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 0 2 6 p r o j e c t\00.난우중\00 납품 난우중학교 관리실 환경개선공사_20260708\01 건축\"/>
    </mc:Choice>
  </mc:AlternateContent>
  <x:bookViews>
    <x:workbookView xWindow="0" yWindow="0" windowWidth="28545" windowHeight="11700"/>
  </x:bookViews>
  <x:sheets>
    <x:sheet name="원가계산서" sheetId="1" r:id="rId4"/>
    <x:sheet name="공종별집계표" sheetId="2" r:id="rId5"/>
    <x:sheet name="공종별내역서" sheetId="3" r:id="rId6"/>
    <x:sheet name="일위대가목록" sheetId="4" r:id="rId7"/>
    <x:sheet name="일위대가" sheetId="5" r:id="rId8"/>
    <x:sheet name="단가산출목록" sheetId="6" state="hidden" r:id="rId9"/>
    <x:sheet name="단가산출서" sheetId="7" state="hidden" r:id="rId10"/>
    <x:sheet name="단가대비표" sheetId="8" r:id="rId11"/>
    <x:sheet name=" 공사설정 " sheetId="9" state="hidden" r:id="rId12"/>
    <x:sheet name="Sheet1" sheetId="10" state="hidden" r:id="rId13"/>
  </x:sheets>
  <x:definedNames>
    <x:definedName name="_xlnm.Print_Area">#REF!</x:definedName>
    <x:definedName name="_xlnm.Print_Area" localSheetId="1">공종별집계표!$A$1:$M$70</x:definedName>
    <x:definedName name="_xlnm.Print_Area" localSheetId="2">공종별내역서!$A$1:$M$1083</x:definedName>
    <x:definedName name="_xlnm.Print_Area" localSheetId="3">일위대가목록!$A$1:$M$127</x:definedName>
    <x:definedName name="_xlnm.Print_Area" localSheetId="4">일위대가!$A$1:$M$735</x:definedName>
    <x:definedName name="_xlnm.Print_Area" localSheetId="5">단가산출목록!$A$1:$L$4</x:definedName>
    <x:definedName name="_xlnm.Print_Area" localSheetId="6">단가산출서!$A$1:$F$6</x:definedName>
    <x:definedName name="_xlnm.Print_Area" localSheetId="7">단가대비표!$A$1:$X$120</x:definedName>
    <x:definedName name="_xlnm.Print_Titles" localSheetId="0">원가계산서!$1:$3</x:definedName>
    <x:definedName name="_xlnm.Print_Titles" localSheetId="1">공종별집계표!$1:$4</x:definedName>
    <x:definedName name="_xlnm.Print_Titles" localSheetId="2">공종별내역서!$1:$3</x:definedName>
    <x:definedName name="_xlnm.Print_Titles" localSheetId="3">일위대가목록!$1:$3</x:definedName>
    <x:definedName name="_xlnm.Print_Titles" localSheetId="4">일위대가!$1:$3</x:definedName>
    <x:definedName name="_xlnm.Print_Titles" localSheetId="5">단가산출목록!$1:$3</x:definedName>
    <x:definedName name="_xlnm.Print_Titles" localSheetId="6">단가산출서!$1:$3</x:definedName>
    <x:definedName name="_xlnm.Print_Titles" localSheetId="7">단가대비표!$1:$4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<x:sst xmlns:r="http://schemas.openxmlformats.org/officeDocument/2006/relationships" xmlns:c="http://schemas.openxmlformats.org/drawingml/2006/chart" xmlns:x="http://schemas.openxmlformats.org/spreadsheetml/2006/main" count="13526" uniqueCount="1932">
  <x:si>
    <x:t>465C91BCDE951212841B4F50BB7B2</x:t>
  </x:si>
  <x:si>
    <x:t>465C9FD6CD7FA242B4A4B9CD12D6C</x:t>
  </x:si>
  <x:si>
    <x:t>465C98019ECE12A26425C49C62AB8</x:t>
  </x:si>
  <x:si>
    <x:t>465C9CA38E8892E234CC5006FD424</x:t>
  </x:si>
  <x:si>
    <x:t>465C9A5C09EDC232B4681A3DB622B</x:t>
  </x:si>
  <x:si>
    <x:t>474596BFA2AC0252F41B83D7F95001</x:t>
  </x:si>
  <x:si>
    <x:t>465D9125CF9802F2E443F2A0C8265</x:t>
  </x:si>
  <x:si>
    <x:t>플로어링 마루 설치    M2  건축 5-1-3   ( 호표 21 )</x:t>
  </x:si>
  <x:si>
    <x:t>47E498D6E439120234A9BED513A09689C23E2</x:t>
  </x:si>
  <x:si>
    <x:t>건축물 현장정리  개보수  M2  공통 2-11-2   ( 호표 5 )</x:t>
  </x:si>
  <x:si>
    <x:t>417093427A91B23274EC474C2B8A8DC9D8F2D</x:t>
  </x:si>
  <x:si>
    <x:t>4170934154919262F4D749149D9166C907585</x:t>
  </x:si>
  <x:si>
    <x:t>417092BD5691424254EB5C47002D953E10EC7</x:t>
  </x:si>
  <x:si>
    <x:t>417092BD512F6262B48CD85FA398C111A1CA4</x:t>
  </x:si>
  <x:si>
    <x:t>461D95C51647D2028490164FAA86325C2275E</x:t>
  </x:si>
  <x:si>
    <x:t>PVC계바닥재 해체  비닐계시트 철거  M2     ( 호표 109 )</x:t>
  </x:si>
  <x:si>
    <x:t>가구 철거  2200*1100H  EA     ( 호표 121 )</x:t>
  </x:si>
  <x:si>
    <x:t>415594C051094242A4398C1BE2B43A0A76584</x:t>
  </x:si>
  <x:si>
    <x:t>417092BD5EE732C2841A35D0BCD7FCD6C9A4E</x:t>
  </x:si>
  <x:si>
    <x:t>468095FBD87A721254725B2C083040784F044</x:t>
  </x:si>
  <x:si>
    <x:t>468095FBD87A721254725B2C083040784F314</x:t>
  </x:si>
  <x:si>
    <x:t>461D95C51647D2028490164FAA908E21AB7A0</x:t>
  </x:si>
  <x:si>
    <x:t>4170934154919262F4418D235E37D2D30C0F6</x:t>
  </x:si>
  <x:si>
    <x:t>417093427A91B2F224EC87ED83DB712B3A5F2</x:t>
  </x:si>
  <x:si>
    <x:t>417092BD5EE732C2841A35D0BCD7FCD6C9A48</x:t>
  </x:si>
  <x:si>
    <x:t>41559794C934C2F2746378C4C0807D2A30AEF</x:t>
  </x:si>
  <x:si>
    <x:t>4170934155B6829214DD42C62380C1ED27DE6</x:t>
  </x:si>
  <x:si>
    <x:t>4170934154919262F44124AD3FDD10C347414</x:t>
  </x:si>
  <x:si>
    <x:t>468095FBD87A721254725B2C083040784F168</x:t>
  </x:si>
  <x:si>
    <x:t>461D95C51647D2028490164FAA908E21C636D</x:t>
  </x:si>
  <x:si>
    <x:t>415594C0595F32A234928BAF486B82B26963F</x:t>
  </x:si>
  <x:si>
    <x:t>465C98019D252272A4F1196AB7B64</x:t>
  </x:si>
  <x:si>
    <x:t>465C980D4E31220264AABE808B607</x:t>
  </x:si>
  <x:si>
    <x:t>465C9CA5BBFD62C2149F22C9627C2</x:t>
  </x:si>
  <x:si>
    <x:t>465D9125C48B1292F4B8513CC2C6B</x:t>
  </x:si>
  <x:si>
    <x:t>465C9FD0A582F2D2F4572CD9119DC</x:t>
  </x:si>
  <x:si>
    <x:t>465C9CA497A85212D40020054758F</x:t>
  </x:si>
  <x:si>
    <x:t>010704  방  수  공  사</x:t>
  </x:si>
  <x:si>
    <x:t>010801  가  설  공  사</x:t>
  </x:si>
  <x:si>
    <x:t>010701  가  설  공  사</x:t>
  </x:si>
  <x:si>
    <x:t>일반구조용압연강판, 1.6mm</x:t>
  </x:si>
  <x:si>
    <x:t>010407  건설폐기물처리비</x:t>
  </x:si>
  <x:si>
    <x:t>010507  건설폐기물처리비</x:t>
  </x:si>
  <x:si>
    <x:t>유성페인트 붓칠(재료비 미포함)</x:t>
  </x:si>
  <x:si>
    <x:t>경량철골천장틀, 피스, 3*16mm</x:t>
  </x:si>
  <x:si>
    <x:t>010505  기  타  공  사</x:t>
  </x:si>
  <x:si>
    <x:t>[ 소          계 ]</x:t>
  </x:si>
  <x:si>
    <x:t>WD1[7. 3층 학습도움실]</x:t>
  </x:si>
  <x:si>
    <x:t>SSD1[7. 3층 학습도움실]</x:t>
  </x:si>
  <x:si>
    <x:t>(재료비+직노+경비) * 0.07%</x:t>
  </x:si>
  <x:si>
    <x:t>0106  6. 3층 상담복지부</x:t>
  </x:si>
  <x:si>
    <x:t>010803  금  속  공  사</x:t>
  </x:si>
  <x:si>
    <x:t>0108  8. 4층 2학년부실</x:t>
  </x:si>
  <x:si>
    <x:t>내천장 2회, 텍스면, 친환경</x:t>
  </x:si>
  <x:si>
    <x:t>010303  목공사및수장공사</x:t>
  </x:si>
  <x:si>
    <x:t>010404  칠    공    사</x:t>
  </x:si>
  <x:si>
    <x:t>010403  금  속  공  사</x:t>
  </x:si>
  <x:si>
    <x:t>010301  가  설  공  사</x:t>
  </x:si>
  <x:si>
    <x:t>010405  기  타  공  사</x:t>
  </x:si>
  <x:si>
    <x:t>010501  가  설  공  사</x:t>
  </x:si>
  <x:si>
    <x:t>010402  목공사및수장공사</x:t>
  </x:si>
  <x:si>
    <x:t>0109  9. 5층 3학년부실</x:t>
  </x:si>
  <x:si>
    <x:t>내부, 3회, 친환경페인트(진품)</x:t>
  </x:si>
  <x:si>
    <x:t>010702  타  일  공  사</x:t>
  </x:si>
  <x:si>
    <x:t>010709  기  타  공  사</x:t>
  </x:si>
  <x:si>
    <x:t>010804  칠    공    사</x:t>
  </x:si>
  <x:si>
    <x:t>0107  7. 3층 학습도움실</x:t>
  </x:si>
  <x:si>
    <x:t>건설기계대여금지급보증서발급수수료</x:t>
  </x:si>
  <x:si>
    <x:t>바닥, W45*H20*1.5t</x:t>
  </x:si>
  <x:si>
    <x:t>석재판 붙임 - 습식공법(화강석)</x:t>
  </x:si>
  <x:si>
    <x:t>인서트설치 - 16년 상 개정 삭제</x:t>
  </x:si>
  <x:si>
    <x:t>경              비</x:t>
  </x:si>
  <x:si>
    <x:t>경량철골천장틀, BAR조인트, 더블</x:t>
  </x:si>
  <x:si>
    <x:t>PVC계 바닥재 설치 - 시트형</x:t>
  </x:si>
  <x:si>
    <x:t>010705  금  속  공  사</x:t>
  </x:si>
  <x:si>
    <x:t>010703  목공사및수장공사</x:t>
  </x:si>
  <x:si>
    <x:t>불연천장재, 석고텍스, 9mm</x:t>
  </x:si>
  <x:si>
    <x:t>30*30, @450*600, 미송</x:t>
  </x:si>
  <x:si>
    <x:t>T30-T50*W240-W280</x:t>
  </x:si>
  <x:si>
    <x:t>010906  건설폐기물처리비</x:t>
  </x:si>
  <x:si>
    <x:t>스테인리스, 간단(강판의 가공설치)</x:t>
  </x:si>
  <x:si>
    <x:t>PVC계 바닥재 설치 - 타일형</x:t>
  </x:si>
  <x:si>
    <x:t>450*1800*8t, 엣칭유리</x:t>
  </x:si>
  <x:si>
    <x:t>구        성        비</x:t>
  </x:si>
  <x:si>
    <x:t>010902  목공사및수장공사</x:t>
  </x:si>
  <x:si>
    <x:t>바닥부, 시공량 12m2/일당</x:t>
  </x:si>
  <x:si>
    <x:t>순   공   사   원   가</x:t>
  </x:si>
  <x:si>
    <x:t>줄퍼티, 친환경(20년 품셈 기준)</x:t>
  </x:si>
  <x:si>
    <x:t>녹막이페인트 붓칠(재료비 미포함)</x:t>
  </x:si>
  <x:si>
    <x:t>거울, 1000*1000*5mm</x:t>
  </x:si>
  <x:si>
    <x:t>XXXX-XXXX-XXXXXXXXX</x:t>
  </x:si>
  <x:si>
    <x:t>010406  철  거  공  사</x:t>
  </x:si>
  <x:si>
    <x:t>폴리에틸렌필름, 두께, 0.05mm</x:t>
  </x:si>
  <x:si>
    <x:t>(재료비+직노+경비) * 0.3%</x:t>
  </x:si>
  <x:si>
    <x:t>010905  철  거  공  사</x:t>
  </x:si>
  <x:si>
    <x:t>경량철골천장틀, BAR크립, 더블</x:t>
  </x:si>
  <x:si>
    <x:t>010504  칠    공    사</x:t>
  </x:si>
  <x:si>
    <x:t>도어록 설치 / 일반도어록 강재창호</x:t>
  </x:si>
  <x:si>
    <x:t>모르타르비빔 - 돌붙임(바닥)</x:t>
  </x:si>
  <x:si>
    <x:t>콘크리트·모르타르면 바탕만들기</x:t>
  </x:si>
  <x:si>
    <x:t>집기류 및 가구 등 이전 재설치</x:t>
  </x:si>
  <x:si>
    <x:t>010305  칠    공    사</x:t>
  </x:si>
  <x:si>
    <x:t>010712  작 업 부 산 물</x:t>
  </x:si>
  <x:si>
    <x:t>010706  미  장  공  사</x:t>
  </x:si>
  <x:si>
    <x:t>도어핸들, R60, 스테인리스</x:t>
  </x:si>
  <x:si>
    <x:t>010602  칠    공    사</x:t>
  </x:si>
  <x:si>
    <x:t>ㄱ형강, 등변, 25*25*3mm</x:t>
  </x:si>
  <x:si>
    <x:t>일반구조용압연강판, 2.3mm</x:t>
  </x:si>
  <x:si>
    <x:t>내부, 친환경(20년 품셈 기준)</x:t>
  </x:si>
  <x:si>
    <x:t>010708  칠    공    사</x:t>
  </x:si>
  <x:si>
    <x:t>비닐시트, 1.8mm, 모노륨</x:t>
  </x:si>
  <x:si>
    <x:t>010304465C9A5C08C6329244E816F85DFD5</x:t>
  </x:si>
  <x:si>
    <x:t>010708465C9EF36CD7D28224AB5049ACDB8</x:t>
  </x:si>
  <x:si>
    <x:t>010601465C91BCDE951212841B4F50BB7B2</x:t>
  </x:si>
  <x:si>
    <x:t>01070946959398C6DB7272E46F5DA8A7AB0</x:t>
  </x:si>
  <x:si>
    <x:t>010503465C9FDF285D82A244A1D7874D65B</x:t>
  </x:si>
  <x:si>
    <x:t>010504465C9EF36CD7D28224ABF0E770492</x:t>
  </x:si>
  <x:si>
    <x:t>010701465C9FD37B2C52E284BFFF7DC468D</x:t>
  </x:si>
  <x:si>
    <x:t>010804465C9EF24425224204336E477165B</x:t>
  </x:si>
  <x:si>
    <x:t>010701465C91BCD80C22429437E6F6BC67B</x:t>
  </x:si>
  <x:si>
    <x:t>010902465C9FD6CD7FA242B4A4B9CD12D6C</x:t>
  </x:si>
  <x:si>
    <x:t>010804465C9EF36CD7D28224ABF0E770492</x:t>
  </x:si>
  <x:si>
    <x:t>010403465C9A5C08C6329244E816F85DFD5</x:t>
  </x:si>
  <x:si>
    <x:t>010901465C91BCDBC6324254B6F693AC012</x:t>
  </x:si>
  <x:si>
    <x:t>시멘트</x:t>
  </x:si>
  <x:si>
    <x:t>노무비</x:t>
  </x:si>
  <x:si>
    <x:t>자재</x:t>
  </x:si>
  <x:si>
    <x:t>인</x:t>
  </x:si>
  <x:si>
    <x:t>포</x:t>
  </x:si>
  <x:si>
    <x:t>재</x:t>
  </x:si>
  <x:si>
    <x:t>모래</x:t>
  </x:si>
  <x:si>
    <x:t>개소</x:t>
  </x:si>
  <x:si>
    <x:t>6</x:t>
  </x:si>
  <x:si>
    <x:t>L</x:t>
  </x:si>
  <x:si>
    <x:t>2</x:t>
  </x:si>
  <x:si>
    <x:t>규격</x:t>
  </x:si>
  <x:si>
    <x:t>수량</x:t>
  </x:si>
  <x:si>
    <x:t>M</x:t>
  </x:si>
  <x:si>
    <x:t>G</x:t>
  </x:si>
  <x:si>
    <x:t>kg</x:t>
  </x:si>
  <x:si>
    <x:t/>
  </x:si>
  <x:si>
    <x:t>식</x:t>
  </x:si>
  <x:si>
    <x:t>C</x:t>
  </x:si>
  <x:si>
    <x:t>m</x:t>
  </x:si>
  <x:si>
    <x:t>A</x:t>
  </x:si>
  <x:si>
    <x:t>B</x:t>
  </x:si>
  <x:si>
    <x:t>E</x:t>
  </x:si>
  <x:si>
    <x:t>H</x:t>
  </x:si>
  <x:si>
    <x:t>D</x:t>
  </x:si>
  <x:si>
    <x:t>단위</x:t>
  </x:si>
  <x:si>
    <x:t>F</x:t>
  </x:si>
  <x:si>
    <x:t>I</x:t>
  </x:si>
  <x:si>
    <x:t>개</x:t>
  </x:si>
  <x:si>
    <x:t>EA</x:t>
  </x:si>
  <x:si>
    <x:t>계</x:t>
  </x:si>
  <x:si>
    <x:t>J</x:t>
  </x:si>
  <x:si>
    <x:t>1</x:t>
  </x:si>
  <x:si>
    <x:t>대</x:t>
  </x:si>
  <x:si>
    <x:t>변수</x:t>
  </x:si>
  <x:si>
    <x:t>소계</x:t>
  </x:si>
  <x:si>
    <x:t>유리공</x:t>
  </x:si>
  <x:si>
    <x:t>개보수</x:t>
  </x:si>
  <x:si>
    <x:t>단산</x:t>
  </x:si>
  <x:si>
    <x:t>타이틀</x:t>
  </x:si>
  <x:si>
    <x:t>위생공</x:t>
  </x:si>
  <x:si>
    <x:t>용접공</x:t>
  </x:si>
  <x:si>
    <x:t>미장공</x:t>
  </x:si>
  <x:si>
    <x:t>인서트</x:t>
  </x:si>
  <x:si>
    <x:t>시공도</x:t>
  </x:si>
  <x:si>
    <x:t>B2</x:t>
  </x:si>
  <x:si>
    <x:t>일위</x:t>
  </x:si>
  <x:si>
    <x:t>CG</x:t>
  </x:si>
  <x:si>
    <x:t>잡재료</x:t>
  </x:si>
  <x:si>
    <x:t>적용율</x:t>
  </x:si>
  <x:si>
    <x:t>일반못</x:t>
  </x:si>
  <x:si>
    <x:t>비계공</x:t>
  </x:si>
  <x:si>
    <x:t>M2</x:t>
  </x:si>
  <x:si>
    <x:t>철강설</x:t>
  </x:si>
  <x:si>
    <x:t>창호공</x:t>
  </x:si>
  <x:si>
    <x:t>D3</x:t>
  </x:si>
  <x:si>
    <x:t>01</x:t>
  </x:si>
  <x:si>
    <x:t>A1</x:t>
  </x:si>
  <x:si>
    <x:t>TON</x:t>
  </x:si>
  <x:si>
    <x:t>CS</x:t>
  </x:si>
  <x:si>
    <x:t>내장공</x:t>
  </x:si>
  <x:si>
    <x:t>T</x:t>
  </x:si>
  <x:si>
    <x:t>장</x:t>
  </x:si>
  <x:si>
    <x:t>D1</x:t>
  </x:si>
  <x:si>
    <x:t>총계</x:t>
  </x:si>
  <x:si>
    <x:t>코드</x:t>
  </x:si>
  <x:si>
    <x:t>D4</x:t>
  </x:si>
  <x:si>
    <x:t>A3</x:t>
  </x:si>
  <x:si>
    <x:t>C5</x:t>
  </x:si>
  <x:si>
    <x:t>방염</x:t>
  </x:si>
  <x:si>
    <x:t>...</x:t>
  </x:si>
  <x:si>
    <x:t>AS</x:t>
  </x:si>
  <x:si>
    <x:t>CN</x:t>
  </x:si>
  <x:si>
    <x:t>C1</x:t>
  </x:si>
  <x:si>
    <x:t>환율</x:t>
  </x:si>
  <x:si>
    <x:t>전력</x:t>
  </x:si>
  <x:si>
    <x:t>DB</x:t>
  </x:si>
  <x:si>
    <x:t>할증율</x:t>
  </x:si>
  <x:si>
    <x:t>S2</x:t>
  </x:si>
  <x:si>
    <x:t>각재</x:t>
  </x:si>
  <x:si>
    <x:t>C4</x:t>
  </x:si>
  <x:si>
    <x:t>별도</x:t>
  </x:si>
  <x:si>
    <x:t>타일공</x:t>
  </x:si>
  <x:si>
    <x:t>방수공</x:t>
  </x:si>
  <x:si>
    <x:t>톱밥</x:t>
  </x:si>
  <x:si>
    <x:t>5mm</x:t>
  </x:si>
  <x:si>
    <x:t>D2</x:t>
  </x:si>
  <x:si>
    <x:t>CM</x:t>
  </x:si>
  <x:si>
    <x:t>DH</x:t>
  </x:si>
  <x:si>
    <x:t>BS</x:t>
  </x:si>
  <x:si>
    <x:t>바닥</x:t>
  </x:si>
  <x:si>
    <x:t>착암공</x:t>
  </x:si>
  <x:si>
    <x:t>CH</x:t>
  </x:si>
  <x:si>
    <x:t>코킹공</x:t>
  </x:si>
  <x:si>
    <x:t>R</x:t>
  </x:si>
  <x:si>
    <x:t>시너</x:t>
  </x:si>
  <x:si>
    <x:t>건재상</x:t>
  </x:si>
  <x:si>
    <x:t>조</x:t>
  </x:si>
  <x:si>
    <x:t>기체</x:t>
  </x:si>
  <x:si>
    <x:t>HR</x:t>
  </x:si>
  <x:si>
    <x:t>창대석</x:t>
  </x:si>
  <x:si>
    <x:t>ㄱ형강</x:t>
  </x:si>
  <x:si>
    <x:t>B1</x:t>
  </x:si>
  <x:si>
    <x:t>C2</x:t>
  </x:si>
  <x:si>
    <x:t>A2</x:t>
  </x:si>
  <x:si>
    <x:t>단가명</x:t>
  </x:si>
  <x:si>
    <x:t>CA</x:t>
  </x:si>
  <x:si>
    <x:t>kwh</x:t>
  </x:si>
  <x:si>
    <x:t>M3</x:t>
  </x:si>
  <x:si>
    <x:t>DJ</x:t>
  </x:si>
  <x:si>
    <x:t>CK</x:t>
  </x:si>
  <x:si>
    <x:t>S1</x:t>
  </x:si>
  <x:si>
    <x:t>천원</x:t>
  </x:si>
  <x:si>
    <x:t>원내역</x:t>
  </x:si>
  <x:si>
    <x:t>거울</x:t>
  </x:si>
  <x:si>
    <x:t>C6</x:t>
  </x:si>
  <x:si>
    <x:t>D9</x:t>
  </x:si>
  <x:si>
    <x:t>철판공</x:t>
  </x:si>
  <x:si>
    <x:t>줄눈공</x:t>
  </x:si>
  <x:si>
    <x:t>실링재</x:t>
  </x:si>
  <x:si>
    <x:t>철공</x:t>
  </x:si>
  <x:si>
    <x:t>수직부</x:t>
  </x:si>
  <x:si>
    <x:t>값</x:t>
  </x:si>
  <x:si>
    <x:t>연마지</x:t>
  </x:si>
  <x:si>
    <x:t>도장공</x:t>
  </x:si>
  <x:si>
    <x:t>C8</x:t>
  </x:si>
  <x:si>
    <x:t>석공</x:t>
  </x:si>
  <x:si>
    <x:t>CB</x:t>
  </x:si>
  <x:si>
    <x:t>C7</x:t>
  </x:si>
  <x:si>
    <x:t>휠러</x:t>
  </x:si>
  <x:si>
    <x:t>CL</x:t>
  </x:si>
  <x:si>
    <x:t>퍼티</x:t>
  </x:si>
  <x:si>
    <x:t>설정</x:t>
  </x:si>
  <x:si>
    <x:t>할증</x:t>
  </x:si>
  <x:si>
    <x:t>품명</x:t>
  </x:si>
  <x:si>
    <x:t>각종 잡철물 제작 설치 - 22-1/4삭제</x:t>
  </x:si>
  <x:si>
    <x:t>압착 붙이기, 벽면, 바름두께 6mm</x:t>
  </x:si>
  <x:si>
    <x:t>비계안정장치, 발판, 40*200*2000</x:t>
  </x:si>
  <x:si>
    <x:t>바닥, 24mm 이하 기준, 62m2/일당</x:t>
  </x:si>
  <x:si>
    <x:t>(노무비+경비+일반관리비) * 15%</x:t>
  </x:si>
  <x:si>
    <x:t>벽, 24mm 이하 기준, 45m2/일당</x:t>
  </x:si>
  <x:si>
    <x:t>가연성이 제거된 재활용이 가능한 혼합물</x:t>
  </x:si>
  <x:si>
    <x:t>내역,일위대가 품명,규격,단위 따로적용</x:t>
  </x:si>
  <x:si>
    <x:t>01  난우중학교 관리실 환경개선공사</x:t>
  </x:si>
  <x:si>
    <x:t>타일규격 m2, 0.04 ∼ 0.10 이하</x:t>
  </x:si>
  <x:si>
    <x:t>공사명 : 난우중학교 관리실 환경개선공사</x:t>
  </x:si>
  <x:si>
    <x:t>0.04∼0.10 이하, 타일C, 백색줄눈</x:t>
  </x:si>
  <x:si>
    <x:t>바닥, 200*200(타일C, 백색줄눈)</x:t>
  </x:si>
  <x:si>
    <x:t>비계안정장치, 수평띠장, 1829mm</x:t>
  </x:si>
  <x:si>
    <x:t>녹막이 페인트칠 재료비(20년 품셈기준)</x:t>
  </x:si>
  <x:si>
    <x:t>불연성 건설폐기물에 가연성 5% 이하 혼합</x:t>
  </x:si>
  <x:si>
    <x:t>100*100*1.2t, STL(도장 유)</x:t>
  </x:si>
  <x:si>
    <x:t>비계안정장치, 가새, 1.2*1.9m</x:t>
  </x:si>
  <x:si>
    <x:t>강관 조립말비계(이동식)설치 및 해체</x:t>
  </x:si>
  <x:si>
    <x:t>(재료비+직노+관급자재비) * 3.11%</x:t>
  </x:si>
  <x:si>
    <x:t>코너비드, SUS 타일코너, 10mm</x:t>
  </x:si>
  <x:si>
    <x:t>배합용적비 1:3, 시멘트, 모래 별도</x:t>
  </x:si>
  <x:si>
    <x:t>기타도막방수재, 방수액고점도(1:50희석)</x:t>
  </x:si>
  <x:si>
    <x:t>벽, 200*400(타일C, 백색줄눈)</x:t>
  </x:si>
  <x:si>
    <x:t>조합페인트, KSM6020-1종1급, 백색</x:t>
  </x:si>
  <x:si>
    <x:t>con'c, mortar면 바탕만들기</x:t>
  </x:si>
  <x:si>
    <x:t>(재료비+직노+경비) * 0.081%</x:t>
  </x:si>
  <x:si>
    <x:t>폴리에틸렌필름, 두께, 0.05mm, 2겹</x:t>
  </x:si>
  <x:si>
    <x:t>각종 잡철물 설치 - 22-1/4삭제</x:t>
  </x:si>
  <x:si>
    <x:t>W형, 15*15*15*15*1.0mm</x:t>
  </x:si>
  <x:si>
    <x:t>각종 잡철물 제작 - 22-1/4삭제</x:t>
  </x:si>
  <x:si>
    <x:t>내부 3회, G.B.면 줄퍼티, 친환경</x:t>
  </x:si>
  <x:si>
    <x:t>0.900 x 2.100 = 1.890</x:t>
  </x:si>
  <x:si>
    <x:t>붓칠 2회, con'c·mortar면</x:t>
  </x:si>
  <x:si>
    <x:t>압착 붙이기, 바닥면, 바름두께 5mm</x:t>
  </x:si>
  <x:si>
    <x:t>2.100 x 2.700 = 5.670</x:t>
  </x:si>
  <x:si>
    <x:t>유성페인트 붓칠 재료비(20년 품셈기준)</x:t>
  </x:si>
  <x:si>
    <x:t>비닐타일, 3*450*450mm, 데코타일</x:t>
  </x:si>
  <x:si>
    <x:t>스테인리스강판, STS304, 1.5mm</x:t>
  </x:si>
  <x:si>
    <x:t>내부 2회, G.B.면 줄퍼티, 친환경</x:t>
  </x:si>
  <x:si>
    <x:t>수성페인트 롤러칠 재료비(20년 품셈기준)</x:t>
  </x:si>
  <x:si>
    <x:t>타일규격 m2, 0.04 ~ 0.10 이하</x:t>
  </x:si>
  <x:si>
    <x:t>콘크리트·모르타르면 바탕만들기 재료비</x:t>
  </x:si>
  <x:si>
    <x:t>[ 난우중학교 관리실 환경개선공사 ]</x:t>
  </x:si>
  <x:si>
    <x:t>자재 46</x:t>
  </x:si>
  <x:si>
    <x:t>자재 82</x:t>
  </x:si>
  <x:si>
    <x:t>호표 81</x:t>
  </x:si>
  <x:si>
    <x:t>자재 48</x:t>
  </x:si>
  <x:si>
    <x:t>자재 53</x:t>
  </x:si>
  <x:si>
    <x:t>노임 15</x:t>
  </x:si>
  <x:si>
    <x:t>자재 91</x:t>
  </x:si>
  <x:si>
    <x:t>자재 63</x:t>
  </x:si>
  <x:si>
    <x:t>자재 57</x:t>
  </x:si>
  <x:si>
    <x:t>호표 112</x:t>
  </x:si>
  <x:si>
    <x:t>2회 노무비</x:t>
  </x:si>
  <x:si>
    <x:t>자재 59</x:t>
  </x:si>
  <x:si>
    <x:t>자재 52</x:t>
  </x:si>
  <x:si>
    <x:t>자재 49</x:t>
  </x:si>
  <x:si>
    <x:t>자재 61</x:t>
  </x:si>
  <x:si>
    <x:t>자재 62</x:t>
  </x:si>
  <x:si>
    <x:t>자재 55</x:t>
  </x:si>
  <x:si>
    <x:t>호표 91</x:t>
  </x:si>
  <x:si>
    <x:t>호표 85</x:t>
  </x:si>
  <x:si>
    <x:t>줄퍼티 노무비</x:t>
  </x:si>
  <x:si>
    <x:t>호표 98</x:t>
  </x:si>
  <x:si>
    <x:t>호표 86</x:t>
  </x:si>
  <x:si>
    <x:t>자재 51</x:t>
  </x:si>
  <x:si>
    <x:t>자재 58</x:t>
  </x:si>
  <x:si>
    <x:t>HAL1</x:t>
  </x:si>
  <x:si>
    <x:t>....</x:t>
  </x:si>
  <x:si>
    <x:t>자재 77</x:t>
  </x:si>
  <x:si>
    <x:t>호표 108</x:t>
  </x:si>
  <x:si>
    <x:t>자재 54</x:t>
  </x:si>
  <x:si>
    <x:t>자재 50</x:t>
  </x:si>
  <x:si>
    <x:t>기계설비공</x:t>
  </x:si>
  <x:si>
    <x:t>호표 104</x:t>
  </x:si>
  <x:si>
    <x:t>자재 47</x:t>
  </x:si>
  <x:si>
    <x:t>공종구분명</x:t>
  </x:si>
  <x:si>
    <x:t>호표 33</x:t>
  </x:si>
  <x:si>
    <x:t>경량철골천장틀</x:t>
  </x:si>
  <x:si>
    <x:t>JUK6</x:t>
  </x:si>
  <x:si>
    <x:t>호표 42</x:t>
  </x:si>
  <x:si>
    <x:t>호표 28</x:t>
  </x:si>
  <x:si>
    <x:t>010102</x:t>
  </x:si>
  <x:si>
    <x:t>호표 25</x:t>
  </x:si>
  <x:si>
    <x:t>TOTAL</x:t>
  </x:si>
  <x:si>
    <x:t>인력품의 5%</x:t>
  </x:si>
  <x:si>
    <x:t>자재 7</x:t>
  </x:si>
  <x:si>
    <x:t>재  료  비</x:t>
  </x:si>
  <x:si>
    <x:t>AL몰딩 설치</x:t>
  </x:si>
  <x:si>
    <x:t>JUK13</x:t>
  </x:si>
  <x:si>
    <x:t>비  고</x:t>
  </x:si>
  <x:si>
    <x:t>품목코드</x:t>
  </x:si>
  <x:si>
    <x:t>자재 12</x:t>
  </x:si>
  <x:si>
    <x:t>JUK14</x:t>
  </x:si>
  <x:si>
    <x:t>폐기물 처리비</x:t>
  </x:si>
  <x:si>
    <x:t>자재 60</x:t>
  </x:si>
  <x:si>
    <x:t>호표 39</x:t>
  </x:si>
  <x:si>
    <x:t>호표 44</x:t>
  </x:si>
  <x:si>
    <x:t>할증적용</x:t>
  </x:si>
  <x:si>
    <x:t>자재 19</x:t>
  </x:si>
  <x:si>
    <x:t>JUK1</x:t>
  </x:si>
  <x:si>
    <x:t>노임구분</x:t>
  </x:si>
  <x:si>
    <x:t>호표 26</x:t>
  </x:si>
  <x:si>
    <x:t>준공청소</x:t>
  </x:si>
  <x:si>
    <x:t>자재 18</x:t>
  </x:si>
  <x:si>
    <x:t>JUK3</x:t>
  </x:si>
  <x:si>
    <x:t>자재 15</x:t>
  </x:si>
  <x:si>
    <x:t>호표 32</x:t>
  </x:si>
  <x:si>
    <x:t>자재 8</x:t>
  </x:si>
  <x:si>
    <x:t>호표 43</x:t>
  </x:si>
  <x:si>
    <x:t>호표 14</x:t>
  </x:si>
  <x:si>
    <x:t>자재 30</x:t>
  </x:si>
  <x:si>
    <x:t>몰딩 설치</x:t>
  </x:si>
  <x:si>
    <x:t>공종소계</x:t>
  </x:si>
  <x:si>
    <x:t>호표 49</x:t>
  </x:si>
  <x:si>
    <x:t>공종구분</x:t>
  </x:si>
  <x:si>
    <x:t>금  액</x:t>
  </x:si>
  <x:si>
    <x:t>자재 20</x:t>
  </x:si>
  <x:si>
    <x:t>호표 40</x:t>
  </x:si>
  <x:si>
    <x:t>할증저장</x:t>
  </x:si>
  <x:si>
    <x:t>호표 7</x:t>
  </x:si>
  <x:si>
    <x:t>상위공종</x:t>
  </x:si>
  <x:si>
    <x:t>자재 35</x:t>
  </x:si>
  <x:si>
    <x:t>호표 41</x:t>
  </x:si>
  <x:si>
    <x:t>호표 22</x:t>
  </x:si>
  <x:si>
    <x:t>010203</x:t>
  </x:si>
  <x:si>
    <x:t>재료비의 5%</x:t>
  </x:si>
  <x:si>
    <x:t>일반공사 직종</x:t>
  </x:si>
  <x:si>
    <x:t>손료적용</x:t>
  </x:si>
  <x:si>
    <x:t>자재 3</x:t>
  </x:si>
  <x:si>
    <x:t>자재 1</x:t>
  </x:si>
  <x:si>
    <x:t>호표 51</x:t>
  </x:si>
  <x:si>
    <x:t>자재 16</x:t>
  </x:si>
  <x:si>
    <x:t>JUK15</x:t>
  </x:si>
  <x:si>
    <x:t>번  호</x:t>
  </x:si>
  <x:si>
    <x:t>노 무 비</x:t>
  </x:si>
  <x:si>
    <x:t>손료저장</x:t>
  </x:si>
  <x:si>
    <x:t>조사가격</x:t>
  </x:si>
  <x:si>
    <x:t>JUK4</x:t>
  </x:si>
  <x:si>
    <x:t>JUK19</x:t>
  </x:si>
  <x:si>
    <x:t>HAL2</x:t>
  </x:si>
  <x:si>
    <x:t>건설폐재류</x:t>
  </x:si>
  <x:si>
    <x:t>호표 34</x:t>
  </x:si>
  <x:si>
    <x:t>010202</x:t>
  </x:si>
  <x:si>
    <x:t>거푸집용</x:t>
  </x:si>
  <x:si>
    <x:t>0102</x:t>
  </x:si>
  <x:si>
    <x:t>010101</x:t>
  </x:si>
  <x:si>
    <x:t>품셈개요</x:t>
  </x:si>
  <x:si>
    <x:t>호표 37</x:t>
  </x:si>
  <x:si>
    <x:t>호표 52</x:t>
  </x:si>
  <x:si>
    <x:t>호표 6</x:t>
  </x:si>
  <x:si>
    <x:t>자재 14</x:t>
  </x:si>
  <x:si>
    <x:t>자재 23</x:t>
  </x:si>
  <x:si>
    <x:t>소수점처리</x:t>
  </x:si>
  <x:si>
    <x:t>호표 10</x:t>
  </x:si>
  <x:si>
    <x:t>호표 35</x:t>
  </x:si>
  <x:si>
    <x:t>PAGE</x:t>
  </x:si>
  <x:si>
    <x:t>자재 4</x:t>
  </x:si>
  <x:si>
    <x:t>자재 2</x:t>
  </x:si>
  <x:si>
    <x:t>자재 별도</x:t>
  </x:si>
  <x:si>
    <x:t>자재 5</x:t>
  </x:si>
  <x:si>
    <x:t>인력품의 6%</x:t>
  </x:si>
  <x:si>
    <x:t>자재 10</x:t>
  </x:si>
  <x:si>
    <x:t>수집상차도</x:t>
  </x:si>
  <x:si>
    <x:t>자재 9</x:t>
  </x:si>
  <x:si>
    <x:t>조달청가격</x:t>
  </x:si>
  <x:si>
    <x:t>벽체틀 설치</x:t>
  </x:si>
  <x:si>
    <x:t>자재 11</x:t>
  </x:si>
  <x:si>
    <x:t>자재 17</x:t>
  </x:si>
  <x:si>
    <x:t>호표 13</x:t>
  </x:si>
  <x:si>
    <x:t>호표 15</x:t>
  </x:si>
  <x:si>
    <x:t>인력품의 3%</x:t>
  </x:si>
  <x:si>
    <x:t>공종+자재</x:t>
  </x:si>
  <x:si>
    <x:t>호표 27</x:t>
  </x:si>
  <x:si>
    <x:t>호표 46</x:t>
  </x:si>
  <x:si>
    <x:t>호표 29</x:t>
  </x:si>
  <x:si>
    <x:t>장비일위</x:t>
  </x:si>
  <x:si>
    <x:t>고유번호</x:t>
  </x:si>
  <x:si>
    <x:t>호표 3</x:t>
  </x:si>
  <x:si>
    <x:t>호표 30</x:t>
  </x:si>
  <x:si>
    <x:t>자재구분</x:t>
  </x:si>
  <x:si>
    <x:t>자재 34</x:t>
  </x:si>
  <x:si>
    <x:t>호표 19</x:t>
  </x:si>
  <x:si>
    <x:t>JUK20</x:t>
  </x:si>
  <x:si>
    <x:t>010201</x:t>
  </x:si>
  <x:si>
    <x:t>노  무  비</x:t>
  </x:si>
  <x:si>
    <x:t>JUK10</x:t>
  </x:si>
  <x:si>
    <x:t>HAL3</x:t>
  </x:si>
  <x:si>
    <x:t>자재 29</x:t>
  </x:si>
  <x:si>
    <x:t>010103</x:t>
  </x:si>
  <x:si>
    <x:t>자재 31</x:t>
  </x:si>
  <x:si>
    <x:t>호표 8</x:t>
  </x:si>
  <x:si>
    <x:t>JUK11</x:t>
  </x:si>
  <x:si>
    <x:t>혼합건설폐기물</x:t>
  </x:si>
  <x:si>
    <x:t>공종레벨</x:t>
  </x:si>
  <x:si>
    <x:t>품목구분</x:t>
  </x:si>
  <x:si>
    <x:t>호표 4</x:t>
  </x:si>
  <x:si>
    <x:t>코  드</x:t>
  </x:si>
  <x:si>
    <x:t>호표 23</x:t>
  </x:si>
  <x:si>
    <x:t>JUK12</x:t>
  </x:si>
  <x:si>
    <x:t>호표 18</x:t>
  </x:si>
  <x:si>
    <x:t>일위대가+자재</x:t>
  </x:si>
  <x:si>
    <x:t>부재료비</x:t>
  </x:si>
  <x:si>
    <x:t>호표 16</x:t>
  </x:si>
  <x:si>
    <x:t>자재 40</x:t>
  </x:si>
  <x:si>
    <x:t>호표 21</x:t>
  </x:si>
  <x:si>
    <x:t>호표 12</x:t>
  </x:si>
  <x:si>
    <x:t>JUK17</x:t>
  </x:si>
  <x:si>
    <x:t>호표 48</x:t>
  </x:si>
  <x:si>
    <x:t>호표 45</x:t>
  </x:si>
  <x:si>
    <x:t>노임 2</x:t>
  </x:si>
  <x:si>
    <x:t>호표 47</x:t>
  </x:si>
  <x:si>
    <x:t>호표 20</x:t>
  </x:si>
  <x:si>
    <x:t>JUK5</x:t>
  </x:si>
  <x:si>
    <x:t>JUK2</x:t>
  </x:si>
  <x:si>
    <x:t>호표 38</x:t>
  </x:si>
  <x:si>
    <x:t>품목코드형식</x:t>
  </x:si>
  <x:si>
    <x:t>공종코드</x:t>
  </x:si>
  <x:si>
    <x:t>노임 3</x:t>
  </x:si>
  <x:si>
    <x:t>호표 5</x:t>
  </x:si>
  <x:si>
    <x:t>자재 21</x:t>
  </x:si>
  <x:si>
    <x:t>확정내역</x:t>
  </x:si>
  <x:si>
    <x:t>호표 2</x:t>
  </x:si>
  <x:si>
    <x:t>자재 6</x:t>
  </x:si>
  <x:si>
    <x:t>종이박스</x:t>
  </x:si>
  <x:si>
    <x:t>호표 50</x:t>
  </x:si>
  <x:si>
    <x:t>JUK9</x:t>
  </x:si>
  <x:si>
    <x:t>호표 24</x:t>
  </x:si>
  <x:si>
    <x:t>호표 17</x:t>
  </x:si>
  <x:si>
    <x:t>0101</x:t>
  </x:si>
  <x:si>
    <x:t>호표 53</x:t>
  </x:si>
  <x:si>
    <x:t>할증체크</x:t>
  </x:si>
  <x:si>
    <x:t>시간당작업량</x:t>
  </x:si>
  <x:si>
    <x:t>자재 43</x:t>
  </x:si>
  <x:si>
    <x:t>인력품의 4%</x:t>
  </x:si>
  <x:si>
    <x:t>노임 8</x:t>
  </x:si>
  <x:si>
    <x:t>노임 10</x:t>
  </x:si>
  <x:si>
    <x:t>자재 44</x:t>
  </x:si>
  <x:si>
    <x:t>자재 41</x:t>
  </x:si>
  <x:si>
    <x:t>호표 9</x:t>
  </x:si>
  <x:si>
    <x:t>자재 36</x:t>
  </x:si>
  <x:si>
    <x:t>자재 24</x:t>
  </x:si>
  <x:si>
    <x:t>비계안정장치</x:t>
  </x:si>
  <x:si>
    <x:t>자재 28</x:t>
  </x:si>
  <x:si>
    <x:t>경비단가적용</x:t>
  </x:si>
  <x:si>
    <x:t>노임 7</x:t>
  </x:si>
  <x:si>
    <x:t>자재 38</x:t>
  </x:si>
  <x:si>
    <x:t>건축목공</x:t>
  </x:si>
  <x:si>
    <x:t>자재 37</x:t>
  </x:si>
  <x:si>
    <x:t>자재 26</x:t>
  </x:si>
  <x:si>
    <x:t>010303</x:t>
  </x:si>
  <x:si>
    <x:t>자재 45</x:t>
  </x:si>
  <x:si>
    <x:t>노임계수</x:t>
  </x:si>
  <x:si>
    <x:t>노임 13</x:t>
  </x:si>
  <x:si>
    <x:t>호표 1</x:t>
  </x:si>
  <x:si>
    <x:t>자재 39</x:t>
  </x:si>
  <x:si>
    <x:t>노임 9</x:t>
  </x:si>
  <x:si>
    <x:t>각재, 미송</x:t>
  </x:si>
  <x:si>
    <x:t>JUK7</x:t>
  </x:si>
  <x:si>
    <x:t>인력품의 2%</x:t>
  </x:si>
  <x:si>
    <x:t>호표 31</x:t>
  </x:si>
  <x:si>
    <x:t>자재 32</x:t>
  </x:si>
  <x:si>
    <x:t>자재단가적용</x:t>
  </x:si>
  <x:si>
    <x:t>재 료 비</x:t>
  </x:si>
  <x:si>
    <x:t>TTTTT</x:t>
  </x:si>
  <x:si>
    <x:t>자재 27</x:t>
  </x:si>
  <x:si>
    <x:t>M-BAR</x:t>
  </x:si>
  <x:si>
    <x:t>H:770</x:t>
  </x:si>
  <x:si>
    <x:t>단가 순서</x:t>
  </x:si>
  <x:si>
    <x:t>자재 13</x:t>
  </x:si>
  <x:si>
    <x:t>공사구분</x:t>
  </x:si>
  <x:si>
    <x:t>노임 4</x:t>
  </x:si>
  <x:si>
    <x:t>자재 22</x:t>
  </x:si>
  <x:si>
    <x:t>노임 12</x:t>
  </x:si>
  <x:si>
    <x:t>일반변수</x:t>
  </x:si>
  <x:si>
    <x:t>자재 33</x:t>
  </x:si>
  <x:si>
    <x:t>계 * 8%</x:t>
  </x:si>
  <x:si>
    <x:t>원가비목코드</x:t>
  </x:si>
  <x:si>
    <x:t>수납장 설치</x:t>
  </x:si>
  <x:si>
    <x:t>싱크대 설치</x:t>
  </x:si>
  <x:si>
    <x:t>호표 109</x:t>
  </x:si>
  <x:si>
    <x:t>노임 6</x:t>
  </x:si>
  <x:si>
    <x:t>노임 5</x:t>
  </x:si>
  <x:si>
    <x:t>호표 63</x:t>
  </x:si>
  <x:si>
    <x:t>노임 1</x:t>
  </x:si>
  <x:si>
    <x:t>010301</x:t>
  </x:si>
  <x:si>
    <x:t>호표 64</x:t>
  </x:si>
  <x:si>
    <x:t>호표 71</x:t>
  </x:si>
  <x:si>
    <x:t>노임 11</x:t>
  </x:si>
  <x:si>
    <x:t>자재 42</x:t>
  </x:si>
  <x:si>
    <x:t>자재 25</x:t>
  </x:si>
  <x:si>
    <x:t>최저가대상공사</x:t>
  </x:si>
  <x:si>
    <x:t>010402</x:t>
  </x:si>
  <x:si>
    <x:t>세면대 철거</x:t>
  </x:si>
  <x:si>
    <x:t>기타 직종</x:t>
  </x:si>
  <x:si>
    <x:t>호표 105</x:t>
  </x:si>
  <x:si>
    <x:t>010304</x:t>
  </x:si>
  <x:si>
    <x:t>010505</x:t>
  </x:si>
  <x:si>
    <x:t>주재료 제외</x:t>
  </x:si>
  <x:si>
    <x:t>호표 82</x:t>
  </x:si>
  <x:si>
    <x:t>호표 97</x:t>
  </x:si>
  <x:si>
    <x:t>호표 66</x:t>
  </x:si>
  <x:si>
    <x:t>호표 95</x:t>
  </x:si>
  <x:si>
    <x:t>010307</x:t>
  </x:si>
  <x:si>
    <x:t>0106</x:t>
  </x:si>
  <x:si>
    <x:t>호표 54</x:t>
  </x:si>
  <x:si>
    <x:t>시멘트(별도)</x:t>
  </x:si>
  <x:si>
    <x:t>호표 56</x:t>
  </x:si>
  <x:si>
    <x:t>호표 90</x:t>
  </x:si>
  <x:si>
    <x:t>비닐타일</x:t>
  </x:si>
  <x:si>
    <x:t>LG 청맥기준</x:t>
  </x:si>
  <x:si>
    <x:t>호표 78</x:t>
  </x:si>
  <x:si>
    <x:t>010407</x:t>
  </x:si>
  <x:si>
    <x:t>010503</x:t>
  </x:si>
  <x:si>
    <x:t>호표 119</x:t>
  </x:si>
  <x:si>
    <x:t>0103</x:t>
  </x:si>
  <x:si>
    <x:t>호표 68</x:t>
  </x:si>
  <x:si>
    <x:t>호표 76</x:t>
  </x:si>
  <x:si>
    <x:t>010502</x:t>
  </x:si>
  <x:si>
    <x:t>010406</x:t>
  </x:si>
  <x:si>
    <x:t>자재 93</x:t>
  </x:si>
  <x:si>
    <x:t>호표 83</x:t>
  </x:si>
  <x:si>
    <x:t>호표 73</x:t>
  </x:si>
  <x:si>
    <x:t>아세틸렌가스</x:t>
  </x:si>
  <x:si>
    <x:t>3회 노무비</x:t>
  </x:si>
  <x:si>
    <x:t>방습필름 설치</x:t>
  </x:si>
  <x:si>
    <x:t>(별도)</x:t>
  </x:si>
  <x:si>
    <x:t>스테인리스강판</x:t>
  </x:si>
  <x:si>
    <x:t>모르타르 배합</x:t>
  </x:si>
  <x:si>
    <x:t>호표 69</x:t>
  </x:si>
  <x:si>
    <x:t>호표 94</x:t>
  </x:si>
  <x:si>
    <x:t>인력품의 1%</x:t>
  </x:si>
  <x:si>
    <x:t>호표 80</x:t>
  </x:si>
  <x:si>
    <x:t>수성페인트</x:t>
  </x:si>
  <x:si>
    <x:t>타일시멘트</x:t>
  </x:si>
  <x:si>
    <x:t>노임 20</x:t>
  </x:si>
  <x:si>
    <x:t>외여닫이문</x:t>
  </x:si>
  <x:si>
    <x:t>호표 79</x:t>
  </x:si>
  <x:si>
    <x:t>노임할증</x:t>
  </x:si>
  <x:si>
    <x:t>호표 65</x:t>
  </x:si>
  <x:si>
    <x:t>기타도막방수재</x:t>
  </x:si>
  <x:si>
    <x:t>100*30</x:t>
  </x:si>
  <x:si>
    <x:t>호표 67</x:t>
  </x:si>
  <x:si>
    <x:t>호표 60</x:t>
  </x:si>
  <x:si>
    <x:t>수도꼭지</x:t>
  </x:si>
  <x:si>
    <x:t>호표 77</x:t>
  </x:si>
  <x:si>
    <x:t>목재루버</x:t>
  </x:si>
  <x:si>
    <x:t>호표 61</x:t>
  </x:si>
  <x:si>
    <x:t>석고보드</x:t>
  </x:si>
  <x:si>
    <x:t>인조대리석</x:t>
  </x:si>
  <x:si>
    <x:t>호표 62</x:t>
  </x:si>
  <x:si>
    <x:t>호표 75</x:t>
  </x:si>
  <x:si>
    <x:t>자재 86</x:t>
  </x:si>
  <x:si>
    <x:t>호표 59</x:t>
  </x:si>
  <x:si>
    <x:t>폴리에틸렌필름</x:t>
  </x:si>
  <x:si>
    <x:t>010305</x:t>
  </x:si>
  <x:si>
    <x:t>호표 88</x:t>
  </x:si>
  <x:si>
    <x:t>010403</x:t>
  </x:si>
  <x:si>
    <x:t>호표 99</x:t>
  </x:si>
  <x:si>
    <x:t>0104</x:t>
  </x:si>
  <x:si>
    <x:t>010711</x:t>
  </x:si>
  <x:si>
    <x:t>비닐시트</x:t>
  </x:si>
  <x:si>
    <x:t>호표 84</x:t>
  </x:si>
  <x:si>
    <x:t>010701</x:t>
  </x:si>
  <x:si>
    <x:t>호표 123</x:t>
  </x:si>
  <x:si>
    <x:t>010306</x:t>
  </x:si>
  <x:si>
    <x:t>자기질타일</x:t>
  </x:si>
  <x:si>
    <x:t>010507</x:t>
  </x:si>
  <x:si>
    <x:t>벽, 1종</x:t>
  </x:si>
  <x:si>
    <x:t>010601</x:t>
  </x:si>
  <x:si>
    <x:t>도어핸들</x:t>
  </x:si>
  <x:si>
    <x:t>호표 70</x:t>
  </x:si>
  <x:si>
    <x:t>가구 철거</x:t>
  </x:si>
  <x:si>
    <x:t>싱크대 철거</x:t>
  </x:si>
  <x:si>
    <x:t>010504</x:t>
  </x:si>
  <x:si>
    <x:t>재료비 별도</x:t>
  </x:si>
  <x:si>
    <x:t>가구 설치</x:t>
  </x:si>
  <x:si>
    <x:t>학습도움실</x:t>
  </x:si>
  <x:si>
    <x:t>호표 124</x:t>
  </x:si>
  <x:si>
    <x:t>010506</x:t>
  </x:si>
  <x:si>
    <x:t>010709</x:t>
  </x:si>
  <x:si>
    <x:t>010708</x:t>
  </x:si>
  <x:si>
    <x:t>010302</x:t>
  </x:si>
  <x:si>
    <x:t>0105</x:t>
  </x:si>
  <x:si>
    <x:t>010405</x:t>
  </x:si>
  <x:si>
    <x:t>010404</x:t>
  </x:si>
  <x:si>
    <x:t>010602</x:t>
  </x:si>
  <x:si>
    <x:t>010707</x:t>
  </x:si>
  <x:si>
    <x:t>호표 111</x:t>
  </x:si>
  <x:si>
    <x:t>호표 110</x:t>
  </x:si>
  <x:si>
    <x:t>필요시 계상</x:t>
  </x:si>
  <x:si>
    <x:t>호표 106</x:t>
  </x:si>
  <x:si>
    <x:t>도어힌지</x:t>
  </x:si>
  <x:si>
    <x:t>벽, 바탕몰탈</x:t>
  </x:si>
  <x:si>
    <x:t>010706</x:t>
  </x:si>
  <x:si>
    <x:t>010906</x:t>
  </x:si>
  <x:si>
    <x:t>010704</x:t>
  </x:si>
  <x:si>
    <x:t>호표 96</x:t>
  </x:si>
  <x:si>
    <x:t>장판 철거</x:t>
  </x:si>
  <x:si>
    <x:t>호표 121</x:t>
  </x:si>
  <x:si>
    <x:t>호표 103</x:t>
  </x:si>
  <x:si>
    <x:t>샤워 칸막이</x:t>
  </x:si>
  <x:si>
    <x:t>코너비드</x:t>
  </x:si>
  <x:si>
    <x:t>목재 루버</x:t>
  </x:si>
  <x:si>
    <x:t>강화유리</x:t>
  </x:si>
  <x:si>
    <x:t>010702</x:t>
  </x:si>
  <x:si>
    <x:t>바닥 50mm</x:t>
  </x:si>
  <x:si>
    <x:t>호표 115</x:t>
  </x:si>
  <x:si>
    <x:t>0108</x:t>
  </x:si>
  <x:si>
    <x:t>타일 철거</x:t>
  </x:si>
  <x:si>
    <x:t>010703</x:t>
  </x:si>
  <x:si>
    <x:t>010705</x:t>
  </x:si>
  <x:si>
    <x:t>호표 100</x:t>
  </x:si>
  <x:si>
    <x:t>유리주위 코킹</x:t>
  </x:si>
  <x:si>
    <x:t>호표 93</x:t>
  </x:si>
  <x:si>
    <x:t>샤워기 설치</x:t>
  </x:si>
  <x:si>
    <x:t>호표 74</x:t>
  </x:si>
  <x:si>
    <x:t>0107</x:t>
  </x:si>
  <x:si>
    <x:t>호표 114</x:t>
  </x:si>
  <x:si>
    <x:t>바탕 고르기</x:t>
  </x:si>
  <x:si>
    <x:t>010905</x:t>
  </x:si>
  <x:si>
    <x:t>산소가스</x:t>
  </x:si>
  <x:si>
    <x:t>암막블라인드</x:t>
  </x:si>
  <x:si>
    <x:t>호표 101</x:t>
  </x:si>
  <x:si>
    <x:t>500Amp</x:t>
  </x:si>
  <x:si>
    <x:t>호표 116</x:t>
  </x:si>
  <x:si>
    <x:t>거울 철거</x:t>
  </x:si>
  <x:si>
    <x:t>010710</x:t>
  </x:si>
  <x:si>
    <x:t>토대설치</x:t>
  </x:si>
  <x:si>
    <x:t>샤워기 철거</x:t>
  </x:si>
  <x:si>
    <x:t>호표 120</x:t>
  </x:si>
  <x:si>
    <x:t>방습거울설치</x:t>
  </x:si>
  <x:si>
    <x:t>바닥, 1종</x:t>
  </x:si>
  <x:si>
    <x:t>목재문 철거</x:t>
  </x:si>
  <x:si>
    <x:t>호표 102</x:t>
  </x:si>
  <x:si>
    <x:t>호표 113</x:t>
  </x:si>
  <x:si>
    <x:t>010801</x:t>
  </x:si>
  <x:si>
    <x:t>010803</x:t>
  </x:si>
  <x:si>
    <x:t>010802</x:t>
  </x:si>
  <x:si>
    <x:t>호표 87</x:t>
  </x:si>
  <x:si>
    <x:t>붓칠, 2회</x:t>
  </x:si>
  <x:si>
    <x:t>호표 117</x:t>
  </x:si>
  <x:si>
    <x:t>010903</x:t>
  </x:si>
  <x:si>
    <x:t>010904</x:t>
  </x:si>
  <x:si>
    <x:t>자재 84</x:t>
  </x:si>
  <x:si>
    <x:t>타일 해체</x:t>
  </x:si>
  <x:si>
    <x:t>호표 122</x:t>
  </x:si>
  <x:si>
    <x:t>강마루 철거</x:t>
  </x:si>
  <x:si>
    <x:t>010804</x:t>
  </x:si>
  <x:si>
    <x:t>호표 72</x:t>
  </x:si>
  <x:si>
    <x:t>건축 2-9</x:t>
  </x:si>
  <x:si>
    <x:t>010901</x:t>
  </x:si>
  <x:si>
    <x:t>자재 83</x:t>
  </x:si>
  <x:si>
    <x:t>0109</x:t>
  </x:si>
  <x:si>
    <x:t>1.5kw</x:t>
  </x:si>
  <x:si>
    <x:t>010501</x:t>
  </x:si>
  <x:si>
    <x:t>.....</x:t>
  </x:si>
  <x:si>
    <x:t>비닐타일 깔기</x:t>
  </x:si>
  <x:si>
    <x:t>호표 118</x:t>
  </x:si>
  <x:si>
    <x:t>010401</x:t>
  </x:si>
  <x:si>
    <x:t>010902</x:t>
  </x:si>
  <x:si>
    <x:t>문틀 포함</x:t>
  </x:si>
  <x:si>
    <x:t>자재 67</x:t>
  </x:si>
  <x:si>
    <x:t>불연천장재</x:t>
  </x:si>
  <x:si>
    <x:t>자재 68</x:t>
  </x:si>
  <x:si>
    <x:t>자재 75</x:t>
  </x:si>
  <x:si>
    <x:t>호표 89</x:t>
  </x:si>
  <x:si>
    <x:t>자재 71</x:t>
  </x:si>
  <x:si>
    <x:t>방청페인트</x:t>
  </x:si>
  <x:si>
    <x:t>자재 72</x:t>
  </x:si>
  <x:si>
    <x:t>수밀코킹</x:t>
  </x:si>
  <x:si>
    <x:t>자재 66</x:t>
  </x:si>
  <x:si>
    <x:t>일반경비</x:t>
  </x:si>
  <x:si>
    <x:t>50mm</x:t>
  </x:si>
  <x:si>
    <x:t>대기압상태기준</x:t>
  </x:si>
  <x:si>
    <x:t>용접기(교류)</x:t>
  </x:si>
  <x:si>
    <x:t>호표 107</x:t>
  </x:si>
  <x:si>
    <x:t>010712</x:t>
  </x:si>
  <x:si>
    <x:t>호표 57</x:t>
  </x:si>
  <x:si>
    <x:t>호표 92</x:t>
  </x:si>
  <x:si>
    <x:t>START</x:t>
  </x:si>
  <x:si>
    <x:t>자재 80</x:t>
  </x:si>
  <x:si>
    <x:t>바탕 정리</x:t>
  </x:si>
  <x:si>
    <x:t>자재 85</x:t>
  </x:si>
  <x:si>
    <x:t>010204</x:t>
  </x:si>
  <x:si>
    <x:t>자재 78</x:t>
  </x:si>
  <x:si>
    <x:t>노임 16</x:t>
  </x:si>
  <x:si>
    <x:t>자재 70</x:t>
  </x:si>
  <x:si>
    <x:t>호표 36</x:t>
  </x:si>
  <x:si>
    <x:t>자재 64</x:t>
  </x:si>
  <x:si>
    <x:t>JUK8</x:t>
  </x:si>
  <x:si>
    <x:t>호표 11</x:t>
  </x:si>
  <x:si>
    <x:t>노임 19</x:t>
  </x:si>
  <x:si>
    <x:t>노임 21</x:t>
  </x:si>
  <x:si>
    <x:t>자재 74</x:t>
  </x:si>
  <x:si>
    <x:t>호표 55</x:t>
  </x:si>
  <x:si>
    <x:t>JUK18</x:t>
  </x:si>
  <x:si>
    <x:t>세면대 설치</x:t>
  </x:si>
  <x:si>
    <x:t>노임 14</x:t>
  </x:si>
  <x:si>
    <x:t>자재 90</x:t>
  </x:si>
  <x:si>
    <x:t>자재 56</x:t>
  </x:si>
  <x:si>
    <x:t>자재 89</x:t>
  </x:si>
  <x:si>
    <x:t>자재 79</x:t>
  </x:si>
  <x:si>
    <x:t>노임 17</x:t>
  </x:si>
  <x:si>
    <x:t>자재 65</x:t>
  </x:si>
  <x:si>
    <x:t>JUK16</x:t>
  </x:si>
  <x:si>
    <x:t>자재 88</x:t>
  </x:si>
  <x:si>
    <x:t>호표 58</x:t>
  </x:si>
  <x:si>
    <x:t>자재 73</x:t>
  </x:si>
  <x:si>
    <x:t>자재 69</x:t>
  </x:si>
  <x:si>
    <x:t>자재 92</x:t>
  </x:si>
  <x:si>
    <x:t>노임 18</x:t>
  </x:si>
  <x:si>
    <x:t>발포우레탄폼</x:t>
  </x:si>
  <x:si>
    <x:t>조합페인트</x:t>
  </x:si>
  <x:si>
    <x:t>자재 87</x:t>
  </x:si>
  <x:si>
    <x:t>자재 76</x:t>
  </x:si>
  <x:si>
    <x:t xml:space="preserve">  총  계</x:t>
  </x:si>
  <x:si>
    <x:t>자재 81</x:t>
  </x:si>
  <x:si>
    <x:t>자재 94</x:t>
  </x:si>
  <x:si>
    <x:t>자재 95</x:t>
  </x:si>
  <x:si>
    <x:t>010205</x:t>
  </x:si>
  <x:si>
    <x:t>010305465C9EF24425224204336E477165B</x:t>
  </x:si>
  <x:si>
    <x:t>010707465C9CA5BBFD62C2149F22C9627C2</x:t>
  </x:si>
  <x:si>
    <x:t>010905465D9125CF9912523405C6A49A645</x:t>
  </x:si>
  <x:si>
    <x:t>010801465C91BCDBC6324254B6F693AC012</x:t>
  </x:si>
  <x:si>
    <x:t>010710465D9125CF9912523405D71BB95AD</x:t>
  </x:si>
  <x:si>
    <x:t>010803465C9FDF285D82A244A1D7874D65B</x:t>
  </x:si>
  <x:si>
    <x:t>010701465C91B9069D12D2840360DE58853</x:t>
  </x:si>
  <x:si>
    <x:t>411F98884383B222A47B62EEC2B8E2A90FEF5</x:t>
  </x:si>
  <x:si>
    <x:t>417092BD5EE732C2841A35D0BCD7FCD6C9A4D</x:t>
  </x:si>
  <x:si>
    <x:t>417092BD57B4F262443FD2F245454F82FFE96</x:t>
  </x:si>
  <x:si>
    <x:t>417092BD5691424254EB5C47002D9559CB99C</x:t>
  </x:si>
  <x:si>
    <x:t>417092BD512F6262B48CBDBFA7EF90AAFADFC</x:t>
  </x:si>
  <x:si>
    <x:t>417093427A91B2F224ECB329FCB0B0F84618A</x:t>
  </x:si>
  <x:si>
    <x:t>41449EF6491CD23234347E8AB5497FFA90989</x:t>
  </x:si>
  <x:si>
    <x:t>417092BD50097282E4EC6A912C02690E9842F</x:t>
  </x:si>
  <x:si>
    <x:t>417092BD512F627254FBCFBB751D4E865A2AF</x:t>
  </x:si>
  <x:si>
    <x:t>시멘트몰탈 철거  바닥 50mm  M2     ( 호표 103 )</x:t>
  </x:si>
  <x:si>
    <x:t>417092BD57B6B2B2E4150FB4ECD0ABF29DFDE</x:t>
  </x:si>
  <x:si>
    <x:t>417092BD512F6262B48CBDBFA7EF90AAFAE83</x:t>
  </x:si>
  <x:si>
    <x:t>468095FBD87A721254725B2C083040784F046</x:t>
  </x:si>
  <x:si>
    <x:t>4170934154919242C461BABE85B8AF9358373</x:t>
  </x:si>
  <x:si>
    <x:t>41449EF6491E8202845683DFF8268B659C74E</x:t>
  </x:si>
  <x:si>
    <x:t>417092BD512F6262B48CBDBFA7EF90AAFAFAE</x:t>
  </x:si>
  <x:si>
    <x:t>417092BD5EE732C2841A35D0BCD7FCD6C9A49</x:t>
  </x:si>
  <x:si>
    <x:t>468095FBD87A721254725B2C083040784F04B</x:t>
  </x:si>
  <x:si>
    <x:t>417092BD512F6262B48CBDBFA7EF90AAFAE85</x:t>
  </x:si>
  <x:si>
    <x:t>41449EF6491CD23234347E8AB5497FFA9098989</x:t>
  </x:si>
  <x:si>
    <x:t>벽부형 에어컨 철거 후 이동설치    대     ( 호표 101 )</x:t>
  </x:si>
  <x:si>
    <x:t>417092BD57B59252F4E902901D3ECF25B5636</x:t>
  </x:si>
  <x:si>
    <x:t>각종 잡철물 설치 - 22-1/4삭제  스테인리스, 간단(강판의 가공설치)  kg  건축 8-4-1   ( 호표 29 )</x:t>
  </x:si>
  <x:si>
    <x:t>465D9126EE6942225421F50C7FAB5468095FBD87A721254725B2C083040784F20D</x:t>
  </x:si>
  <x:si>
    <x:t>465C9A58AF43F25224AD4790F9330468095FBD87A721254725B2C083040784F20D</x:t>
  </x:si>
  <x:si>
    <x:t>465D9125CF99125234056C20C6F68468095FBD87A721254725B2C083040784F20D</x:t>
  </x:si>
  <x:si>
    <x:t>465D9125CF9912523405D71BB9F91468095FBD87A721254725B2C083040784F20D</x:t>
  </x:si>
  <x:si>
    <x:t>465C980E541BE21244992E4EFC138417092BD5691424254EB5C47002D953E10EC3</x:t>
  </x:si>
  <x:si>
    <x:t>465C9A58AF43F25224AD4790F9330415590672FD20292B486373F8DD639952E653</x:t>
  </x:si>
  <x:si>
    <x:t>465C9FD41B6942F284B5F916ADD56417092BD512F627254FBCFBB751D4E865A2AF</x:t>
  </x:si>
  <x:si>
    <x:t>465D9125C6BE928234A90BA5ECD2F</x:t>
  </x:si>
  <x:si>
    <x:t>010303465C996CD17732A2141DA803D8977</x:t>
  </x:si>
  <x:si>
    <x:t>010506465D9126EE6942225421F50C7FAB3</x:t>
  </x:si>
  <x:si>
    <x:t>010301465C91BCDBC6324254B6F693AC012</x:t>
  </x:si>
  <x:si>
    <x:t>465D9125CF9912523405C6A49A640</x:t>
  </x:si>
  <x:si>
    <x:t>465C91BCDBC6324254B6F693AC012</x:t>
  </x:si>
  <x:si>
    <x:t>465C9D881A9A2242C4155BB8E30EC</x:t>
  </x:si>
  <x:si>
    <x:t>465C9EF24425224204336E477165B</x:t>
  </x:si>
  <x:si>
    <x:t>465C9D8818EC4292B4FB4A9515B20</x:t>
  </x:si>
  <x:si>
    <x:t>465C9FDE00AB9202841DFF16E2F98</x:t>
  </x:si>
  <x:si>
    <x:t>465C9EF24425224204336E47714AD</x:t>
  </x:si>
  <x:si>
    <x:t>465C9FD41E3FD2927426B216A8E79</x:t>
  </x:si>
  <x:si>
    <x:t>010901465C91BCDE951212841B4F50BB7B2</x:t>
  </x:si>
  <x:si>
    <x:t>010710465D9125CF9912523405D71BB9F97</x:t>
  </x:si>
  <x:si>
    <x:t>010802465C9FD41E3FD2927426B216A8E79</x:t>
  </x:si>
  <x:si>
    <x:t>010710465D9125C6BE928234A90BA5ECD2F</x:t>
  </x:si>
  <x:si>
    <x:t>010710465D9125C48B1292F4B8513CC2C6B</x:t>
  </x:si>
  <x:si>
    <x:t>010903465C9720EE92A2C294355A88ECE03</x:t>
  </x:si>
  <x:si>
    <x:t>41449EF6491E8202845683DFF8268B659C74E6141449EF6491E8202845683DFF8268B659C74E</x:t>
  </x:si>
  <x:si>
    <x:t>압착 붙이기, 바닥면, 바름두께 5mm  0.04∼0.10 이하, 타일C, 백색줄눈  M2  건축 3-2-2, -1-2   ( 호표 49 )</x:t>
  </x:si>
  <x:si>
    <x:t>압착 붙이기, 벽면, 바름두께 6mm  0.04∼0.10 이하, 타일C, 백색줄눈  M2  건축 3-2-2, -1-2   ( 호표 51 )</x:t>
  </x:si>
  <x:si>
    <x:t>41449EF6491CD23234347E8AB5497FFA909898941449EF6491CD23234347E8AB5497FFA90989</x:t>
  </x:si>
  <x:si>
    <x:t>집기류 및 가구 등 이전 재설치  붙박이장제외(종이박스6호 제공 실당5개이상)선풍기,비석면에 붙은 모든 제품들  M2     ( 호표 8 )</x:t>
  </x:si>
  <x:si>
    <x:t>유통물가</x:t>
  </x:si>
  <x:si>
    <x:t>소형브레이커(전기식)</x:t>
  </x:si>
  <x:si>
    <x:t>노인장기요양보험료</x:t>
  </x:si>
  <x:si>
    <x:t>산업안전보건관리비</x:t>
  </x:si>
  <x:si>
    <x:t>적용단가</x:t>
  </x:si>
  <x:si>
    <x:t>물가자료</x:t>
  </x:si>
  <x:si>
    <x:t>경    비</x:t>
  </x:si>
  <x:si>
    <x:t>합    계</x:t>
  </x:si>
  <x:si>
    <x:t>보통인부</x:t>
  </x:si>
  <x:si>
    <x:t>거래가격</x:t>
  </x:si>
  <x:si>
    <x:t>특별인부</x:t>
  </x:si>
  <x:si>
    <x:t>일위대가</x:t>
  </x:si>
  <x:si>
    <x:t>비    고</x:t>
  </x:si>
  <x:si>
    <x:t>단  가</x:t>
  </x:si>
  <x:si>
    <x:t>형틀목공</x:t>
  </x:si>
  <x:si>
    <x:t>공구손료</x:t>
  </x:si>
  <x:si>
    <x:t>내천장 친환경 노무비</x:t>
  </x:si>
  <x:si>
    <x:t>세면기-인조대리석</x:t>
  </x:si>
  <x:si>
    <x:t>기계 7-1-5</x:t>
  </x:si>
  <x:si>
    <x:t>스테인리스재료분리대</x:t>
  </x:si>
  <x:si>
    <x:t>유지 3-2-9</x:t>
  </x:si>
  <x:si>
    <x:t>퇴직  공제  부금비</x:t>
  </x:si>
  <x:si>
    <x:t>인조대리석 창대 철거</x:t>
  </x:si>
  <x:si>
    <x:t>국민  건강  보험료</x:t>
  </x:si>
  <x:si>
    <x:t>건축 11-1-1</x:t>
  </x:si>
  <x:si>
    <x:t>퍼티, 친환경, 내부</x:t>
  </x:si>
  <x:si>
    <x:t>1800*600</x:t>
  </x:si>
  <x:si>
    <x:t>자기질타일(논스립)</x:t>
  </x:si>
  <x:si>
    <x:t>기계 7-2-2</x:t>
  </x:si>
  <x:si>
    <x:t>내부 친환경 노무비</x:t>
  </x:si>
  <x:si>
    <x:t>주재료비의 5%</x:t>
  </x:si>
  <x:si>
    <x:t>건축 5-1-1</x:t>
  </x:si>
  <x:si>
    <x:t>철재커텐박스(ㄱ자형)</x:t>
  </x:si>
  <x:si>
    <x:t>콘크리트면, 20mm</x:t>
  </x:si>
  <x:si>
    <x:t>톱밥, 건설용톱밥</x:t>
  </x:si>
  <x:si>
    <x:t>수밀코킹(실리콘)</x:t>
  </x:si>
  <x:si>
    <x:t>건축 6-4-1</x:t>
  </x:si>
  <x:si>
    <x:t>국민  연금  보험료</x:t>
  </x:si>
  <x:si>
    <x:t>4. 3층 창의체험부</x:t>
  </x:si>
  <x:si>
    <x:t>보호모르타르 / 바닥</x:t>
  </x:si>
  <x:si>
    <x:t>모래채가름 포함</x:t>
  </x:si>
  <x:si>
    <x:t>싱크대 상부장 설치</x:t>
  </x:si>
  <x:si>
    <x:t>샤워기, 레버식</x:t>
  </x:si>
  <x:si>
    <x:t>벽, 100*30</x:t>
  </x:si>
  <x:si>
    <x:t>5. 3층 교육복지실</x:t>
  </x:si>
  <x:si>
    <x:t>시멘트 액체방수 바름</x:t>
  </x:si>
  <x:si>
    <x:t>시멘트 액체방수</x:t>
  </x:si>
  <x:si>
    <x:t>건축 9-1-1</x:t>
  </x:si>
  <x:si>
    <x:t>6. 3층 상담복지부</x:t>
  </x:si>
  <x:si>
    <x:t>5*5, 실리콘</x:t>
  </x:si>
  <x:si>
    <x:t>건축 4-3-1</x:t>
  </x:si>
  <x:si>
    <x:t>비닐보양 - 바닥</x:t>
  </x:si>
  <x:si>
    <x:t>건축 12-7-2</x:t>
  </x:si>
  <x:si>
    <x:t>100*40*1.5T</x:t>
  </x:si>
  <x:si>
    <x:t>바닥, 바탕몰탈 포함</x:t>
  </x:si>
  <x:si>
    <x:t>2200*1100H</x:t>
  </x:si>
  <x:si>
    <x:t>바닥, T=7mm</x:t>
  </x:si>
  <x:si>
    <x:t>건축 8-1-2</x:t>
  </x:si>
  <x:si>
    <x:t>7. 3층 학습도움실</x:t>
  </x:si>
  <x:si>
    <x:t>건축 6-6-1</x:t>
  </x:si>
  <x:si>
    <x:t>9. 5층 3학년부실</x:t>
  </x:si>
  <x:si>
    <x:t>건축 10-2-3</x:t>
  </x:si>
  <x:si>
    <x:t>샤워 칸막이 철거</x:t>
  </x:si>
  <x:si>
    <x:t>싱크대 상부장 철거</x:t>
  </x:si>
  <x:si>
    <x:t>건축물 보양 - 타일</x:t>
  </x:si>
  <x:si>
    <x:t>시멘트몰탈 철거</x:t>
  </x:si>
  <x:si>
    <x:t>아세틸렌가스, kg</x:t>
  </x:si>
  <x:si>
    <x:t>건축 10-1-3</x:t>
  </x:si>
  <x:si>
    <x:t>알루미늄창호 설치</x:t>
  </x:si>
  <x:si>
    <x:t>100*40*1.2T</x:t>
  </x:si>
  <x:si>
    <x:t>3. 3층 1학년부실</x:t>
  </x:si>
  <x:si>
    <x:t>건축 9-3-2</x:t>
  </x:si>
  <x:si>
    <x:t>무석면텍스 설치</x:t>
  </x:si>
  <x:si>
    <x:t>비닐계시트 철거</x:t>
  </x:si>
  <x:si>
    <x:t>8. 4층 2학년부실</x:t>
  </x:si>
  <x:si>
    <x:t>천장 2회 노무비</x:t>
  </x:si>
  <x:si>
    <x:t>하도급지급보증수수료</x:t>
  </x:si>
  <x:si>
    <x:t>비닐시트, 2.7mm</x:t>
  </x:si>
  <x:si>
    <x:t>비계안정장치, 바퀴</x:t>
  </x:si>
  <x:si>
    <x:t>건축 4-2-1</x:t>
  </x:si>
  <x:si>
    <x:t>관 급 자 재 비</x:t>
  </x:si>
  <x:si>
    <x:t>플로어링 마루 설치</x:t>
  </x:si>
  <x:si>
    <x:t>목재문 및 문틀</x:t>
  </x:si>
  <x:si>
    <x:t>일반못, 65mm</x:t>
  </x:si>
  <x:si>
    <x:t>건축 14-7.1</x:t>
  </x:si>
  <x:si>
    <x:t>건축 8-2-4</x:t>
  </x:si>
  <x:si>
    <x:t>PVC계바닥재 해체</x:t>
  </x:si>
  <x:si>
    <x:t>품      명</x:t>
  </x:si>
  <x:si>
    <x:t>높이 2m, 3개월</x:t>
  </x:si>
  <x:si>
    <x:t>건축 8-3-1</x:t>
  </x:si>
  <x:si>
    <x:t>경량천장철골틀 설치</x:t>
  </x:si>
  <x:si>
    <x:t>건축 5-1-3</x:t>
  </x:si>
  <x:si>
    <x:t>규      격</x:t>
  </x:si>
  <x:si>
    <x:t>원가계산서 연결금액</x:t>
  </x:si>
  <x:si>
    <x:t>비      고</x:t>
  </x:si>
  <x:si>
    <x:t>블라인드 커튼 철거</x:t>
  </x:si>
  <x:si>
    <x:t>내역금액소수점처리</x:t>
  </x:si>
  <x:si>
    <x:t>건설폐재류 운반비</x:t>
  </x:si>
  <x:si>
    <x:t>혼합건설폐기물 상차비</x:t>
  </x:si>
  <x:si>
    <x:t>유지 3-2-8</x:t>
  </x:si>
  <x:si>
    <x:t>건축 8-1-5</x:t>
  </x:si>
  <x:si>
    <x:t>암막블라인드 설치</x:t>
  </x:si>
  <x:si>
    <x:t>건축물 현장정리</x:t>
  </x:si>
  <x:si>
    <x:t>시간당 작업사이클</x:t>
  </x:si>
  <x:si>
    <x:t>노무비 * 0.09%</x:t>
  </x:si>
  <x:si>
    <x:t>노   무   비</x:t>
  </x:si>
  <x:si>
    <x:t>단 가 산 출 목 록</x:t>
  </x:si>
  <x:si>
    <x:t>공 종 별 집 계 표</x:t>
  </x:si>
  <x:si>
    <x:t>혼합건설폐기물 운반비</x:t>
  </x:si>
  <x:si>
    <x:t>잡철물 제작 및 설치</x:t>
  </x:si>
  <x:si>
    <x:t>주재료비의 15%</x:t>
  </x:si>
  <x:si>
    <x:t>공급가액 * 10%</x:t>
  </x:si>
  <x:si>
    <x:t>재   료   비</x:t>
  </x:si>
  <x:si>
    <x:t>작 업 부 산 물</x:t>
  </x:si>
  <x:si>
    <x:t>경비 할증 계수</x:t>
  </x:si>
  <x:si>
    <x:t>시간당 노임산출 계수</x:t>
  </x:si>
  <x:si>
    <x:t>단 가 산 출 서</x:t>
  </x:si>
  <x:si>
    <x:t>외    자    재</x:t>
  </x:si>
  <x:si>
    <x:t>공통 2-11-2</x:t>
  </x:si>
  <x:si>
    <x:t>금      액</x:t>
  </x:si>
  <x:si>
    <x:t>건축 10-3-1</x:t>
  </x:si>
  <x:si>
    <x:t>52*48*40</x:t>
  </x:si>
  <x:si>
    <x:t>1회 사이클시간</x:t>
  </x:si>
  <x:si>
    <x:t>철재면 1회 노무비</x:t>
  </x:si>
  <x:si>
    <x:t>노무비 * 3.56%</x:t>
  </x:si>
  <x:si>
    <x:t>운    반    비</x:t>
  </x:si>
  <x:si>
    <x:t>걸레받이용 페인트칠</x:t>
  </x:si>
  <x:si>
    <x:t>단 가 대 비 표</x:t>
  </x:si>
  <x:si>
    <x:t>건축 11-2-6</x:t>
  </x:si>
  <x:si>
    <x:t>내역단가 소수점처리</x:t>
  </x:si>
  <x:si>
    <x:t>철재면 2회 노무비</x:t>
  </x:si>
  <x:si>
    <x:t>건설폐재류 상차비</x:t>
  </x:si>
  <x:si>
    <x:t>건축 3-1-2</x:t>
  </x:si>
  <x:si>
    <x:t>인조대리석, 40mm</x:t>
  </x:si>
  <x:si>
    <x:t>건축 3-2-2</x:t>
  </x:si>
  <x:si>
    <x:t>노무비 * 1.01%</x:t>
  </x:si>
  <x:si>
    <x:t>일위대가내역소수점처리</x:t>
  </x:si>
  <x:si>
    <x:t>노무비 할증 계수</x:t>
  </x:si>
  <x:si>
    <x:t>재료비 할증 계수</x:t>
  </x:si>
  <x:si>
    <x:t>유리두께 5mm 이하</x:t>
  </x:si>
  <x:si>
    <x:t>건축 3-1-1</x:t>
  </x:si>
  <x:si>
    <x:t>인력품의 20%</x:t>
  </x:si>
  <x:si>
    <x:t>공구손료 및 잡재료비</x:t>
  </x:si>
  <x:si>
    <x:t>(20년 품셈 기준)</x:t>
  </x:si>
  <x:si>
    <x:t>A * M2단가</x:t>
  </x:si>
  <x:si>
    <x:t>붓칠 2회 노무비</x:t>
  </x:si>
  <x:si>
    <x:t>공통 7-4-1</x:t>
  </x:si>
  <x:si>
    <x:t>유성페인트 붓칠</x:t>
  </x:si>
  <x:si>
    <x:t>건축 11-2-2</x:t>
  </x:si>
  <x:si>
    <x:t>수성페인트 롤러칠</x:t>
  </x:si>
  <x:si>
    <x:t>사 급 자 재 비</x:t>
  </x:si>
  <x:si>
    <x:t>비        목</x:t>
  </x:si>
  <x:si>
    <x:t>석고보드면 바탕만들기</x:t>
  </x:si>
  <x:si>
    <x:t>경        비</x:t>
  </x:si>
  <x:si>
    <x:t>비계안정장치, 쟈키</x:t>
  </x:si>
  <x:si>
    <x:t>높이 2m, 노무비</x:t>
  </x:si>
  <x:si>
    <x:t>경      비</x:t>
  </x:si>
  <x:si>
    <x:t>철재면, 1회 2종</x:t>
  </x:si>
  <x:si>
    <x:t>합      계</x:t>
  </x:si>
  <x:si>
    <x:t>공통 2-7-6</x:t>
  </x:si>
  <x:si>
    <x:t>일 위 대 가 목 록</x:t>
  </x:si>
  <x:si>
    <x:t>녹막이 페인트칠</x:t>
  </x:si>
  <x:si>
    <x:t>철재면, 2회, 1급</x:t>
  </x:si>
  <x:si>
    <x:t>개보수/습건식 청소</x:t>
  </x:si>
  <x:si>
    <x:t>줄퍼티 친환경 노무비</x:t>
  </x:si>
  <x:si>
    <x:t>인력품의 10%</x:t>
  </x:si>
  <x:si>
    <x:t>일반구조용압연강판</x:t>
  </x:si>
  <x:si>
    <x:t>건축 5-4-8</x:t>
  </x:si>
  <x:si>
    <x:t>유지 3-1-1</x:t>
  </x:si>
  <x:si>
    <x:t>건축 11-1-2</x:t>
  </x:si>
  <x:si>
    <x:t>W:600*270</x:t>
  </x:si>
  <x:si>
    <x:t>초산비닐계접착제</x:t>
  </x:si>
  <x:si>
    <x:t>철재면, 2회 1급</x:t>
  </x:si>
  <x:si>
    <x:t>건축 5-3-1</x:t>
  </x:si>
  <x:si>
    <x:t>건축 11-2-4</x:t>
  </x:si>
  <x:si>
    <x:t>건축 8-4-1</x:t>
  </x:si>
  <x:si>
    <x:t>1L=1.55kg</x:t>
  </x:si>
  <x:si>
    <x:t>건축 11-2-10</x:t>
  </x:si>
  <x:si>
    <x:t>건축 10-1-1</x:t>
  </x:si>
  <x:si>
    <x:t>벽, 2겹 붙임</x:t>
  </x:si>
  <x:si>
    <x:t>철재면, 1회, 2종</x:t>
  </x:si>
  <x:si>
    <x:t>아크릴수지페인트</x:t>
  </x:si>
  <x:si>
    <x:t>465C9CA38DE232A2746CC116BDAB4</x:t>
  </x:si>
  <x:si>
    <x:t>465C996CD17612421402F550AC07B</x:t>
  </x:si>
  <x:si>
    <x:t>465C996FA20482A25476C030C3FF7</x:t>
  </x:si>
  <x:si>
    <x:t>465C9D8818EC4292B4FB4A95AB7E8</x:t>
  </x:si>
  <x:si>
    <x:t>465C9D8818E47252142DCF8D80880</x:t>
  </x:si>
  <x:si>
    <x:t>465C9CA38FACD23204990123D9EC1</x:t>
  </x:si>
  <x:si>
    <x:t>465C9D8818ED52326442EAE17B90F</x:t>
  </x:si>
  <x:si>
    <x:t>465D9125CF9912523405C6A49A642</x:t>
  </x:si>
  <x:si>
    <x:t>465D9125CF9912523405D71BB9F99</x:t>
  </x:si>
  <x:si>
    <x:t>468095FBD87A721254725B2C083040784F313</x:t>
  </x:si>
  <x:si>
    <x:t>41709341549192B27454D0F75DF32C70A7401</x:t>
  </x:si>
  <x:si>
    <x:t>417092BD5EE732C2841A35D0BCD7FCD6C9A4F</x:t>
  </x:si>
  <x:si>
    <x:t>417092BD512F6252942C5AC48C02D4FE4B3CA</x:t>
  </x:si>
  <x:si>
    <x:t>461D95C51647D202849016584CFE6ABCDC868</x:t>
  </x:si>
  <x:si>
    <x:t>468095FBD87A721254725B2C083040784F6E8</x:t>
  </x:si>
  <x:si>
    <x:t>468095FBD87A721254725B2C083040784F208</x:t>
  </x:si>
  <x:si>
    <x:t>468095FBD87A721254725B2C083040784F316</x:t>
  </x:si>
  <x:si>
    <x:t>417092BD57B59252F4E902901D3ECF25B5631</x:t>
  </x:si>
  <x:si>
    <x:t>415594C051094242A4398C1BF38C48A888DA5</x:t>
  </x:si>
  <x:si>
    <x:t>468095FBD87A721254725B2C083040784F041</x:t>
  </x:si>
  <x:si>
    <x:t>417092BD5EE732C2841A35D0BCD7FCD6C95CE</x:t>
  </x:si>
  <x:si>
    <x:t>41709341549192B27454D0F75DF32C70A7400</x:t>
  </x:si>
  <x:si>
    <x:t>벽체틀 설치  자재 별도  M2  건축 4-2-1   ( 호표 22 )</x:t>
  </x:si>
  <x:si>
    <x:t>4170934155B6829214DD42C62380C1ED30289</x:t>
  </x:si>
  <x:si>
    <x:t>41449EF6491E8202845683DFF8268B659C74E61</x:t>
  </x:si>
  <x:si>
    <x:t>468095FBD87A721254725B2C083040784F04A</x:t>
  </x:si>
  <x:si>
    <x:t>468095FBD87A721254725B2C083040784F206</x:t>
  </x:si>
  <x:si>
    <x:t>4170934155B6829214DD42C62380C1ED04EC3</x:t>
  </x:si>
  <x:si>
    <x:t>468095FBD87A721254725B2C083040784F047</x:t>
  </x:si>
  <x:si>
    <x:t>4170934155B6829214DD42C62380C1ED303AE</x:t>
  </x:si>
  <x:si>
    <x:t>417092BD500972A294CB88A8BD0D78C8BABA6</x:t>
  </x:si>
  <x:si>
    <x:t>465D9125CF9912523405D71BB9F97</x:t>
  </x:si>
  <x:si>
    <x:t>465C9CA03A8AA2D2542DE20DDAF3A</x:t>
  </x:si>
  <x:si>
    <x:t>465C980E5522D222749518B8988A4</x:t>
  </x:si>
  <x:si>
    <x:t>465C9CA38FACD23204990100B2170</x:t>
  </x:si>
  <x:si>
    <x:t>465C9A58AC8F320204EDFB03C941A</x:t>
  </x:si>
  <x:si>
    <x:t>465D9125CF9912523405D71BB95AD</x:t>
  </x:si>
  <x:si>
    <x:t>465C9A58AF43F25224AD478693012415590672FD20292B486373F8DD639952E653</x:t>
  </x:si>
  <x:si>
    <x:t>465C9A58AF43F25224AD4790F9330468095FBD87A721254725B2C083040784F314</x:t>
  </x:si>
  <x:si>
    <x:t>465C980E5522D222749518B8988A4468095FBD87A721254725B2C083040784F20D</x:t>
  </x:si>
  <x:si>
    <x:t>465C9A5C08C6329244E816F85DFD5417092BD512F6262B48CBDBFA7EF90AAFAA23</x:t>
  </x:si>
  <x:si>
    <x:t>465C9A58AF43F25224AD4790F9330468095FBD87A721254725B2C083040784F20C</x:t>
  </x:si>
  <x:si>
    <x:t>465C9D881A9A2242C43031796FEBE417092BD5691424254EB5C47002D9559354F6</x:t>
  </x:si>
  <x:si>
    <x:t>465C9A58AF43F25224AD4790F9330461D95C51647D202849016584CFE6ABCDC868</x:t>
  </x:si>
  <x:si>
    <x:t>465C9A5C08C6329244E816F85DFD5417092BD512F6262B48CBDBFA7EF90AAFAFAE</x:t>
  </x:si>
  <x:si>
    <x:t>465C9CA38E8892E234CC5006FD424468095FBD87A721254725B2C083040784F046</x:t>
  </x:si>
  <x:si>
    <x:t>465C98019C00C292B408B83034F7B4170934154919242C461BABE85B8AF9358373</x:t>
  </x:si>
  <x:si>
    <x:t>465C9CA38DE232A2746CC116BDAB4417092BD50097282E4EC6A912C02690E9842F</x:t>
  </x:si>
  <x:si>
    <x:t>465C98019D252272A4F1196AB7B644170934154919242C461BABE85B8AF9358373</x:t>
  </x:si>
  <x:si>
    <x:t>465C9A58AC8F320204EDFB03C941A468095FBD87A721254725B2C083040784F20C</x:t>
  </x:si>
  <x:si>
    <x:t>465C9EF36CD7D28224F3F95FAA0DD468095FBD87A721254725B2C083040784F04B</x:t>
  </x:si>
  <x:si>
    <x:t>465C9D8BEE3A92F28416CE6AF017E468095FBD87A721254725B2C083040784F16B</x:t>
  </x:si>
  <x:si>
    <x:t>465C91B9069D12D2840360DE58853417092BD5EE732C2841A35D091C0FB63DC335</x:t>
  </x:si>
  <x:si>
    <x:t>465C972BF72BF2B2043B9917C01FC417092BD5234A2C2441F50D6A46CFFD8AAB8C</x:t>
  </x:si>
  <x:si>
    <x:t>465C980E541BE21244992E4EFC138415594C051094242A4398C1BE2B43A0A76584</x:t>
  </x:si>
  <x:si>
    <x:t>465C9EF246D082B2C4CE718644BDA468095FBD87A721254725B2C083040784F04B</x:t>
  </x:si>
  <x:si>
    <x:t>465C9EF36CD7D282248F3A217404C468095FBD87A721254725B2C083040784F20D</x:t>
  </x:si>
  <x:si>
    <x:t>465C9D881A9A2252E42D5CDB9E6B1468095FBD87A721254725B2C083040784F20D</x:t>
  </x:si>
  <x:si>
    <x:t>465C9EE3C0432232A489ED3A05EB24170934155B6829214DD42C62380C1ED30289</x:t>
  </x:si>
  <x:si>
    <x:t>경량철골천장틀, 캐링찬넬, 38*12*1.2mm</x:t>
  </x:si>
  <x:si>
    <x:t>내부 2회, con'c·mortar면, 친환경</x:t>
  </x:si>
  <x:si>
    <x:t>방청페인트, KSM6030-1종2류, 광명단페인트</x:t>
  </x:si>
  <x:si>
    <x:t>샤워기 철거    EA     ( 호표 115 )</x:t>
  </x:si>
  <x:si>
    <x:t>준공청소  개보수  M2     ( 호표 7 )</x:t>
  </x:si>
  <x:si>
    <x:t>경량철골천장틀, 달대볼트, 상6*1000mm</x:t>
  </x:si>
  <x:si>
    <x:t>실링재, 실리콘, 비초산, 유리용, 창호주위</x:t>
  </x:si>
  <x:si>
    <x:t>타일 압착 붙이기(바탕 18mm+압 6mm)</x:t>
  </x:si>
  <x:si>
    <x:t>비계안정장치, 비계기본틀, 기둥, 1.2*1.7m</x:t>
  </x:si>
  <x:si>
    <x:t>그 밖의 건설폐기물에 가연성 5% 이하 혼합</x:t>
  </x:si>
  <x:si>
    <x:t>소형브레이커(전기식), 무근, 2.7m3/일당</x:t>
  </x:si>
  <x:si>
    <x:t>바탕 정리    M2     ( 호표 11 )</x:t>
  </x:si>
  <x:si>
    <x:t>내천장 2회, con'c·mortar면, 친환경</x:t>
  </x:si>
  <x:si>
    <x:t>경량철골천장틀, 마이너찬넬, 19*10*1.2mm</x:t>
  </x:si>
  <x:si>
    <x:t>거울 철거    M2     ( 호표 107 )</x:t>
  </x:si>
  <x:si>
    <x:t>걸레받이용 페인트칠 재료비(20년 품셈기준)</x:t>
  </x:si>
  <x:si>
    <x:t>타일 압착 붙이기(바탕 24mm+압 5mm)</x:t>
  </x:si>
  <x:si>
    <x:t>연마지, #120~180, 230*280mm</x:t>
  </x:si>
  <x:si>
    <x:t>아크릴수지페인트, KSM6020-2종1급, 흑색</x:t>
  </x:si>
  <x:si>
    <x:t>con'c, mortar면 바탕만들기 재료비</x:t>
  </x:si>
  <x:si>
    <x:t>타일 붙임 / 압착 붙이기  벽, 타일 0.04 ~ 0.10m2 이하, 15m2/일당  M2  건축 3-2-2   ( 호표 45 )</x:t>
  </x:si>
  <x:si>
    <x:t>바탕만들기+수성페인트 롤러칠  내부 2회, con'c·mortar면, 친환경  M2  건축 11-1-1,-2-2   ( 호표 70 )</x:t>
  </x:si>
  <x:si>
    <x:t>타일 붙임 / 압착 붙이기  바닥, 타일 0.04 ~ 0.10m2 이하, 18m2/일당  M2  건축 3-2-2   ( 호표 48 )</x:t>
  </x:si>
  <x:si>
    <x:t>바탕만들기+수성페인트 롤러칠  내천장 2회, con'c·mortar면, 친환경  M2  건축 11-1-1,-2-2   ( 호표 73 )</x:t>
  </x:si>
  <x:si>
    <x:t>도어록 설치 / 일반도어록 강재창호  재료비 별도  개소  건축 10-2-3   ( 호표 37 )</x:t>
  </x:si>
  <x:si>
    <x:t>철재커텐박스(ㄱ자형)  100*100*1.2t, STL(도장 유)  M     ( 호표 97 )</x:t>
  </x:si>
  <x:si>
    <x:t>타일 압착 붙이기(바탕 24mm+압 5mm)  바닥, 200*200(타일C, 백색줄눈)  M2  건축 3-2-2, -1-2   ( 호표 50 )</x:t>
  </x:si>
  <x:si>
    <x:t>스테인리스강용피복아크용접봉, ∮3.2mm, AWSE309</x:t>
  </x:si>
  <x:si>
    <x:t>465C9A58AC8F320204EDD83C78421</x:t>
  </x:si>
  <x:si>
    <x:t>465C9D881A9A2252E42D5CDB9E6B1</x:t>
  </x:si>
  <x:si>
    <x:t>474596BFA2AC0252F41B83D7F96002</x:t>
  </x:si>
  <x:si>
    <x:t>465C9A5C08C6329244E816F85DFD4</x:t>
  </x:si>
  <x:si>
    <x:t>465C9A58AF43F25224AD478693012</x:t>
  </x:si>
  <x:si>
    <x:t>465C9D8BEE3A92F28416CE6AF017E</x:t>
  </x:si>
  <x:si>
    <x:t>465C9A58AF43F252249CC61B510AD</x:t>
  </x:si>
  <x:si>
    <x:t>465C9EF24425224204336E624EB50</x:t>
  </x:si>
  <x:si>
    <x:t>465C9EE3C0432232A489ED3A05EB2</x:t>
  </x:si>
  <x:si>
    <x:t>465C996CDB7A62B284F453FCEFACA</x:t>
  </x:si>
  <x:si>
    <x:t>경량철골천장틀, M-BAR더블, 50*19*0.5mm</x:t>
  </x:si>
  <x:si>
    <x:t>465C9A58AF43F25224AD4790F9330</x:t>
  </x:si>
  <x:si>
    <x:t>465C9EF246D082B2C4CE71CDF51E8</x:t>
  </x:si>
  <x:si>
    <x:t>벽, 타일 0.04 ~ 0.10m2 이하, 15m2/일당</x:t>
  </x:si>
  <x:si>
    <x:t>465C9D881A9A2242C43031796FEBE</x:t>
  </x:si>
  <x:si>
    <x:t>465C9EF36CD7D282248F3A217404C</x:t>
  </x:si>
  <x:si>
    <x:t>465C9CA5BBFD62C2149F22C9621B9</x:t>
  </x:si>
  <x:si>
    <x:t>465C9EE3C0432232A489FE03ECC1F</x:t>
  </x:si>
  <x:si>
    <x:t>465C9D8818ED52326442EAD70CF9E</x:t>
  </x:si>
  <x:si>
    <x:t>465C9EF24425224204336E7CB13A5</x:t>
  </x:si>
  <x:si>
    <x:t>토대설치    M  건축 4-3-1   ( 호표 24 )</x:t>
  </x:si>
  <x:si>
    <x:t>465C9CA38FACD23204990123D9FE8</x:t>
  </x:si>
  <x:si>
    <x:t>465C9EF246D082B2C4CE718644BDA</x:t>
  </x:si>
  <x:si>
    <x:t>465C9FD6CD7FA242B4E266E6E554D</x:t>
  </x:si>
  <x:si>
    <x:t>465C9EF1A00E0292143466E4A05D0</x:t>
  </x:si>
  <x:si>
    <x:t>465C9D8BED12E2F254417825A5E88</x:t>
  </x:si>
  <x:si>
    <x:t>465C9EF1A00E0292142A2B9C7907C</x:t>
  </x:si>
  <x:si>
    <x:t>465C9D8818E47252142DCF8DD8A9A</x:t>
  </x:si>
  <x:si>
    <x:t>465C9EF1A00E02921434774967AC2</x:t>
  </x:si>
  <x:si>
    <x:t>방습거울설치  5mm  M2     ( 호표 41 )</x:t>
  </x:si>
  <x:si>
    <x:t>465C9EE3C0432232A489C2B968EE9</x:t>
  </x:si>
  <x:si>
    <x:t>465D9126EE6942225421F50C7FAB5</x:t>
  </x:si>
  <x:si>
    <x:t>465C9EE3C0432232A489FE1C3901B</x:t>
  </x:si>
  <x:si>
    <x:t>465C9EE3C0432232A489FE0394EE0</x:t>
  </x:si>
  <x:si>
    <x:t>465C9D881A9A2242C404DA333E664</x:t>
  </x:si>
  <x:si>
    <x:t>465C9EF36CD7D28224F3F95FAA1E4</x:t>
  </x:si>
  <x:si>
    <x:t>465C9EE3C0432232A489C28DD45C2</x:t>
  </x:si>
  <x:si>
    <x:t>465C9EE3C0432232A489FE03C02A7</x:t>
  </x:si>
  <x:si>
    <x:t>465C9FD41D172292046EBFC4789B6</x:t>
  </x:si>
  <x:si>
    <x:t>465C9EE3C0432232A489C2B910CD0</x:t>
  </x:si>
  <x:si>
    <x:t>465C9FD6CD7FA242B4E266E6E54A6</x:t>
  </x:si>
  <x:si>
    <x:t>465C9EF36CD7D28224F3F95FAA0DD</x:t>
  </x:si>
  <x:si>
    <x:t>465C9EE3C0432232A489EDC9F6E61</x:t>
  </x:si>
  <x:si>
    <x:t>465C9EE3C0432232A489FE03FD7EB</x:t>
  </x:si>
  <x:si>
    <x:t>465C9EF246D082B2C4CE718667728</x:t>
  </x:si>
  <x:si>
    <x:t>465C91B9069D12D2840360CDFBF53</x:t>
  </x:si>
  <x:si>
    <x:t>465C9EF36CD7D28224ABD5B19C059</x:t>
  </x:si>
  <x:si>
    <x:t>010709417092BD5F8CF222A4DFCC7C793BE44635C99</x:t>
  </x:si>
  <x:si>
    <x:t>010702417092BD54E2D282646CEAB2B48CB6C4CA201</x:t>
  </x:si>
  <x:si>
    <x:t>010307461D95C51647D2028490164FAA908E21C636D</x:t>
  </x:si>
  <x:si>
    <x:t>010712415594C0595F32A234928BAF486B82B26963F</x:t>
  </x:si>
  <x:si>
    <x:t>유리주위 코킹  5*5, 실리콘  M  건축 6-6-1   ( 호표 14 )</x:t>
  </x:si>
  <x:si>
    <x:t>01070947E498D6E439120234A9BED513A09689C23E4</x:t>
  </x:si>
  <x:si>
    <x:t>010710461D95C51647D2028490164FAA86325C2275D</x:t>
  </x:si>
  <x:si>
    <x:t>010307461D95C51647D2028490164FAA86325C226B4</x:t>
  </x:si>
  <x:si>
    <x:t>010711461D95C51647D2028490164FAA908E21AB7A0</x:t>
  </x:si>
  <x:si>
    <x:t>465D9125CF9912523405C6A49A641</x:t>
  </x:si>
  <x:si>
    <x:t>465C91B9069D12D2840360DE58853</x:t>
  </x:si>
  <x:si>
    <x:t>465C9A5C08C6329244E816F85DFD5</x:t>
  </x:si>
  <x:si>
    <x:t>465D9125C48B1292F483116E08767</x:t>
  </x:si>
  <x:si>
    <x:t>경량철골천장틀, 찬넬크립, 37*30*10*1.2mm</x:t>
  </x:si>
  <x:si>
    <x:t>465C9720EE92A2C294355A88ECE03</x:t>
  </x:si>
  <x:si>
    <x:t>465C9FD41D172292046EBFC4789B5</x:t>
  </x:si>
  <x:si>
    <x:t>465C9D8BEA5D0212F4DA47D886363</x:t>
  </x:si>
  <x:si>
    <x:t>465C9FD37B2C52E284BFFF7DC468D</x:t>
  </x:si>
  <x:si>
    <x:t>창대, 인조대리석 250*40mm, 모르타르 30mm</x:t>
  </x:si>
  <x:si>
    <x:t>465C9EF36CD7D28224ABF0E770492</x:t>
  </x:si>
  <x:si>
    <x:t>경량철골천장틀, 캐링조인트, 90*40*13*0.5mm</x:t>
  </x:si>
  <x:si>
    <x:t>경량철골천장틀, 행가및핀, 110*23*18*2.3mm</x:t>
  </x:si>
  <x:si>
    <x:t>465C9FDF285D82A244A1D7874D65B</x:t>
  </x:si>
  <x:si>
    <x:t>465C996CD17732A2141DA803D8977</x:t>
  </x:si>
  <x:si>
    <x:t>465C9EF36CD7D28224ABE64388EE1</x:t>
  </x:si>
  <x:si>
    <x:t>465C9720ED8C4212A4EA0434AC6B8</x:t>
  </x:si>
  <x:si>
    <x:t>465C9EF36CD7D28224ABD5B19C160</x:t>
  </x:si>
  <x:si>
    <x:t>465C9FD6CD7FA252444D288083DAB</x:t>
  </x:si>
  <x:si>
    <x:t>465D9125CF9912523405C6A49A645</x:t>
  </x:si>
  <x:si>
    <x:t>465D9126EE6942225421F50C7FAB1</x:t>
  </x:si>
  <x:si>
    <x:t>465D9125CF99125234052671CA750</x:t>
  </x:si>
  <x:si>
    <x:t>465C9720ED8C4212A4EA040F5E0E7</x:t>
  </x:si>
  <x:si>
    <x:t>465C980E5522D2227495292FBFF67</x:t>
  </x:si>
  <x:si>
    <x:t>465D9125CF9802F2E443F2A0C8260</x:t>
  </x:si>
  <x:si>
    <x:t>465C9EF36CD7D28224AB5049ACDBB</x:t>
  </x:si>
  <x:si>
    <x:t>465C91BCDE951212841B4F50BB7B6</x:t>
  </x:si>
  <x:si>
    <x:t>석고보드, 평보드, 9.5*900*1800mm(㎡)</x:t>
  </x:si>
  <x:si>
    <x:t>465D9125CF9802F2E443F2A0C830C</x:t>
  </x:si>
  <x:si>
    <x:t>010710465D9125CF99125234052671CA750</x:t>
  </x:si>
  <x:si>
    <x:t>010504465C9EF24425224204336E477165B</x:t>
  </x:si>
  <x:si>
    <x:t>목재 루버  벽, 100*30  M     ( 호표 93 )</x:t>
  </x:si>
  <x:si>
    <x:t>010904465C9EF24425224204336E47714AD</x:t>
  </x:si>
  <x:si>
    <x:t>010502465C9FD37B2C52E284BFFF7DC468D</x:t>
  </x:si>
  <x:si>
    <x:t>010701465C91BCDBC6324254B6F693AC012</x:t>
  </x:si>
  <x:si>
    <x:t>010708465C9EF36CD7D28224ABF09F5C9EB</x:t>
  </x:si>
  <x:si>
    <x:t>010703465C9FD41B6942F284B5F916ADD56</x:t>
  </x:si>
  <x:si>
    <x:t>경량천장철골틀 설치  M-BAR  M2     ( 호표 27 )</x:t>
  </x:si>
  <x:si>
    <x:t>010904465C9EF24425224204336E477165B</x:t>
  </x:si>
  <x:si>
    <x:t>010710465D9126EE6942225421F50C7FAB1</x:t>
  </x:si>
  <x:si>
    <x:t>010303465C9FD41D172292046EBFC4789B5</x:t>
  </x:si>
  <x:si>
    <x:t>010504465C9EF36CD7D28224ABF09F5C9EB</x:t>
  </x:si>
  <x:si>
    <x:t>010710465D9125CF9802F2E443F2A0C8260</x:t>
  </x:si>
  <x:si>
    <x:t>010904465C9EF36CD7D28224ABF09F5C9EB</x:t>
  </x:si>
  <x:si>
    <x:t>010804465C9EF36CD7D28224AB5049ACDBB</x:t>
  </x:si>
  <x:si>
    <x:t>바닥, 타일 0.04 ~ 0.10m2 이하, 18m2/일당</x:t>
  </x:si>
  <x:si>
    <x:t>010703465C9FDAA600B2D234156D81255C9</x:t>
  </x:si>
  <x:si>
    <x:t>010501465C91BCDBC6324254B6F693AC012</x:t>
  </x:si>
  <x:si>
    <x:t>010306465D9125C48B1292F483116E08767</x:t>
  </x:si>
  <x:si>
    <x:t>010710465D9126EE6942225421F50C7FAB5</x:t>
  </x:si>
  <x:si>
    <x:t>010401465C91BCDBC6324254B6F693AC012</x:t>
  </x:si>
  <x:si>
    <x:t>010802465C9FD37B2C52E284BFFF7DC468D</x:t>
  </x:si>
  <x:si>
    <x:t>010504465C9EF36CD7D28224AB5049ACDBB</x:t>
  </x:si>
  <x:si>
    <x:t>010503465C9FDE00AB9202841DFF16E2F98</x:t>
  </x:si>
  <x:si>
    <x:t>콘크리트·모르타르면 바탕만들기 재료비  (20년 품셈 기준)  M2     ( 호표 76 )</x:t>
  </x:si>
  <x:si>
    <x:t>걸레받이용 페인트칠  붓칠 2회 노무비  M2  건축 11-2-10   ( 호표 61 )</x:t>
  </x:si>
  <x:si>
    <x:t>석고보드면 바탕만들기  줄퍼티 친환경 노무비  M2  건축 11-1-2   ( 호표 78 )</x:t>
  </x:si>
  <x:si>
    <x:t>인서트설치 - 16년 상 개정 삭제  거푸집용  개  건축 14-7.1   ( 호표 25 )</x:t>
  </x:si>
  <x:si>
    <x:t>바탕만들기+수성페인트 롤러칠  내천장 2회, 텍스면, 친환경  M2     ( 호표 74 )</x:t>
  </x:si>
  <x:si>
    <x:t>석고보드면 바탕만들기 재료비  줄퍼티(20년 품셈 기준)  M2     ( 호표 80 )</x:t>
  </x:si>
  <x:si>
    <x:t>경량천장철골틀 설치  BAR 간격 300mm  M2  건축 8-2-4   ( 호표 26 )</x:t>
  </x:si>
  <x:si>
    <x:t>걸레받이용 페인트칠 재료비(20년 품셈기준)  붓칠, 2회  M2     ( 호표 62 )</x:t>
  </x:si>
  <x:si>
    <x:t>PVC계 바닥재 설치 - 타일형  주재료 제외  M2  건축 5-1-1   ( 호표 85 )</x:t>
  </x:si>
  <x:si>
    <x:t>콘크리트·모르타르면 바탕만들기  노무비  M2  건축 11-1-1   ( 호표 75 )</x:t>
  </x:si>
  <x:si>
    <x:t>SSD. 교실 출입문 철거  2100*2700H, 유리포함  M2     ( 호표 116 )</x:t>
  </x:si>
  <x:si>
    <x:t>비닐시트 깔기 - 전면접착 방식  비닐시트, 2.7mm  M2     ( 호표 89 )</x:t>
  </x:si>
  <x:si>
    <x:t>수밀코킹(실리콘)  삼각, 10mm, 창호주위  M  건축 6-6-1   ( 호표 15 )</x:t>
  </x:si>
  <x:si>
    <x:t>코너비드  코너비드, SUS 타일코너, 10mm  M  건축 8-1-2   ( 호표 12 )</x:t>
  </x:si>
  <x:si>
    <x:t>건축물 보양 - 타일  톱밥 - 조달자원 대체  M2  건축 2-9   ( 호표 6 )</x:t>
  </x:si>
  <x:si>
    <x:t>465C9FD98124E2E21486728EE68DD468095FBD87A721254725B2C083040784F20D</x:t>
  </x:si>
  <x:si>
    <x:t>465C9A58AC8F320204EDD83C78421468095FBD87A721254725B2C083040784F20D</x:t>
  </x:si>
  <x:si>
    <x:t>465D9125C48B1292F4B8513CD335B468095FBD87A721254725B2C083040784F313</x:t>
  </x:si>
  <x:si>
    <x:t>465D9125CF9912523405C6A49A640468095FBD87A721254725B2C083040784F20D</x:t>
  </x:si>
  <x:si>
    <x:t>465C9FD41E3FD2927426B216A8E79417092BD512F6262B48CD85FA398C111A1CA4</x:t>
  </x:si>
  <x:si>
    <x:t>465C9FD37B2C52C2D4D03D7409E63468095FBD87A721254725B2C083040784F20D</x:t>
  </x:si>
  <x:si>
    <x:t>465C9EE3C0432232A489FE03ECC1F4170934155B6829214DD42C62380C1ED30289</x:t>
  </x:si>
  <x:si>
    <x:t>465C9D8BED12E2F254417825A5E88415594C051094242A4398C1BE2B43A0A76584</x:t>
  </x:si>
  <x:si>
    <x:t>465D9125CF9912523405C6A49A640468095FBD87A721254725B2C083040784F168</x:t>
  </x:si>
  <x:si>
    <x:t>465D9125C48B1292F4B8513CD335B468095FBD87A721254725B2C083040784F20D</x:t>
  </x:si>
  <x:si>
    <x:t>465D9125CF9912523405D71BB9F91468095FBD87A721254725B2C083040784F04A</x:t>
  </x:si>
  <x:si>
    <x:t>465C9EE3C0432232A489FE1C3901B468095FBD87A721254725B2C083040784F20D</x:t>
  </x:si>
  <x:si>
    <x:t>465C9EE3C0432232A489C28DD45C2468095FBD87A721254725B2C083040784F04B</x:t>
  </x:si>
  <x:si>
    <x:t>465C9FD6CD7FA242B4E266E6E554D4170934155B6829214DD0B1190B622ED380EE</x:t>
  </x:si>
  <x:si>
    <x:t>465C9FD98124E2E21486728EE68DD468095FBD87A721254725B2C083040784F7F0</x:t>
  </x:si>
  <x:si>
    <x:t>465D9125CF9802F2E443F2A0C8265468095FBD87A721254725B2C083040784F20D</x:t>
  </x:si>
  <x:si>
    <x:t>465C9CA497A85212D40020054758F468095FBD87A721254725B2C083040784F20D</x:t>
  </x:si>
  <x:si>
    <x:t>465C9FDE00AB9202841DFF16E2F98417092BD512F6262B48CBDBFA7EF90AAFA021</x:t>
  </x:si>
  <x:si>
    <x:t>465C9FD0A582F2D2F4572CD9119DC417092BD57B59252F4E913073CA0FD36D8203</x:t>
  </x:si>
  <x:si>
    <x:t>465C9FD41D172292046EBFC4789B6468095FBD87A721254725B2C083040784F168</x:t>
  </x:si>
  <x:si>
    <x:t>465C9FD6CD7FA242B4E266E6E54A6468095FBD87A721254725B2C083040784F20D</x:t>
  </x:si>
  <x:si>
    <x:t>465C9D881A9A2242C404DA333E664417092BD5691424254EB5C47002D9559CB99C</x:t>
  </x:si>
  <x:si>
    <x:t>465C9CA03A8AA2D2542DE20DDAF3A468095FBD87A721254725B2C083040784F046</x:t>
  </x:si>
  <x:si>
    <x:t>465C9A5C08C6329244E816F85DFD5417092BD512F6262B48CBDBFA7EF90AAFAE81</x:t>
  </x:si>
  <x:si>
    <x:t>465C9FD6CD7FA242B4E266E6E54A6468095FBD87A721254725B2C083040784F168</x:t>
  </x:si>
  <x:si>
    <x:t>465C9D881A9A2242C43031796FEBE417092BD5691424254EB5C47002D9559CB99C</x:t>
  </x:si>
  <x:si>
    <x:t>465C9FDF285D82A244A1D7874D65B417092BD57B6B2B2E4150FB4ECD0ABF29DFDE</x:t>
  </x:si>
  <x:si>
    <x:t>465C9FDAA600B2D234156D81255C9411F98884383B222A47B62EEC2B8E2A90FEF5</x:t>
  </x:si>
  <x:si>
    <x:t>465C9CA497A85212D40020054758F417092BD53DD92E204F90DE40529E6F663A4C</x:t>
  </x:si>
  <x:si>
    <x:t>465C9FD41E3FD2927426B216A8E79468095FBD87A721254725B2C083040784F20D</x:t>
  </x:si>
  <x:si>
    <x:t>465C9EE3C0432232A489C2B910CD0468095FBD87A721254725B2C083040784F20D</x:t>
  </x:si>
  <x:si>
    <x:t>465D9125CF9912523405D71BB95AD468095FBD87A721254725B2C083040784F20D</x:t>
  </x:si>
  <x:si>
    <x:t>465C9FD41D172292046EBFC4789B6468095FBD87A721254725B2C083040784F20D</x:t>
  </x:si>
  <x:si>
    <x:t>465C9A58AF43F25224AD47869301241559794CBFF42C2B40816075328350268E6B</x:t>
  </x:si>
  <x:si>
    <x:t>465C9FD6CD7FA242B4E266E6E554D468095FBD87A721254725B2C083040784F20D</x:t>
  </x:si>
  <x:si>
    <x:t>465C9FDF285D82A244A1D7874D65B415594C0595F32A234928BAF486B82B2697C7</x:t>
  </x:si>
  <x:si>
    <x:t>465C9FD6CD7FA242B4E266E6E554D468095FBD87A721254725B2C083040784F168</x:t>
  </x:si>
  <x:si>
    <x:t>465C9CA49225B212F4ACA8E717378468095FBD87A721254725B2C083040784F046</x:t>
  </x:si>
  <x:si>
    <x:t>465C9A5C08C6329244E816F85DFD5417092BD512F6262B48CBDBFA7EF90AAFAE86</x:t>
  </x:si>
  <x:si>
    <x:t>465C9FD37B2C52C2D4D03D7409E63468095FBD87A721254725B2C083040784F168</x:t>
  </x:si>
  <x:si>
    <x:t>465C9CA497A85212D40020054758F468095FBD87A721254725B2C083040784F045</x:t>
  </x:si>
  <x:si>
    <x:t>465D9126EE6942225421F50C7FAB3468095FBD87A721254725B2C083040784F20D</x:t>
  </x:si>
  <x:si>
    <x:t>465C9A5C08C6329244E816F85DFD5417092BD512F6262B48CBDBFA7EF90AAFAE87</x:t>
  </x:si>
  <x:si>
    <x:t>465C9FDAA600B2D234156D81255C9468095FBD87A721254725B2C083040784F20D</x:t>
  </x:si>
  <x:si>
    <x:t>465C9A58AF43F25224AD478693012461D95C51647D202849016584CFE6ABCDC868</x:t>
  </x:si>
  <x:si>
    <x:t>465D9125CF9802F2E443F2A0C830C468095FBD87A721254725B2C083040784F314</x:t>
  </x:si>
  <x:si>
    <x:t>465C9FD0A582F2D2F4572CD9119DC415594C0595F32A234928BAF486B82B2697C7</x:t>
  </x:si>
  <x:si>
    <x:t>465D9125CF9802F2E443F2A0C830C468095FBD87A721254725B2C083040784F20D</x:t>
  </x:si>
  <x:si>
    <x:t>465D9126EE6942225421F50C7F997468095FBD87A721254725B2C083040784F20D</x:t>
  </x:si>
  <x:si>
    <x:t>465C9FDF285D82A244A1D7874D65B417092BD57B59252F4E902901D3ECF25B5634</x:t>
  </x:si>
  <x:si>
    <x:t>465C9CA38E8892E234CC5006FD424468095FBD87A721254725B2C083040784F20D</x:t>
  </x:si>
  <x:si>
    <x:t>465C9FD41D172292046EBFC4789B5417092BD512F6252942C5AC48C02D4FE4B3CA</x:t>
  </x:si>
  <x:si>
    <x:t>465C9CA03A8AA2D2542DE20DDAF3A468095FBD87A721254725B2C083040784F20D</x:t>
  </x:si>
  <x:si>
    <x:t>465C9FDE025902C24458E9148AB1B468095FBD87A721254725B2C083040784F168</x:t>
  </x:si>
  <x:si>
    <x:t>465C9EE3C0432232A489C2B968EE94170934155B6829214DD42C62380C1ED04EC3</x:t>
  </x:si>
  <x:si>
    <x:t>465C9A58AC8F320204EDFB03C941A468095FBD87A721254725B2C083040784F20D</x:t>
  </x:si>
  <x:si>
    <x:t>465C9A5C08C6329244E816F85DFD5417092BD512F6262B48CBDBFA7EF90AAFADFC</x:t>
  </x:si>
  <x:si>
    <x:t>465C996CD17732A2141DA803D8977417092BD57B4F262443FD2F245454F82FFE96</x:t>
  </x:si>
  <x:si>
    <x:t>465C996FA20482A25476C030C3FF7468095FBD87A721254725B2C083040784F20D</x:t>
  </x:si>
  <x:si>
    <x:t>465C980E541BE21244992E4EFC13A417092BD5691424254EB5C47002D953E10EC3</x:t>
  </x:si>
  <x:si>
    <x:t>465C9720ED8C4212A4EA040F5E0E7468095FBD87A721254725B2C083040784F20D</x:t>
  </x:si>
  <x:si>
    <x:t>465C91BCD80C22429437E6F6BC67B468095FBD87A721254725B2C083040784F20D</x:t>
  </x:si>
  <x:si>
    <x:t>465C996CD17612421402F550AC07B468095FBD87A721254725B2C083040784F041</x:t>
  </x:si>
  <x:si>
    <x:t>465C91BCDBC6324254B6F693AC012468095FBD87A721254725B2C083040784F20D</x:t>
  </x:si>
  <x:si>
    <x:t>465C9720ED8C4212A4EA0434AC6B8417092BD5691424254EB5C47002D953E10EC3</x:t>
  </x:si>
  <x:si>
    <x:t>465C9CABC71CF272640184863A43F411F9C65DED0027214954C69AEFF80E09CF40</x:t>
  </x:si>
  <x:si>
    <x:t>465C9A5C08C6329244E816F85DFD5417092BD512F6262B48CBDBFA7EF90AAFAE80</x:t>
  </x:si>
  <x:si>
    <x:t>465C91B9069D12D2840360CDFBF53468095FBD87A721254725B2C083040784F20D</x:t>
  </x:si>
  <x:si>
    <x:t>465C9A5C08C6329244E816F85DFD5417093427A91B2F224ECB329FCB0B0F84618A</x:t>
  </x:si>
  <x:si>
    <x:t>465C9CABC71CF272640184863A43F417092BD57B59252F4E913073CA0FD36D8203</x:t>
  </x:si>
  <x:si>
    <x:t>465C980E541BE21244992E4EFC138</x:t>
  </x:si>
  <x:si>
    <x:t>465C9A58AC8F320204EDD83C78421474596BFA2AC0252F41B83D7F96002</x:t>
  </x:si>
  <x:si>
    <x:t>465C9FDE00AB9202841DFF16E2F98465C9FDE025902C24458E9148AB1B</x:t>
  </x:si>
  <x:si>
    <x:t>465C9FD0A582F2D2F4572CD9119DC465C9A58AC8F320204EDFB03C941A</x:t>
  </x:si>
  <x:si>
    <x:t>465C9D881A9A2252E42D5CDB9E6B1474596BFA2AC0252F41B83D7F96002</x:t>
  </x:si>
  <x:si>
    <x:t>465C9FDF285D82A244A1D7874D65B465C9EF246D082B2C4CE718667728</x:t>
  </x:si>
  <x:si>
    <x:t>465C9FD0A582F2D2F4572CD9119DC465C9A58AC8F320204EDD83C78421</x:t>
  </x:si>
  <x:si>
    <x:t>465C9FD41E3FD2927426B216A8E79474596BFA2AC0252F41B83D7F96002</x:t>
  </x:si>
  <x:si>
    <x:t>465C9EE3C0432232A489C2B910CD0474596BFA2AC0252F41B83D7F95001</x:t>
  </x:si>
  <x:si>
    <x:t>465C9EE3C0432232A489FE03C02A7474596BFA2AC0252F41B83D7F95001</x:t>
  </x:si>
  <x:si>
    <x:t>465C9FDE025902C24458E9148AB1B474596BFA2AC0252F41B83D7F95001</x:t>
  </x:si>
  <x:si>
    <x:t>465D9125C48B1292F483116E08767465C9D8BEA5D0202D469F1A7AB2C9</x:t>
  </x:si>
  <x:si>
    <x:t>465C9FDF285D82A244A1D7874D65B465C9EF1A00E0292143466E4A05D0</x:t>
  </x:si>
  <x:si>
    <x:t>465C9FDF285D82A244A1D7874D65B465C9EF246D082B2C4CE71CDF51E8</x:t>
  </x:si>
  <x:si>
    <x:t>465C9EE3C0432232A489C2B910CD0474596BFA2AC0252F41B83D7F96002</x:t>
  </x:si>
  <x:si>
    <x:t>465C9FD6CD7FA252444D288083DAB465C9FD6CD7FA242B4E266E6E54A6</x:t>
  </x:si>
  <x:si>
    <x:t>465C9EF36CD7D28224ABF09F5C9EB465C9EE3C0432232A489ED3A05EB2</x:t>
  </x:si>
  <x:si>
    <x:t>비닐타일 깔기  비닐타일, 3*450*450mm, 데코타일  M2  건축 5-1-1   ( 호표 87 )</x:t>
  </x:si>
  <x:si>
    <x:t>바탕 고르기  바닥, 24mm 이하 기준, 62m2/일당  M2  건축 3-1-1   ( 호표 43 )</x:t>
  </x:si>
  <x:si>
    <x:t>465C9EF36CD7D28224ABF0E770492465C9EF36CD7D28224F3F95FAA1E4</x:t>
  </x:si>
  <x:si>
    <x:t>465C9FDAA600B2D234156D81255C9474596BFA2AC0252F41B83D7F95001</x:t>
  </x:si>
  <x:si>
    <x:t>465C9FD6CD7FA252444D2880BF235465C9FD6CD7FA242B4E266E6E54A6</x:t>
  </x:si>
  <x:si>
    <x:t>465D9125C6BE928234A90BA5ECD2F465C9CA38E8892E234CC5006FD424</x:t>
  </x:si>
  <x:si>
    <x:t>465C980E541BE21244992E4EFC13A465C980E5522D2227495292FBFF67</x:t>
  </x:si>
  <x:si>
    <x:t>465C9A58AF43F25224AD478693012474596BFA2AC0252F41B83D7F95001</x:t>
  </x:si>
  <x:si>
    <x:t>465C9D8BEE3A92F28416CE6AF017E474596BFA2AC0252F41B83D7F95001</x:t>
  </x:si>
  <x:si>
    <x:t>465D9125CF9802F2E443F2A0C8260465C9CA5BBFD62C2149F22C9627C2</x:t>
  </x:si>
  <x:si>
    <x:t>465C9A58AF43F252249CC61B510AD465C9A58AF43F25224AD4790F9330</x:t>
  </x:si>
  <x:si>
    <x:t>465C9EF36CD7D28224ABF0E770492465C9EE3C0432232A489FE03C02A7</x:t>
  </x:si>
  <x:si>
    <x:t>465C9D8818EC4292B4FB4A9515B20465C9D8818ED52326442EAD70CF9E</x:t>
  </x:si>
  <x:si>
    <x:t>465C9FD41B6942F284B5F916ADD56465C996CDB7A62B284F453FCEFACA</x:t>
  </x:si>
  <x:si>
    <x:t>465C9D8BED12E2F254417825A5E88465C9720ED8C4212A4EA040F5E0E7</x:t>
  </x:si>
  <x:si>
    <x:t>465C9FDE00AB9202841DFF16E2F98474596BFA2AC0252F41B83D7F95001</x:t>
  </x:si>
  <x:si>
    <x:t>465C9FD37B2C52E284BFFF7DC468D465C9FD37B2C52C2D4D03D7409E63</x:t>
  </x:si>
  <x:si>
    <x:t>465D9125CF99125234052671CA750465C9CA5BBFD62C2149F22C9621B9</x:t>
  </x:si>
  <x:si>
    <x:t>석고판 설치(나사고정) - 바탕용  벽, 9.5t*2겹 붙임  M2  건축 5-3-1   ( 호표 92 )</x:t>
  </x:si>
  <x:si>
    <x:t>465C9FDF285D82A244A1D7874D65B465C9A58AC8F320204EDFB03C941A</x:t>
  </x:si>
  <x:si>
    <x:t>465C972BF72BF2B2043B9917C01FC468095FBD87A721254725B2C083040784F045</x:t>
  </x:si>
  <x:si>
    <x:t>465D9126EE6942225421F50C7FAB1468095FBD87A721254725B2C083040784F20D</x:t>
  </x:si>
  <x:si>
    <x:t>465C9FD37B2C52E284BFFF7DC468D4155968F8B7CD242F43A0BA7C49C67965CED4</x:t>
  </x:si>
  <x:si>
    <x:t>4695939D428BC24224EDDC10C6E47468095FBD87A721254725B2C083040784F6E8</x:t>
  </x:si>
  <x:si>
    <x:t>465C9A58AC8F320204EDD83C78421468095FBD87A721254725B2C083040784F314</x:t>
  </x:si>
  <x:si>
    <x:t>465C9A5C08C6329244E816F85DFD4468095FBD87A721254725B2C083040784F168</x:t>
  </x:si>
  <x:si>
    <x:t>465C9A5C09EDC232B4681A3DB622B468095FBD87A721254725B2C083040784F208</x:t>
  </x:si>
  <x:si>
    <x:t>465C9A58AF43F25224AD478693012468095FBD87A721254725B2C083040784F20C</x:t>
  </x:si>
  <x:si>
    <x:t>465C9FD6CD7FA252444D2880BF235417092BD512F627254FBEA5B8C9DFBDC18CAB</x:t>
  </x:si>
  <x:si>
    <x:t>465D9125CF9802F2E443F2A0C8265468095FBD87A721254725B2C083040784F6E8</x:t>
  </x:si>
  <x:si>
    <x:t>465C9FD41E3FD2927426B216A8E79468095FBD87A721254725B2C083040784F168</x:t>
  </x:si>
  <x:si>
    <x:t>465C9A58AC8F320204EDD83C78421468095FBD87A721254725B2C083040784F20C</x:t>
  </x:si>
  <x:si>
    <x:t>각종 잡철물 제작 - 22-1/4삭제  스테인리스, 간단(강판의 가공설치)  kg  건축 8-4-1   ( 호표 28 )</x:t>
  </x:si>
  <x:si>
    <x:t>465C996CDB7A62B284F453FCEFACA468095FBD87A721254725B2C083040784F20D</x:t>
  </x:si>
  <x:si>
    <x:t>465C9A5C08C6329244E816F85DFD5417092BD512F6262B48CBDBFA7EF90AAFAE85</x:t>
  </x:si>
  <x:si>
    <x:t>465C9A58AF43F25224AD4790F9330468095FBD87A721254725B2C083040784F316</x:t>
  </x:si>
  <x:si>
    <x:t>465C9A58AF43F25224AD478693012468095FBD87A721254725B2C083040784F314</x:t>
  </x:si>
  <x:si>
    <x:t>465C996CD17612421402F550AC07B468095FBD87A721254725B2C083040784F20D</x:t>
  </x:si>
  <x:si>
    <x:t>465C980E541BE21244992E4EFC13A41559794C934C2F2746378C4C0807D2A30AEF</x:t>
  </x:si>
  <x:si>
    <x:t>465C9A5C09EDC232B4681A3DB622B417093427A91B272D48127A9F5299A413EE70</x:t>
  </x:si>
  <x:si>
    <x:t>465C9FDAA600B2D234156D81255C9468095FBD87A721254725B2C083040784F168</x:t>
  </x:si>
  <x:si>
    <x:t>465C980E541BE21244992E4EFC13A415594C051094242A4398C1BE2B43A0A76584</x:t>
  </x:si>
  <x:si>
    <x:t>465C9A58AF43F25224AD4790F933041679814811AC22274413729793D1F3F819B1</x:t>
  </x:si>
  <x:si>
    <x:t>465C980E5522D2227495292FBFF67468095FBD87A721254725B2C083040784F20D</x:t>
  </x:si>
  <x:si>
    <x:t>465C996FA20482A25476C030C3FF7468095FBD87A721254725B2C083040784F168</x:t>
  </x:si>
  <x:si>
    <x:t>465C9FD0A582F2D2F4572CD9119DC417092BD57B59252F4E902901D3ECF25B5631</x:t>
  </x:si>
  <x:si>
    <x:t>465C9A5C08C6329244E816F85DFD5417092BD512F6262B48CBDBFA7EF90AAFAE82</x:t>
  </x:si>
  <x:si>
    <x:t>465C9A58AC8F320204EDD83C78421468095FBD87A721254725B2C083040784F206</x:t>
  </x:si>
  <x:si>
    <x:t>465C9A5C08C6329244E816F85DFD5417092BD512F6262B48CBDBFA7EF90AAFAE83</x:t>
  </x:si>
  <x:si>
    <x:t>465C9A58AC8F320204EDFB03C941A468095FBD87A721254725B2C083040784F206</x:t>
  </x:si>
  <x:si>
    <x:t>465C980E5522D2227495292FBFF67468095FBD87A721254725B2C083040784F044</x:t>
  </x:si>
  <x:si>
    <x:t>465C9A58AF43F25224AD478693012468095FBD87A721254725B2C083040784F20D</x:t>
  </x:si>
  <x:si>
    <x:t>46959398C6DB7272E46F5DA8A7AB0468095FBD87A721254725B2C083040784F6E8</x:t>
  </x:si>
  <x:si>
    <x:t>465C9D8818ED52326442EAE17B90F468095FBD87A721254725B2C083040784F20D</x:t>
  </x:si>
  <x:si>
    <x:t>465C9720EE92A2C294355A88ECE03468095FBD87A721254725B2C083040784F20D</x:t>
  </x:si>
  <x:si>
    <x:t>인조대리석붙임(습식, 물갈기)  창대, 인조대리석 250*40mm, 모르타르 30mm  M     ( 호표 54 )</x:t>
  </x:si>
  <x:si>
    <x:t>465C9720EE92A2C294355A88ECE03468095FBD87A721254725B2C083040784F045</x:t>
  </x:si>
  <x:si>
    <x:t>465C9CA5BBFD62C2149F22C9621B9468095FBD87A721254725B2C083040784F047</x:t>
  </x:si>
  <x:si>
    <x:t>465C9EE3C0432232A489EDC9F6E61468095FBD87A721254725B2C083040784F04B</x:t>
  </x:si>
  <x:si>
    <x:t>4695939D428BC24224EDDC10C6E47417092BD5F8CF222A4DF0167F3FC5C1260B15</x:t>
  </x:si>
  <x:si>
    <x:t>465C9FD6CD7FA242B4A4B9CD12D6C417092BD512F627254FBEA5B8C9DFB848D676</x:t>
  </x:si>
  <x:si>
    <x:t>465C91BCDE951212841B4F50BB7B2468095FBD87A721254725B2C083040784F20D</x:t>
  </x:si>
  <x:si>
    <x:t>465C9EF1A00E02921434774967AC2468095FBD87A721254725B2C083040784F20D</x:t>
  </x:si>
  <x:si>
    <x:t>465C9EF36CD7D28224ABD5B19C1604170934154919262F4418D235E37D2D30C0F6</x:t>
  </x:si>
  <x:si>
    <x:t>465C9EE3C0432232A489FE0394EE04170934155B6829214DD42C62380C1ED04EC3</x:t>
  </x:si>
  <x:si>
    <x:t>465C91BCD80C22429437E6F6BC67B415594C0522EB282742323D0037697A1D4C0F</x:t>
  </x:si>
  <x:si>
    <x:t>46959398C6DB7272E46F5DA8A7AB0417092BD5F8CF222A4CE776CC4A18BE7CF62E</x:t>
  </x:si>
  <x:si>
    <x:t>4695939D428BC24224EDDC10C6E47468095FBD87A721254725B2C083040784F20D</x:t>
  </x:si>
  <x:si>
    <x:t>465C9FD6CD7FA252444D288083DAB417092BD512F627254FBEA5BAF52E4DF50732</x:t>
  </x:si>
  <x:si>
    <x:t>465C9EF1A00E02921434774967AC2468095FBD87A721254725B2C083040784F04B</x:t>
  </x:si>
  <x:si>
    <x:t>465C9FD0A582F2D2F4572CD9119DC417092BD57B59252F4E902901D3ECF25B5636</x:t>
  </x:si>
  <x:si>
    <x:t>465C9D8BEE3A92F28416CE6AF017E468095FBD87A721254725B2C083040784F20D</x:t>
  </x:si>
  <x:si>
    <x:t>465D9125CF9912523405D71BB95AD468095FBD87A721254725B2C083040784F6E8</x:t>
  </x:si>
  <x:si>
    <x:t>465C9D8BEE3A92F28416CE6AF017E468095FBD87A721254725B2C083040784F16C</x:t>
  </x:si>
  <x:si>
    <x:t>465C9D8818E47252142DCF8DD8A9A468095FBD87A721254725B2C083040784F16C</x:t>
  </x:si>
  <x:si>
    <x:t>465C9720ED8C4212A4EA0434AC6B8415594C051094242A4398C1BE2B43A0A76584</x:t>
  </x:si>
  <x:si>
    <x:t>465C9D881A9A2242C43031796FEBE465C9D8818E47252142DCF8DD8A9A</x:t>
  </x:si>
  <x:si>
    <x:t>465D9125CF9912523405D71BB9F99465D9125CF9912523405D71BB9F91</x:t>
  </x:si>
  <x:si>
    <x:t>465C980E5522D2227495292FBFF67474596BFA2AC0252F41B83D7F95001</x:t>
  </x:si>
  <x:si>
    <x:t>465C9FD98124E2E21486728EE68DD474596BFA2AC0252F41B83D7F95001</x:t>
  </x:si>
  <x:si>
    <x:t>465C9EF24425224204336E477165B465C9EE3C0432232A489FE03ECC1F</x:t>
  </x:si>
  <x:si>
    <x:t>465C9EF24425224204336E47714AD465C9EE3C0432232A489ED3A05EB2</x:t>
  </x:si>
  <x:si>
    <x:t>465C9EF24425224204336E47714AD465C9EF24425224204336E624EB50</x:t>
  </x:si>
  <x:si>
    <x:t>녹막이페인트 붓칠(재료비 미포함)  철재면, 1회 2종  M2  건축 11-2-6   ( 호표 57 )</x:t>
  </x:si>
  <x:si>
    <x:t>465C9EF24425224204336E624EB50474596BFA2AC0252F41B83D7F95001</x:t>
  </x:si>
  <x:si>
    <x:t>465C9D881A9A2242C404DA333E664465C9D881A9A2252E42D5CDB9E6B1</x:t>
  </x:si>
  <x:si>
    <x:t>465C9D881A9A2242C4155BB8E30EC465C9D8818ED52326442EAE17B90F</x:t>
  </x:si>
  <x:si>
    <x:t>465C9A5C08C6329244E816F85DFD4474596BFA2AC0252F41B83D7F95001</x:t>
  </x:si>
  <x:si>
    <x:t>4695939D428BC24224EDDC10C6E47474596BFA2AC0252F41B83D7F95001</x:t>
  </x:si>
  <x:si>
    <x:t>465C9CA49225B212F4ACA8E717378474596BFA2AC0252F41B83D7F95001</x:t>
  </x:si>
  <x:si>
    <x:t>465C9EE3C0432232A489FE03FD7EB474596BFA2AC0252F41B83D7F96002</x:t>
  </x:si>
  <x:si>
    <x:t>465C9FD41E3FD2927426B216A8E79474596BFA2AC0252F41B83D7F97003</x:t>
  </x:si>
  <x:si>
    <x:t>유성페인트 붓칠(재료비 미포함)  철재면, 2회 1급  M2  건축 11-2-4   ( 호표 60 )</x:t>
  </x:si>
  <x:si>
    <x:t>465C9EF24425224204336E47714AD465C9EE3C0432232A489EDC9F6E61</x:t>
  </x:si>
  <x:si>
    <x:t>465C996FA20482A25476C030C3FF7474596BFA2AC0252F41B83D7F95001</x:t>
  </x:si>
  <x:si>
    <x:t>465C9CA38DE232A2746CC116BDAB6465C9CA38FACD23204990123D9EC1</x:t>
  </x:si>
  <x:si>
    <x:t>465C9EF246D082B2C4CE718644BDA474596BFA2AC0252F41B83D7F95001</x:t>
  </x:si>
  <x:si>
    <x:t>465C9FD41D172292046EBFC4789B5465C9FD41D172292046EBFC4789B6</x:t>
  </x:si>
  <x:si>
    <x:t>465C9EF36CD7D28224ABF09F5C9EB465C9EF36CD7D28224ABD5B19C059</x:t>
  </x:si>
  <x:si>
    <x:t>465C9EF36CD7D28224F3F95FAA0DD474596BFA2AC0252F41B83D7F95001</x:t>
  </x:si>
  <x:si>
    <x:t>465C9EF24425224204336E477165B465C9EE3C0432232A489FE1C3901B</x:t>
  </x:si>
  <x:si>
    <x:t>465D9125CF9912523405C6A49A642465D9125CF9912523405C6A49A640</x:t>
  </x:si>
  <x:si>
    <x:t>465C9D881A9A2242C404DA333E664465C9D8818E47252142DCF8D80880</x:t>
  </x:si>
  <x:si>
    <x:t>465C9D8818EC4292B4FB4A9515B20465C9720ED8C4212A4EA0434AC6B8</x:t>
  </x:si>
  <x:si>
    <x:t>465C9D881A9A2242C4155BB8E30EC465C9D881A9A2242C404DA333E664</x:t>
  </x:si>
  <x:si>
    <x:t>465C9D8818ED52326442EAE17B90F474596BFA2AC0252F41B83D7F95001</x:t>
  </x:si>
  <x:si>
    <x:t>465C9EF36CD7D28224AB5049ACDBB465C9EE3C0432232A489C2B968EE9</x:t>
  </x:si>
  <x:si>
    <x:t>465C9EF1A00E02921434774967AC2474596BFA2AC0252F41B83D7F95001</x:t>
  </x:si>
  <x:si>
    <x:t>465C9EF36CD7D28224ABF09F5C9EB465C9EE3C0432232A489C28DD45C2</x:t>
  </x:si>
  <x:si>
    <x:t>465C9EF24425224204336E477165B465C9EF24425224204336E7CB13A5</x:t>
  </x:si>
  <x:si>
    <x:t>465C9D8BEA5D0212F4DA47D886363465C9D8BED12E2F254417825A5E88</x:t>
  </x:si>
  <x:si>
    <x:t>465C9D8818EC4292B4FB4A9515B20465C9D881A9A2242C43031796FEBE</x:t>
  </x:si>
  <x:si>
    <x:t>465C9EF1A00E0292142A2B9C7907C465C9EF1A00E02921434774967AC2</x:t>
  </x:si>
  <x:si>
    <x:t>465C9FD6CD7FA242B4A4B9CD12D6C465C9FD6CD7FA242B4E266E6E554D</x:t>
  </x:si>
  <x:si>
    <x:t>465C9D8818EC4292B4FB4A95AB7E8474596BFA2AC0252F41B83D7F96002</x:t>
  </x:si>
  <x:si>
    <x:t>465C9EF246D082B2C4CE71CDF51E8465C9EF246D082B2C4CE718644BDA</x:t>
  </x:si>
  <x:si>
    <x:t>465C9D8BEA5D0212F4DA47D886363465C9D8BEE3A92F28416CE6AF017E</x:t>
  </x:si>
  <x:si>
    <x:t>465C9EF36CD7D282248F3A217404C474596BFA2AC0252F41B83D7F96002</x:t>
  </x:si>
  <x:si>
    <x:t>465C9D881A9A2242C43031796FEBE465C9D8818EC4292B4FB4A95AB7E8</x:t>
  </x:si>
  <x:si>
    <x:t>465C9A58AC8F320204EDFB03C941A474596BFA2AC0252F41B83D7F96002</x:t>
  </x:si>
  <x:si>
    <x:t>465D9125C48B1292F4B8513CD335B474596BFA2AC0252F41B83D7F95001</x:t>
  </x:si>
  <x:si>
    <x:t>465C98019D252272A4F1196AB7B64465C98019ECE12A26425C49C62AB8</x:t>
  </x:si>
  <x:si>
    <x:t>465C9EF36CD7D28224ABE64388EE1465C9EF36CD7D28224ABD5B19C160</x:t>
  </x:si>
  <x:si>
    <x:t>465C9A58AF43F25224AD4790F9330474596BFA2AC0252F41B83D7F95001</x:t>
  </x:si>
  <x:si>
    <x:t>465C9EF36CD7D28224AB5049ACDBB465C9EE3C0432232A489C2B910CD0</x:t>
  </x:si>
  <x:si>
    <x:t>465C9D881A9A2242C4155BB8E30EC465C9720ED8C4212A4EA0434AC6B8</x:t>
  </x:si>
  <x:si>
    <x:t>465C9EF36CD7D28224ABF0E770492465C9EE3C0432232A489FE0394EE0</x:t>
  </x:si>
  <x:si>
    <x:t>465C9EF36CD7D28224ABE64388EE1465C9EF36CD7D28224F3F95FAA0DD</x:t>
  </x:si>
  <x:si>
    <x:t>465C9A5C08C6329244E816F85DFD5465C9A5C09EDC232B4681A3DB622B</x:t>
  </x:si>
  <x:si>
    <x:t>465C9FD41D172292046EBFC4789B6474596BFA2AC0252F41B83D7F95001</x:t>
  </x:si>
  <x:si>
    <x:t>강관 조립말비계(이동식)설치 및 해체  높이 2m, 노무비  대  공통 2-7-6   ( 호표 3 )</x:t>
  </x:si>
  <x:si>
    <x:t>465C9EE3C0432232A489FE1C3901B474596BFA2AC0252F41B83D7F95001</x:t>
  </x:si>
  <x:si>
    <x:t>465C9FDF285D82A244A1D7874D65B465C9EF1A00E0292142A2B9C7907C</x:t>
  </x:si>
  <x:si>
    <x:t>465C9CABC71CF272640184863A43F465C9A58AF43F252249CC61B510AD</x:t>
  </x:si>
  <x:si>
    <x:t>46959398C6DB7272E46F5DA8A7AB0474596BFA2AC0252F41B83D7F95001</x:t>
  </x:si>
  <x:si>
    <x:t>465C9FD41B6942F284B5F916ADD56474596BFA2AC0252F41B83D7F95001</x:t>
  </x:si>
  <x:si>
    <x:t>465C9EF36CD7D28224ABF09F5C9EB465C9EF36CD7D28224F3F95FAA1E4</x:t>
  </x:si>
  <x:si>
    <x:t>465C9CA38E8892E234CC5006FD424474596BFA2AC0252F41B83D7F95001</x:t>
  </x:si>
  <x:si>
    <x:t>465C9A58AC8F320204EDFB03C941A474596BFA2AC0252F41B83D7F95001</x:t>
  </x:si>
  <x:si>
    <x:t>465C9D8818ED52326442EAD70CF9E474596BFA2AC0252F41B83D7F95001</x:t>
  </x:si>
  <x:si>
    <x:t>465C996CDB7A62B284F453FCEFACA474596BFA2AC0252F41B83D7F95001</x:t>
  </x:si>
  <x:si>
    <x:t>465C9EE3C0432232A489FE03FD7EB474596BFA2AC0252F41B83D7F97003</x:t>
  </x:si>
  <x:si>
    <x:t>465C9EF36CD7D28224AB5049ACDBB465C9EF36CD7D28224ABD5B19C059</x:t>
  </x:si>
  <x:si>
    <x:t>WD1[7. 3층 학습도움실]  0.900 x 2.100 = 1.890  EA     ( 호표 34 )</x:t>
  </x:si>
  <x:si>
    <x:t>con'c, mortar면 바탕만들기  내부 친환경 노무비  M2  건축 11-1-1   ( 호표 82 )</x:t>
  </x:si>
  <x:si>
    <x:t>465C9A58AF43F252249CC61B510AD465C9A58AF43F25224AD478693012</x:t>
  </x:si>
  <x:si>
    <x:t>465C996CD17732A2141DA803D8977465C996CD17612421402F550AC07B</x:t>
  </x:si>
  <x:si>
    <x:t>465C9EF24425224204336E477165B465C9EF24425224204336E624EB50</x:t>
  </x:si>
  <x:si>
    <x:t>465C980E5522D222749518B8988A4474596BFA2AC0252F41B83D7F95001</x:t>
  </x:si>
  <x:si>
    <x:t>465C996CD17612421402F550AC07B474596BFA2AC0252F41B83D7F95001</x:t>
  </x:si>
  <x:si>
    <x:t>465C9EE3C0432232A489C28DD45C2474596BFA2AC0252F41B83D7F95001</x:t>
  </x:si>
  <x:si>
    <x:t>465C9EF36CD7D28224ABF0E770492465C9EF36CD7D28224ABD5B19C059</x:t>
  </x:si>
  <x:si>
    <x:t>목재창호 설치 / 여닫이  창호면적 m2, 1.0 이하  개소  건축 10-1-1   ( 호표 35 )</x:t>
  </x:si>
  <x:si>
    <x:t>465C9CA38DE232A2746CC116BDAB6465C9CA38FACD23204990123D9FE8</x:t>
  </x:si>
  <x:si>
    <x:t>465D9125CF9912523405D71BB9F91474596BFA2AC0252F41B83D7F95001</x:t>
  </x:si>
  <x:si>
    <x:t>465C980D4E31220264AABE808B607465C9D8818ED52326442EAE17B90F</x:t>
  </x:si>
  <x:si>
    <x:t>465C9EF36CD7D28224F3F95FAA1E4474596BFA2AC0252F41B83D7F95001</x:t>
  </x:si>
  <x:si>
    <x:t>465C91B9069D12D2840360DE58853465C91B9069D12D2840360CDFBF53</x:t>
  </x:si>
  <x:si>
    <x:t>465C9EF36CD7D28224AB5049ACDB8465C9EF36CD7D282248F3A217404C</x:t>
  </x:si>
  <x:si>
    <x:t>465C9A58AC8F320204EDD83C78421474596BFA2AC0252F41B83D7F95001</x:t>
  </x:si>
  <x:si>
    <x:t>465C9EF24425224204336E47714AD465C9EF24425224204336E7CB13A5</x:t>
  </x:si>
  <x:si>
    <x:t>465C9CA38DE232A2746CC116BDAB6465C9CA38FACD23204990100B2170</x:t>
  </x:si>
  <x:si>
    <x:t>465D9125CF9912523405C6A49A645465C996FA20482A25476C030C3FF7</x:t>
  </x:si>
  <x:si>
    <x:t>465C980D4E31220264AABE808B607465C9720ED8C4212A4EA0434AC6B8</x:t>
  </x:si>
  <x:si>
    <x:t>SSD1[7. 3층 학습도움실]  2.100 x 2.700 = 5.670  EA     ( 호표 33 )</x:t>
  </x:si>
  <x:si>
    <x:t>465C9EF36CD7D28224AB5049ACDB8465C9EF36CD7D28224ABD5B19C059</x:t>
  </x:si>
  <x:si>
    <x:t>465D9125C48B1292F4B8513CC2C6B465D9125C48B1292F4B8513CD335B</x:t>
  </x:si>
  <x:si>
    <x:t>465C9EF36CD7D282248F3A217404C474596BFA2AC0252F41B83D7F95001</x:t>
  </x:si>
  <x:si>
    <x:t>바탕 고르기  벽, 24mm 이하 기준, 45m2/일당  M2  건축 3-1-1   ( 호표 42 )</x:t>
  </x:si>
  <x:si>
    <x:t>465C9CA03A8AA2D2542DE20DDAF3A474596BFA2AC0252F41B83D7F95001</x:t>
  </x:si>
  <x:si>
    <x:t>465C9A5C08C6329244E816F85DFD5465C9A5C08C6329244E816F85DFD4</x:t>
  </x:si>
  <x:si>
    <x:t>465C9EF36CD7D28224ABE64388EE1465C9EE3C0432232A489FE03C02A7</x:t>
  </x:si>
  <x:si>
    <x:t>465C9EE3C0432232A489EDC9F6E61474596BFA2AC0252F41B83D7F95001</x:t>
  </x:si>
  <x:si>
    <x:t>465C9EF36CD7D28224AB5049ACDB8465C9EE3C0432232A489FE0394EE0</x:t>
  </x:si>
  <x:si>
    <x:t>465D9125CF9912523405C6A49A641465D9125CF9912523405C6A49A640</x:t>
  </x:si>
  <x:si>
    <x:t>465C9EF36CD7D28224AB5049ACDB8465C9EE3C0432232A489FE03FD7EB</x:t>
  </x:si>
  <x:si>
    <x:t>465C9EF36CD7D28224AB5049ACDBB465C9EF36CD7D282248F3A217404C</x:t>
  </x:si>
  <x:si>
    <x:t>465D9125CF9912523405D71BB9F97465D9125CF9912523405D71BB9F91</x:t>
  </x:si>
  <x:si>
    <x:t>465D9125CF9802F2E443F2A0C8260465C9CA03A8AA2D2542DE20DDAF3A</x:t>
  </x:si>
  <x:si>
    <x:t>465C9EF36CD7D28224ABE64388EE1465C9EE3C0432232A489FE0394EE0</x:t>
  </x:si>
  <x:si>
    <x:t>465C980E541BE21244992E4EFC138465C980E5522D222749518B8988A4</x:t>
  </x:si>
  <x:si>
    <x:t>465C9CA49225B212F4ACA8E717378</x:t>
  </x:si>
  <x:si>
    <x:t>46959398C6DB7272E46F5DA8A7AB0</x:t>
  </x:si>
  <x:si>
    <x:t>도어힌지, 황동, 가락지2개, 101.6*2.7mm</x:t>
  </x:si>
  <x:si>
    <x:t>465D9125CF99125234056C20C6F68</x:t>
  </x:si>
  <x:si>
    <x:t>465C98019C00C292B408B83034F7B</x:t>
  </x:si>
  <x:si>
    <x:t>465C980E541BE21244992E4EFC13A</x:t>
  </x:si>
  <x:si>
    <x:t>4695939D428BC24224EDDC10C6E47</x:t>
  </x:si>
  <x:si>
    <x:t>465C9CA38DE232A2746CC116BDAB6</x:t>
  </x:si>
  <x:si>
    <x:t>녹막이 페인트칠  철재면 1회 노무비  M2  건축 11-2-6   ( 호표 55 )</x:t>
  </x:si>
  <x:si>
    <x:t>싱크대 상부장 철거  2450*400*800h  EA     ( 호표 122 )</x:t>
  </x:si>
  <x:si>
    <x:t>용접기(교류)  500Amp  HR  공통 8-3(7611)   ( 호표 2 )</x:t>
  </x:si>
  <x:si>
    <x:t>인조대리석 창대 철거  250*40t, 불임몰탈 포함  M     ( 호표 105 )</x:t>
  </x:si>
  <x:si>
    <x:t>타일 해체  압착붙이기, 접착붙이기  M2  유지 3-2-9   ( 호표 112 )</x:t>
  </x:si>
  <x:si>
    <x:t>유성페인트 붓칠  철재면 2회 노무비  M2  건축 11-2-4   ( 호표 58 )</x:t>
  </x:si>
  <x:si>
    <x:t>석고보드면 바탕만들기  줄퍼티 노무비  M2  건축 11-1-2   ( 호표 77 )</x:t>
  </x:si>
  <x:si>
    <x:t>소형브레이커(전기식)  1.5kw  HR  공통 8-3(5220)   ( 호표 1 )</x:t>
  </x:si>
  <x:si>
    <x:t>스테인리스재료분리대  바닥, W45*H20*1.5t  M     ( 호표 96 )</x:t>
  </x:si>
  <x:si>
    <x:t>수성페인트 롤러칠  3회 노무비  M2  건축 11-2-2   ( 호표 66 )</x:t>
  </x:si>
  <x:si>
    <x:t>수성페인트 롤러칠  천장 2회 노무비  M2  건축 11-2-2   ( 호표 67 )</x:t>
  </x:si>
  <x:si>
    <x:t>수성페인트 롤러칠  2회 노무비  M2  건축 11-2-2   ( 호표 65 )</x:t>
  </x:si>
  <x:si>
    <x:t>465C9CA5BBFD62C2149F22C9627C2468095FBD87A721254725B2C083040784F047</x:t>
  </x:si>
  <x:si>
    <x:t>타일 압착 붙이기(바탕 18mm+압 6mm)  벽, 200*400(타일C, 백색줄눈)  M2     ( 호표 44 )</x:t>
  </x:si>
  <x:si>
    <x:t>465C91BCDE951212841B4F50BB7B64155968F8A542262B46C153627086DAC96A78</x:t>
  </x:si>
  <x:si>
    <x:t>465C9EF24425224204336E7CB13A541709342751042124442459446F00EAC9A94F</x:t>
  </x:si>
  <x:si>
    <x:t>465C9EE3C0432232A489FE03C02A7468095FBD87A721254725B2C083040784F04B</x:t>
  </x:si>
  <x:si>
    <x:t>465C9D8818ED52326442EAE17B90F468095FBD87A721254725B2C083040784F045</x:t>
  </x:si>
  <x:si>
    <x:t>465C9D881A9A2252E42D5CDB9E6B1468095FBD87A721254725B2C083040784F04A</x:t>
  </x:si>
  <x:si>
    <x:t>465C9A5C08C6329244E816F85DFD4468095FBD87A721254725B2C083040784F20D</x:t>
  </x:si>
  <x:si>
    <x:t>465C9CABC71CF272640184863A43F468095FBD87A721254725B2C083040784F047</x:t>
  </x:si>
  <x:si>
    <x:t>465C9EF246D082B2C4CE7186677284170934154919262F4D703A34E1EA856F14F6</x:t>
  </x:si>
  <x:si>
    <x:t>465C9EE3C0432232A489FE03C02A7468095FBD87A721254725B2C083040784F20D</x:t>
  </x:si>
  <x:si>
    <x:t>465C9EF36CD7D28224ABD5B19C0594170934154919262F4418D235E37D2D30C0F6</x:t>
  </x:si>
  <x:si>
    <x:t>465C9EE3C0432232A489C28DD45C2468095FBD87A721254725B2C083040784F20D</x:t>
  </x:si>
  <x:si>
    <x:t>465C9EF246D082B2C4CE71866772841709341549192B27454D0F75DF32C70A7400</x:t>
  </x:si>
  <x:si>
    <x:t>465C9EF1A00E0292143466E4A05D041709341549192B27454D0F75DF32C70A7401</x:t>
  </x:si>
  <x:si>
    <x:t>465C9D8818ED52326442EAD70CF9E468095FBD87A721254725B2C083040784F045</x:t>
  </x:si>
  <x:si>
    <x:t>465C9EF24425224204336E7CB13A54170934154919262F44124AD3FDD10C347414</x:t>
  </x:si>
  <x:si>
    <x:t>465C9EE3C0432232A489FE03FD7EB468095FBD87A721254725B2C083040784F20D</x:t>
  </x:si>
  <x:si>
    <x:t>465C91B9069D12D2840360DE58853417092BD5EE732C2841A35D0BCD7FCD6C9A4D</x:t>
  </x:si>
  <x:si>
    <x:t>바탕만들기+걸레받이용 페인트칠  붓칠 2회, con'c·mortar면  M2  건축 11-2-10   ( 호표 63 )</x:t>
  </x:si>
  <x:si>
    <x:t>465C9EF24425224204336E624EB50468095FBD87A721254725B2C083040784F20D</x:t>
  </x:si>
  <x:si>
    <x:t>465C9EF246D082B2C4CE718644BDA468095FBD87A721254725B2C083040784F20D</x:t>
  </x:si>
  <x:si>
    <x:t>465C91BCDE951212841B4F50BB7B6468095FBD87A721254725B2C083040784F20D</x:t>
  </x:si>
  <x:si>
    <x:t>465C91B9069D12D2840360DE58853417092BD5EE732C2841A35D0BCD7FCD6C9A48</x:t>
  </x:si>
  <x:si>
    <x:t>465C9EF24425224204336E7CB13A541709341549192B27454D0F75DF32C70A7400</x:t>
  </x:si>
  <x:si>
    <x:t>465C9EF1A00E0292143466E4A05D04170934154919262F4D749149D9166C907585</x:t>
  </x:si>
  <x:si>
    <x:t>465C9EF36CD7D28224F3F95FAA1E4468095FBD87A721254725B2C083040784F04B</x:t>
  </x:si>
  <x:si>
    <x:t>465C9D8818ED52326442EAD70CF9E468095FBD87A721254725B2C083040784F20D</x:t>
  </x:si>
  <x:si>
    <x:t>465C9EF36CD7D282248F3A217404C468095FBD87A721254725B2C083040784F04B</x:t>
  </x:si>
  <x:si>
    <x:t>465C9CA5BBFD62C2149F22C9627C2468095FBD87A721254725B2C083040784F20D</x:t>
  </x:si>
  <x:si>
    <x:t>465C9720ED8C4212A4EA0434AC6B8468095FBD87A721254725B2C083040784F20D</x:t>
  </x:si>
  <x:si>
    <x:t>465C9EF24425224204336E7CB13A54170934155B6829214DD42C62380C1ED303AE</x:t>
  </x:si>
  <x:si>
    <x:t>465C91B9069D12D2840360DE58853417092BD5EE732C2841A35D0BCD7FCD6C9A4C</x:t>
  </x:si>
  <x:si>
    <x:t>465C9D8BED12E2F254417825A5E88417092BD5691424254EB5C47002D953E10EC3</x:t>
  </x:si>
  <x:si>
    <x:t>465C9EE3C0432232A489C2B910CD0468095FBD87A721254725B2C083040784F04B</x:t>
  </x:si>
  <x:si>
    <x:t>465C9FD0A582F2D2F4572CD9119DC415594C0595F32A234928BAF486B82B26963F</x:t>
  </x:si>
  <x:si>
    <x:t>465C9CA5BBFD62C2149F22C9621B9468095FBD87A721254725B2C083040784F20D</x:t>
  </x:si>
  <x:si>
    <x:t>465C9EF24425224204336E624EB50468095FBD87A721254725B2C083040784F04B</x:t>
  </x:si>
  <x:si>
    <x:t>타일줄눈 설치 / 바닥면  타일규격 m2, 0.04 ∼ 0.10 이하  M2  건축 3-1-2   ( 호표 47 )</x:t>
  </x:si>
  <x:si>
    <x:t>465C9EF36CD7D28224F3F95FAA0DD468095FBD87A721254725B2C083040784F20D</x:t>
  </x:si>
  <x:si>
    <x:t>직  접  노  무  비</x:t>
  </x:si>
  <x:si>
    <x:t>공통 8-3(5220)</x:t>
  </x:si>
  <x:si>
    <x:t>직접노무비 * 4.75%</x:t>
  </x:si>
  <x:si>
    <x:t>비계안정장치, 손잡이기둥</x:t>
  </x:si>
  <x:si>
    <x:t>총   공   사    비</x:t>
  </x:si>
  <x:si>
    <x:t>강화유리, 투명, 12mm</x:t>
  </x:si>
  <x:si>
    <x:t>임 금 채 권 부 담 금</x:t>
  </x:si>
  <x:si>
    <x:t>공통 8-3(7611)</x:t>
  </x:si>
  <x:si>
    <x:t>압착붙이기, 접착붙이기</x:t>
  </x:si>
  <x:si>
    <x:t>일  반  관  리  비</x:t>
  </x:si>
  <x:si>
    <x:t>건강보험료 * 13.14%</x:t>
  </x:si>
  <x:si>
    <x:t>목재창호 설치 / 여닫이</x:t>
  </x:si>
  <x:si>
    <x:t>간  접  노  무  비</x:t>
  </x:si>
  <x:si>
    <x:t>철강설, 고철, 작업설부산물</x:t>
  </x:si>
  <x:si>
    <x:t>W:600*H:1500</x:t>
  </x:si>
  <x:si>
    <x:t>24톤 암롤트럭, 30km</x:t>
  </x:si>
  <x:si>
    <x:t>직접노무비 * 2.3%</x:t>
  </x:si>
  <x:si>
    <x:t>타일줄눈 설치 / 바닥면</x:t>
  </x:si>
  <x:si>
    <x:t>(재료비+노무비) * 5%</x:t>
  </x:si>
  <x:si>
    <x:t>창호유리설치 / 판유리</x:t>
  </x:si>
  <x:si>
    <x:t>학습도움실 (붙박이장)</x:t>
  </x:si>
  <x:si>
    <x:t>현장제작 설치, 경량철재</x:t>
  </x:si>
  <x:si>
    <x:t>줄퍼티(20년 품셈 기준)</x:t>
  </x:si>
  <x:si>
    <x:t>스테인리스강용피복아크용접봉</x:t>
  </x:si>
  <x:si>
    <x:t>시너, KSM6060, 1종</x:t>
  </x:si>
  <x:si>
    <x:t>콘크리트구조물 헐기(인력)</x:t>
  </x:si>
  <x:si>
    <x:t>석고보드면 바탕만들기 재료비</x:t>
  </x:si>
  <x:si>
    <x:t>고  용  보  험  료</x:t>
  </x:si>
  <x:si>
    <x:t>건축 3-2-2, -1-2</x:t>
  </x:si>
  <x:si>
    <x:t>직접노무비 * 3.595%</x:t>
  </x:si>
  <x:si>
    <x:t>2450*400*800h</x:t>
  </x:si>
  <x:si>
    <x:t>스텐창호(헤어라인)-문틀</x:t>
  </x:si>
  <x:si>
    <x:t>천장, 300*600*9t</x:t>
  </x:si>
  <x:si>
    <x:t>줄퍼티 천장 친환경, 노무비</x:t>
  </x:si>
  <x:si>
    <x:t>도      급      액</x:t>
  </x:si>
  <x:si>
    <x:t>900*550*850h</x:t>
  </x:si>
  <x:si>
    <x:t>삼각, 10mm, 창호주위</x:t>
  </x:si>
  <x:si>
    <x:t>타일줄눈 설치 / 벽면</x:t>
  </x:si>
  <x:si>
    <x:t>유리두께 12mm 이하</x:t>
  </x:si>
  <x:si>
    <x:t>공   급    가   액</x:t>
  </x:si>
  <x:si>
    <x:t>석  면  분  담  금</x:t>
  </x:si>
  <x:si>
    <x:t>산  재  보  험  료</x:t>
  </x:si>
  <x:si>
    <x:t>직접노무비 * 17.5%</x:t>
  </x:si>
  <x:si>
    <x:t>직  접  재  료  비</x:t>
  </x:si>
  <x:si>
    <x:t>주재료 제외, 전면접착 방식</x:t>
  </x:si>
  <x:si>
    <x:t>2450*600*850H</x:t>
  </x:si>
  <x:si>
    <x:t>현장제작 설치, 일반철재</x:t>
  </x:si>
  <x:si>
    <x:t>스텐창호(헤어라인)-밑틀</x:t>
  </x:si>
  <x:si>
    <x:t>수도꼭지, 샤워기, 레버식</x:t>
  </x:si>
  <x:si>
    <x:t>기   타    경   비</x:t>
  </x:si>
  <x:si>
    <x:t>간  접  재  료  비</x:t>
  </x:si>
  <x:si>
    <x:t>바닥, 200*200mm</x:t>
  </x:si>
  <x:si>
    <x:t>시너, KSM6060, 2종</x:t>
  </x:si>
  <x:si>
    <x:t>환  경  보  전  비</x:t>
  </x:si>
  <x:si>
    <x:t>24톤 덤프트럭, 30km</x:t>
  </x:si>
  <x:si>
    <x:t>바탕만들기+수성페인트 롤러칠</x:t>
  </x:si>
  <x:si>
    <x:t>2000*600*850h</x:t>
  </x:si>
  <x:si>
    <x:t>타일시멘트, 압착용, 회색</x:t>
  </x:si>
  <x:si>
    <x:t>모르타르 배합(배합품 포함)</x:t>
  </x:si>
  <x:si>
    <x:t>모래, 자연사, 도착도</x:t>
  </x:si>
  <x:si>
    <x:t>인서트, 주물, ∮6mm</x:t>
  </x:si>
  <x:si>
    <x:t>창호주위 발포우레탄 충전</x:t>
  </x:si>
  <x:si>
    <x:t>벽, 9.5t*2겹 붙임</x:t>
  </x:si>
  <x:si>
    <x:t>SSD. 교실 출입문 철거</x:t>
  </x:si>
  <x:si>
    <x:t>수성페인트, 친환경(진품)</x:t>
  </x:si>
  <x:si>
    <x:t>벽, 200*400mm</x:t>
  </x:si>
  <x:si>
    <x:t>톱밥 - 조달자원 대체</x:t>
  </x:si>
  <x:si>
    <x:t>공 사 원 가 계 산 서</x:t>
  </x:si>
  <x:si>
    <x:t xml:space="preserve">        (  ) </x:t>
  </x:si>
  <x:si>
    <x:t>타일 붙임 / 압착 붙이기</x:t>
  </x:si>
  <x:si>
    <x:t>900*550*850H</x:t>
  </x:si>
  <x:si>
    <x:t>타일시멘트, 줄눈용, 백색</x:t>
  </x:si>
  <x:si>
    <x:t>초산비닐계접착제, 비닐타일용</x:t>
  </x:si>
  <x:si>
    <x:t>노무비 * 0.006%</x:t>
  </x:si>
  <x:si>
    <x:t>1/8*16/12*25/20</x:t>
  </x:si>
  <x:si>
    <x:t>건축 11-1-1,-2-2</x:t>
  </x:si>
  <x:si>
    <x:t>건축 11-1-2,-2-2</x:t>
  </x:si>
  <x:si>
    <x:t>공통 2-7-6, 2-2-5</x:t>
  </x:si>
  <x:si>
    <x:t>퍼티, 319퍼티, 백색</x:t>
  </x:si>
  <x:si>
    <x:t>BAR 간격 300mm</x:t>
  </x:si>
  <x:si>
    <x:t>창호면적 m2, 1.0 이하</x:t>
  </x:si>
  <x:si>
    <x:t>2450*400*800H</x:t>
  </x:si>
  <x:si>
    <x:t>부  가  가  치  세</x:t>
  </x:si>
  <x:si>
    <x:t>퍼티, 319퍼티, 회색</x:t>
  </x:si>
  <x:si>
    <x:t>AL몰딩 설치  W형, 15*15*15*15*1.0mm  M  건축 8-1-5   ( 호표 99 )</x:t>
  </x:si>
  <x:si>
    <x:t>잡철물 제작 및 설치  현장제작 설치, 일반철재  kg  건축 8-3-1   ( 호표 31 )</x:t>
  </x:si>
  <x:si>
    <x:t>유성페인트 붓칠 재료비(20년 품셈기준)  철재면, 2회, 1급  M2     ( 호표 59 )</x:t>
  </x:si>
  <x:si>
    <x:t>석고보드면 바탕만들기  줄퍼티 천장 친환경, 노무비  M2  건축 11-1-2   ( 호표 79 )</x:t>
  </x:si>
  <x:si>
    <x:t>창호유리설치 / 판유리  유리두께 5mm 이하  M2  건축 10-3-1   ( 호표 39 )</x:t>
  </x:si>
  <x:si>
    <x:t>비닐보양 - 바닥  폴리에틸렌필름, 두께, 0.05mm, 2겹  M2     ( 호표 95 )</x:t>
  </x:si>
  <x:si>
    <x:t>벽체틀 설치  30*30, @450*600, 미송  M2  건축 4-2-1   ( 호표 23 )</x:t>
  </x:si>
  <x:si>
    <x:t>창호유리설치 / 판유리  유리두께 12mm 이하  M2  건축 10-3-1   ( 호표 40 )</x:t>
  </x:si>
  <x:si>
    <x:t>알루미늄창호 설치  창호면적 m2, 1.0 이하  개소  건축 10-1-3   ( 호표 36 )</x:t>
  </x:si>
  <x:si>
    <x:t>석고판 설치(나사고정) - 바탕용  벽, 2겹 붙임  M2  건축 5-3-1   ( 호표 91 )</x:t>
  </x:si>
  <x:si>
    <x:t>석고보드면 바탕만들기 재료비  줄퍼티, 친환경(20년 품셈 기준)  M2     ( 호표 81 )</x:t>
  </x:si>
  <x:si>
    <x:t>잡철물 제작 및 설치  현장제작 설치, 경량철재  kg  건축 8-3-1   ( 호표 32 )</x:t>
  </x:si>
  <x:si>
    <x:t>녹막이 페인트칠 재료비(20년 품셈기준)  철재면, 1회, 2종  M2     ( 호표 56 )</x:t>
  </x:si>
  <x:si>
    <x:t>417092BD53DD92E204F90DE40529E6F663A4C</x:t>
  </x:si>
  <x:si>
    <x:t>47E498D6E439120234A9BED513A09689C23E3</x:t>
  </x:si>
  <x:si>
    <x:t>417092BD512F6262B48CBDBFA7EF90AAFAE87</x:t>
  </x:si>
  <x:si>
    <x:t>417092BD512F627254FBF4FF75E9F7B8B3F2F</x:t>
  </x:si>
  <x:si>
    <x:t>41709342751042124442459446F00EAC9A94F</x:t>
  </x:si>
  <x:si>
    <x:t>417092BD5F8CF222A4DF0167F3FC5C1260B15</x:t>
  </x:si>
  <x:si>
    <x:t>PVC계바닥재 해체    M2  유지 3-2-8   ( 호표 108 )</x:t>
  </x:si>
  <x:si>
    <x:t>417092BD57B59252F4E902901D3ECF25B5634</x:t>
  </x:si>
  <x:si>
    <x:t>415590672FD20292B486373F8DD639952E653</x:t>
  </x:si>
  <x:si>
    <x:t>4155968F8B7CD242F43A0BA7C49C67965CED4</x:t>
  </x:si>
  <x:si>
    <x:t>타일 철거  바닥, 바탕몰탈 포함  M2     ( 호표 114 )</x:t>
  </x:si>
  <x:si>
    <x:t>417092BD512F6262B48CBDBFA7EF90AAFAE81</x:t>
  </x:si>
  <x:si>
    <x:t>461D95C51647D2028490164FAA908E21B5D03</x:t>
  </x:si>
  <x:si>
    <x:t>468095FBD87A721254725B2C083040784F20C</x:t>
  </x:si>
  <x:si>
    <x:t>415594C0595F32A234928BAF486B82B2697C7</x:t>
  </x:si>
  <x:si>
    <x:t>468095FBD87A721254725B2C083040784F20D</x:t>
  </x:si>
  <x:si>
    <x:t>417092BD5691424254EB5C47002D953E10EC3</x:t>
  </x:si>
  <x:si>
    <x:t>411F9C65DED0027214954C69AEFF80E09CF40</x:t>
  </x:si>
  <x:si>
    <x:t>410D94B591E2A202841600193AF4306559C19</x:t>
  </x:si>
  <x:si>
    <x:t>강마루 철거  바닥, T=7mm  M2     ( 호표 111 )</x:t>
  </x:si>
  <x:si>
    <x:t>417092BD5F8CF222A4DFCC7C793BE44635C99</x:t>
  </x:si>
  <x:si>
    <x:t>468095FBD87A721254725B2C083040784F16C</x:t>
  </x:si>
  <x:si>
    <x:t>468095FBD87A721254725B2C083040784F209</x:t>
  </x:si>
  <x:si>
    <x:t>417092BD5EE732C2841A35D0BCD7FCD6C9A4C</x:t>
  </x:si>
  <x:si>
    <x:t>010702465C9D8818EC4292B4FB4A9515B20</x:t>
  </x:si>
  <x:si>
    <x:t>010305465C9EF36CD7D28224ABE64388EE1</x:t>
  </x:si>
  <x:si>
    <x:t>010403465C9FDE00AB9202841DFF16E2F98</x:t>
  </x:si>
  <x:si>
    <x:t>010707465C98019C00C292B408B83034F7B</x:t>
  </x:si>
  <x:si>
    <x:t>010801465C91B9069D12D2840360DE58853</x:t>
  </x:si>
  <x:si>
    <x:t>010505465C9FD98124E2E21486728EE68DD</x:t>
  </x:si>
  <x:si>
    <x:t>010301465C91BCDE951212841B4F50BB7B2</x:t>
  </x:si>
  <x:si>
    <x:t>010803465C9FDE00AB9202841DFF16E2F98</x:t>
  </x:si>
  <x:si>
    <x:t>010704465C980E541BE21244992E4EFC138</x:t>
  </x:si>
  <x:si>
    <x:t>010804465C9EF36CD7D28224ABF09F5C9EB</x:t>
  </x:si>
  <x:si>
    <x:t>비계안정장치, 손잡이, 1829mm</x:t>
  </x:si>
  <x:si>
    <x:t>철강설, 스텐레스, 작업설부산물</x:t>
  </x:si>
  <x:si>
    <x:t>010904  칠    공    사</x:t>
  </x:si>
  <x:si>
    <x:t>일반구조용압연강판, 1.2mm</x:t>
  </x:si>
  <x:si>
    <x:t>이              윤</x:t>
  </x:si>
  <x:si>
    <x:t xml:space="preserve"> [ 합          계 ]</x:t>
  </x:si>
  <x:si>
    <x:t>0104  4. 3층 창의체험부</x:t>
  </x:si>
  <x:si>
    <x:t>010502  목공사및수장공사</x:t>
  </x:si>
  <x:si>
    <x:t>010304  금  속  공  사</x:t>
  </x:si>
  <x:si>
    <x:t>비닐시트 깔기 - 전면접착 방식</x:t>
  </x:si>
  <x:si>
    <x:t>[ 합           계 ]</x:t>
  </x:si>
  <x:si>
    <x:t>벽부형 에어컨 철거 후 이동설치</x:t>
  </x:si>
  <x:si>
    <x:t>0103  3. 3층 1학년부실</x:t>
  </x:si>
  <x:si>
    <x:t>붓칠 2회, G.B.면(줄퍼티)</x:t>
  </x:si>
  <x:si>
    <x:t>0105  5. 3층 교육복지실</x:t>
  </x:si>
  <x:si>
    <x:t>산    출    내    역</x:t>
  </x:si>
  <x:si>
    <x:t>010903  미  장  공  사</x:t>
  </x:si>
  <x:si>
    <x:t>010306  철  거  공  사</x:t>
  </x:si>
  <x:si>
    <x:t>010506  철  거  공  사</x:t>
  </x:si>
  <x:si>
    <x:t>010901  가  설  공  사</x:t>
  </x:si>
  <x:si>
    <x:t>2100*2700H, 유리포함</x:t>
  </x:si>
  <x:si>
    <x:t>이 Sheet는 수정하지 마십시요</x:t>
  </x:si>
  <x:si>
    <x:t>바탕만들기+걸레받이용 페인트칠</x:t>
  </x:si>
  <x:si>
    <x:t>010307  건설폐기물처리비</x:t>
  </x:si>
  <x:si>
    <x:t>내부, 2회, 친환경페인트(진품)</x:t>
  </x:si>
  <x:si>
    <x:t>250*40t, 불임몰탈 포함</x:t>
  </x:si>
  <x:si>
    <x:t>석고판 설치(나사고정) - 바탕용</x:t>
  </x:si>
  <x:si>
    <x:t>(매립지반입대상 폐기물 포함)</x:t>
  </x:si>
  <x:si>
    <x:t>인조대리석붙임(습식, 물갈기)</x:t>
  </x:si>
  <x:si>
    <x:t>010711  건설폐기물처리비</x:t>
  </x:si>
  <x:si>
    <x:t>010401  가  설  공  사</x:t>
  </x:si>
  <x:si>
    <x:t>010601  가  설  공  사</x:t>
  </x:si>
  <x:si>
    <x:t>비계안정장치, 손잡이, 1229mm</x:t>
  </x:si>
  <x:si>
    <x:t>010707  창호 및 유리공사</x:t>
  </x:si>
  <x:si>
    <x:t>010710  철  거  공  사</x:t>
  </x:si>
  <x:si>
    <x:t>010503  금  속  공  사</x:t>
  </x:si>
  <x:si>
    <x:t>010302  돌    공    사</x:t>
  </x:si>
  <x:si>
    <x:t>010802  목공사및수장공사</x:t>
  </x:si>
  <x:si>
    <x:t>010804465C9EF24425224204336E47714AD</x:t>
  </x:si>
  <x:si>
    <x:t>010302465C9D8BEA5D0212F4DA47D886363</x:t>
  </x:si>
  <x:si>
    <x:t>010304465C9FDF285D82A244A1D7874D65B</x:t>
  </x:si>
  <x:si>
    <x:t>010401465C91B9069D12D2840360DE58853</x:t>
  </x:si>
  <x:si>
    <x:t>010902465C9FD37B2C52E284BFFF7DC468D</x:t>
  </x:si>
  <x:si>
    <x:t>010402465C9FD37B2C52E284BFFF7DC468D</x:t>
  </x:si>
  <x:si>
    <x:t>세면대 철거  1800*600  EA     ( 호표 117 )</x:t>
  </x:si>
  <x:si>
    <x:t>010305465C9EF36CD7D28224ABF0E770492</x:t>
  </x:si>
  <x:si>
    <x:t>010301465C91B9069D12D2840360DE58853</x:t>
  </x:si>
  <x:si>
    <x:t>465C996CDB7A62B284F453FCEFACA468095FBD87A721254725B2C083040784F041</x:t>
  </x:si>
  <x:si>
    <x:t>465C9A58AF43F25224AD47869301241679814811AC22274413729793D1F3F819B1</x:t>
  </x:si>
  <x:si>
    <x:t>465C9D8818EC4292B4FB4A95AB7E8468095FBD87A721254725B2C083040784F04A</x:t>
  </x:si>
  <x:si>
    <x:t>465C91B9069D12D2840360DE58853417092BD5EE732C2841A35D0BCD7FCD6C9A49</x:t>
  </x:si>
  <x:si>
    <x:t>465C980E5522D222749518B8988A4468095FBD87A721254725B2C083040784F044</x:t>
  </x:si>
  <x:si>
    <x:t>모르타르 배합(배합품 포함)  배합용적비 1:3, 시멘트, 모래 별도  M3  건축 9-1-1   ( 호표 10 )</x:t>
  </x:si>
  <x:si>
    <x:t>465C980E541BE21244992E4EFC13841559794C934C2F2746378C4C0807D2A30AEF</x:t>
  </x:si>
  <x:si>
    <x:t>모르타르비빔 - 돌붙임(바닥)  배합용적비 1:3, 시멘트, 모래 별도  M3  건축 9-1-1   ( 호표 52 )</x:t>
  </x:si>
  <x:si>
    <x:t>465C9A58AC8F320204EDFB03C941A468095FBD87A721254725B2C083040784F314</x:t>
  </x:si>
  <x:si>
    <x:t>465C91B9069D12D2840360DE58853417092BD5EE732C2841A35D0BCD7FCD6C9A4E</x:t>
  </x:si>
  <x:si>
    <x:t>465C9A58AF43F25224AD478693012468095FBD87A721254725B2C083040784F316</x:t>
  </x:si>
  <x:si>
    <x:t>465C9D881A9A2242C404DA333E664417092BD5691424254EB5C47002D9559354F6</x:t>
  </x:si>
  <x:si>
    <x:t>465C9EE3C0432232A489EDC9F6E61468095FBD87A721254725B2C083040784F20D</x:t>
  </x:si>
  <x:si>
    <x:t>465C9A58AF43F25224AD4790F933041559794CBFF42C2B40816075328350268E6B</x:t>
  </x:si>
  <x:si>
    <x:t>465C9EE3C0432232A489FE03ECC1F4170934155B6829214DD42C62380C1ED27DE6</x:t>
  </x:si>
  <x:si>
    <x:t>465C9EF36CD7D28224F3F95FAA1E4468095FBD87A721254725B2C083040784F20D</x:t>
  </x:si>
  <x:si>
    <x:t>465C9EE3C0432232A489FE1C3901B468095FBD87A721254725B2C083040784F04B</x:t>
  </x:si>
  <x:si>
    <x:t>465C9EE3C0432232A489FE03FD7EB468095FBD87A721254725B2C083040784F04B</x:t>
  </x:si>
  <x:si>
    <x:t>465C9FD6CD7FA242B4E266E6E54A64170934155B6829214DD0B1190B622ED380EE</x:t>
  </x:si>
  <x:si>
    <x:t>465C9EE3C0432232A489FE0394EE04170934155B6829214DD42C62380C1ED27DE6</x:t>
  </x:si>
  <x:si>
    <x:t>465C91B9069D12D2840360DE58853417092BD5EE732C2841A35D0BCD7FCD6C9A4F</x:t>
  </x:si>
  <x:si>
    <x:t>465C9D8818EC4292B4FB4A95AB7E8468095FBD87A721254725B2C083040784F20D</x:t>
  </x:si>
  <x:si>
    <x:t>465C98019ECE12A26425C49C62AB8468095FBD87A721254721D771B95326798398</x:t>
  </x:si>
  <x:si>
    <x:t>465C91B9069D12D2840360DE58853417092BD5EE732C2841A35D0BCD7FCD6C95CE</x:t>
  </x:si>
  <x:si>
    <x:t>465C91B9069D12D2840360CDFBF53468095FBD87A721254725B2C083040784F209</x:t>
  </x:si>
  <x:si>
    <x:t>465C9D8818E47252142DCF8D80880468095FBD87A721254725B2C083040784F16C</x:t>
  </x:si>
  <x:si>
    <x:t>465C9D8BEA5D0212F4DA47D886363417092BD512F627254FBF4FF75E9F7B8B3F2F</x:t>
  </x:si>
  <x:si>
    <x:t>465C91B9069D12D2840360DE58853417092BD5EE732C2841A35D0BCD7FCD6C95C0</x:t>
  </x:si>
  <x:si>
    <x:t>010702465C9D881A9A2242C4155BB8E30EC</x:t>
  </x:si>
  <x:si>
    <x:t>010710465D9125CF9802F2E443F2A0C830C</x:t>
  </x:si>
  <x:si>
    <x:t>타일 해체  벽, 바탕몰탈  M2     ( 호표 113 )</x:t>
  </x:si>
  <x:si>
    <x:t>010305465C9EF36CD7D28224ABF09F5C9EB</x:t>
  </x:si>
  <x:si>
    <x:t>010401465C91BCDE951212841B4F50BB7B2</x:t>
  </x:si>
  <x:si>
    <x:t>010707465C9CA49225B212F4ACA8E717378</x:t>
  </x:si>
  <x:si>
    <x:t>010705465C9FD0A582F2D2F4572CD9119DC</x:t>
  </x:si>
  <x:si>
    <x:t>010301465C9FD37B2C52E284BFFF7DC468D</x:t>
  </x:si>
  <x:si>
    <x:t>010701465C91BCDE951212841B4F50BB7B2</x:t>
  </x:si>
  <x:si>
    <x:t>010803465C9A5C08C6329244E816F85DFD5</x:t>
  </x:si>
  <x:si>
    <x:t>010601465C9FD37B2C52E284BFFF7DC468D</x:t>
  </x:si>
  <x:si>
    <x:t>010710465D9125CF99125234056C20C6F68</x:t>
  </x:si>
  <x:si>
    <x:t>010801465C91BCDE951212841B4F50BB7B2</x:t>
  </x:si>
  <x:si>
    <x:t>010707465C9CA38DE232A2746CC116BDAB6</x:t>
  </x:si>
  <x:si>
    <x:t>0107094695939D428BC24224EDDC10C6E47</x:t>
  </x:si>
  <x:si>
    <x:t>몰딩 설치    M  건축 8-1-5   ( 호표 98 )</x:t>
  </x:si>
  <x:si>
    <x:t>목재문 철거  문틀 포함  M2     ( 호표 102 )</x:t>
  </x:si>
  <x:si>
    <x:t>010706465C9CA497A85212D40020054758F</x:t>
  </x:si>
  <x:si>
    <x:t>010602465C9EF24425224204336E47714AD</x:t>
  </x:si>
  <x:si>
    <x:t>010708465C9EF24425224204336E47714AD</x:t>
  </x:si>
  <x:si>
    <x:t>010404465C9EF36CD7D28224AB5049ACDBB</x:t>
  </x:si>
  <x:si>
    <x:t>010304465C9FDE00AB9202841DFF16E2F98</x:t>
  </x:si>
  <x:si>
    <x:t>010710465D9125CF9912523405C6A49A642</x:t>
  </x:si>
  <x:si>
    <x:t>010705465C972BF72BF2B2043B9917C01FC</x:t>
  </x:si>
  <x:si>
    <x:t>010710465D9125CF9802F2E443F2A0C8265</x:t>
  </x:si>
  <x:si>
    <x:t>010406465D9126EE6942225421F50C7F997</x:t>
  </x:si>
  <x:si>
    <x:t>010502465C9FD41E3FD2927426B216A8E79</x:t>
  </x:si>
  <x:si>
    <x:t>010706465C9720EE92A2C294355A88ECE03</x:t>
  </x:si>
  <x:si>
    <x:t>010707465C9CA38DE232A2746CC116BDAB4</x:t>
  </x:si>
  <x:si>
    <x:t>010704465C980D4E31220264AABE808B607</x:t>
  </x:si>
  <x:si>
    <x:t>010503465C9A5C08C6329244E816F85DFD5</x:t>
  </x:si>
  <x:si>
    <x:t>010402465C9FD41E3FD2927426B216A8E79</x:t>
  </x:si>
  <x:si>
    <x:t>010504465C9EF24425224204336E47714AD</x:t>
  </x:si>
  <x:si>
    <x:t>010601465C91BCDBC6324254B6F693AC012</x:t>
  </x:si>
  <x:si>
    <x:t>010704465C980E541BE21244992E4EFC13A</x:t>
  </x:si>
  <x:si>
    <x:t>010404465C9EF36CD7D28224ABF09F5C9EB</x:t>
  </x:si>
  <x:si>
    <x:t>010305465C9EF24425224204336E47714AD</x:t>
  </x:si>
  <x:si>
    <x:t>010704465C98019D252272A4F1196AB7B64</x:t>
  </x:si>
  <x:si>
    <x:t>010305465C9EF36CD7D28224AB5049ACDBB</x:t>
  </x:si>
  <x:si>
    <x:t>010303465C9FD41E3FD2927426B216A8E79</x:t>
  </x:si>
  <x:si>
    <x:t>010904465C9EF36CD7D28224ABF0E770492</x:t>
  </x:si>
  <x:si>
    <x:t>010501465C91B9069D12D2840360DE58853</x:t>
  </x:si>
  <x:si>
    <x:t>010710465D9125CF9912523405D71BB9F99</x:t>
  </x:si>
  <x:si>
    <x:t>010707465C9CABC71CF272640184863A43F</x:t>
  </x:si>
  <x:si>
    <x:t>010404465C9EF24425224204336E47714AD</x:t>
  </x:si>
  <x:si>
    <x:t>010501465C91BCDE951212841B4F50BB7B2</x:t>
  </x:si>
  <x:si>
    <x:t>010901465C91BCDE951212841B4F50BB7B6</x:t>
  </x:si>
  <x:si>
    <x:t>010703465C9FD6CD7FA252444D2880BF235</x:t>
  </x:si>
  <x:si>
    <x:t>010403465C9FDF285D82A244A1D7874D65B</x:t>
  </x:si>
  <x:si>
    <x:t>010602465C9EF36CD7D28224ABF09F5C9EB</x:t>
  </x:si>
  <x:si>
    <x:t>바탕만들기+수성페인트 롤러칠  내부 2회, G.B.면 줄퍼티, 친환경  M2  건축 11-1-2,-2-2   ( 호표 71 )</x:t>
  </x:si>
  <x:si>
    <x:t>465C9A58AF43F25224AD4790F933041449EF6491CD23234347E8AB5497FFA9098989</x:t>
  </x:si>
  <x:si>
    <x:t>465C9A58AF43F25224AD47869301241449EF6491CD23234347E8AB5497FFA9098989</x:t>
  </x:si>
  <x:si>
    <x:t>콘크리트구조물 헐기(인력)  소형브레이커(전기식), 무근, 2.7m3/일당  M3  유지 3-1-1   ( 호표 104 )</x:t>
  </x:si>
  <x:si>
    <x:t>각종 잡철물 제작 설치 - 22-1/4삭제  스테인리스, 간단(강판의 가공설치)  kg  건축 8-4-1   ( 호표 30 )</x:t>
  </x:si>
  <x:si>
    <x:t>465D9125C48B1292F4B8513CD335B41449EF6491E8202845683DFF8268B659C74E61</x:t>
  </x:si>
  <x:si>
    <x:t>바탕만들기+수성페인트 롤러칠  내부 3회, G.B.면 줄퍼티, 친환경  M2  건축 11-1-2,-2-2   ( 호표 72 )</x:t>
  </x:si>
  <x:si>
    <x:t>강관 조립말비계(이동식)설치 및 해체  높이 2m, 3개월  대  공통 2-7-6, 2-2-5   ( 호표 4 )</x:t>
  </x:si>
  <x:si>
    <x:t>바탕만들기+걸레받이용 페인트칠  붓칠 2회, G.B.면(줄퍼티)  M2  건축 11-2-10   ( 호표 64 )</x:t>
  </x:si>
  <x:si>
    <x:t>석재판 붙임 - 습식공법(화강석)  바닥부, 시공량 12m2/일당  M2  공통 7-4-1   ( 호표 53 )</x:t>
  </x:si>
  <x:si>
    <x:t>con'c, mortar면 바탕만들기 재료비  내부, 친환경(20년 품셈 기준)  M2     ( 호표 84 )</x:t>
  </x:si>
  <x:si>
    <x:t>타일줄눈 설치 / 벽면  타일규격 m2, 0.04 ~ 0.10 이하  M2  건축 3-1-2   ( 호표 46 )</x:t>
  </x:si>
  <x:si>
    <x:t>비닐시트 깔기 - 전면접착 방식  비닐시트, 1.8mm, 모노륨  M2  건축 5-1-1   ( 호표 88 )</x:t>
  </x:si>
  <x:si>
    <x:t>con'c, mortar면 바탕만들기  내천장 친환경 노무비  M2  건축 11-1-1   ( 호표 83 )</x:t>
  </x:si>
  <x:si>
    <x:t>PVC계 바닥재 설치 - 시트형  주재료 제외, 전면접착 방식  M2  건축 5-1-1   ( 호표 86 )</x:t>
  </x:si>
  <x:si>
    <x:t>수성페인트 롤러칠 재료비(20년 품셈기준)  내부, 3회, 친환경페인트(진품)  M2     ( 호표 69 )</x:t>
  </x:si>
  <x:si>
    <x:t>수성페인트 롤러칠 재료비(20년 품셈기준)  내부, 2회, 친환경페인트(진품)  M2     ( 호표 68 )</x:t>
  </x:si>
  <x:si>
    <x:t>417092BD512F6262B48CBDBFA7EF90AAFAE86</x:t>
  </x:si>
  <x:si>
    <x:t>싱크대 철거  900*550*850h  EA     ( 호표 119 )</x:t>
  </x:si>
  <x:si>
    <x:t>417093427A91B272D48127A9F5299A413EE70</x:t>
  </x:si>
  <x:si>
    <x:t>468095FBD87A721254725B2C083040784F7F0</x:t>
  </x:si>
  <x:si>
    <x:t>417092BD512F6262B48CBDBFA7EF90AAFAA23</x:t>
  </x:si>
  <x:si>
    <x:t>417092BD5691424254EB5C47002D9559354F6</x:t>
  </x:si>
  <x:si>
    <x:t>41679814811AC22274413729793D1F3F819B1</x:t>
  </x:si>
  <x:si>
    <x:t>417092BD512F627254FBEA5BAF52E4DF50732</x:t>
  </x:si>
  <x:si>
    <x:t>41559794CBFF42C2B40816075328350268E6B</x:t>
  </x:si>
  <x:si>
    <x:t>468095FBD87A721254725B2C083040784F16B</x:t>
  </x:si>
  <x:si>
    <x:t>방습필름 설치  바닥  M2  건축 5-4-8   ( 호표 94 )</x:t>
  </x:si>
  <x:si>
    <x:t>47E498D6E439120234A9BED513A09689C23E4</x:t>
  </x:si>
  <x:si>
    <x:t>417092BD512F627254FBEA5B8C9DFB848D676</x:t>
  </x:si>
  <x:si>
    <x:t>417092BD5EE732C2841A35D0BCD7FCD6C95C0</x:t>
  </x:si>
  <x:si>
    <x:t>47E498D6E439120234A9BED513A09689C23E1</x:t>
  </x:si>
  <x:si>
    <x:t>PVC계바닥재 해체  장판 철거  M2     ( 호표 110 )</x:t>
  </x:si>
  <x:si>
    <x:t>417092BD5234A2C2441F50D6A46CFFD8AAB8C</x:t>
  </x:si>
  <x:si>
    <x:t>417092BD512F6262B48CBDBFA7EF90AAFAE80</x:t>
  </x:si>
  <x:si>
    <x:t>417092BD54E2D282646CEAB2B48CB6C4CA201</x:t>
  </x:si>
  <x:si>
    <x:t>417092BD512F6262B48CBDBFA7EF90AAFAE82</x:t>
  </x:si>
  <x:si>
    <x:t>417092BD5F8CF222A4CE776CC4A18BE7CF62E</x:t>
  </x:si>
  <x:si>
    <x:t>수밀코킹  재료비 별도  M  건축 6-6-1   ( 호표 13 )</x:t>
  </x:si>
  <x:si>
    <x:t>465C9FD98124E2E21486728EE68DD</x:t>
  </x:si>
  <x:si>
    <x:t>465C9FD6CD7FA252444D2880BF235</x:t>
  </x:si>
  <x:si>
    <x:t>465C9EF36CD7D28224AB5049ACDB8</x:t>
  </x:si>
  <x:si>
    <x:t>465C91BCD80C22429437E6F6BC67B</x:t>
  </x:si>
  <x:si>
    <x:t>465C9CABC71CF272640184863A43F</x:t>
  </x:si>
  <x:si>
    <x:t>465C9FD37B2C52C2D4D03D7409E63</x:t>
  </x:si>
  <x:si>
    <x:t>465C972BF72BF2B2043B9917C01FC</x:t>
  </x:si>
  <x:si>
    <x:t>465C9FDAA600B2D234156D81255C9</x:t>
  </x:si>
  <x:si>
    <x:t>465D9125CF9912523405D71BB9F91</x:t>
  </x:si>
  <x:si>
    <x:t>465C9FDE025902C24458E9148AB1B</x:t>
  </x:si>
  <x:si>
    <x:t>465D9126EE6942225421F50C7FAB3</x:t>
  </x:si>
  <x:si>
    <x:t>블라인드 커튼 철거    M2     ( 호표 106 )</x:t>
  </x:si>
  <x:si>
    <x:t>465D9126EE6942225421F50C7F997</x:t>
  </x:si>
  <x:si>
    <x:t>암막블라인드 설치    M2     ( 호표 100 )</x:t>
  </x:si>
  <x:si>
    <x:t>465C9EF36CD7D28224ABF09F5C9EB</x:t>
  </x:si>
  <x:si>
    <x:t>465D9125C48B1292F4B8513CD335B</x:t>
  </x:si>
  <x:si>
    <x:t>465C9D8BEA5D0202D469F1A7AB2C9</x:t>
  </x:si>
  <x:si>
    <x:t>465C9FD41B6942F284B5F916ADD56</x:t>
  </x:si>
  <x:si>
    <x:t>010906461D95C51647D2028490164FAA86325C223E0</x:t>
  </x:si>
  <x:si>
    <x:t>시멘트 액체방수  벽, 1종  M2  건축 12-7-2   ( 호표 19 )</x:t>
  </x:si>
  <x:si>
    <x:t>010507461D95C51647D2028490164FAA908E21AB7A0</x:t>
  </x:si>
  <x:si>
    <x:t>샤워기 설치  샤워기, 레버식  개  기계 7-2-2   ( 호표 124 )</x:t>
  </x:si>
  <x:si>
    <x:t>붙박이장제외(종이박스6호 제공 실당5개이상)선풍기,비석면에 붙은 모든 제품들</x:t>
  </x:si>
  <x:si>
    <x:t>010702417092BD5691424254EB5C47002D953E10EC7</x:t>
  </x:si>
  <x:si>
    <x:t>시멘트 액체방수 바름  수직부  M2  건축 6-4-1   ( 호표 17 )</x:t>
  </x:si>
  <x:si>
    <x:t>010407461D95C51647D2028490164FAA908E21AB7A0</x:t>
  </x:si>
  <x:si>
    <x:t>창호주위 발포우레탄 충전    M  건축 9-3-2   ( 호표 38 )</x:t>
  </x:si>
  <x:si>
    <x:t>시멘트 액체방수 바름  바닥  M2  건축 6-4-1   ( 호표 16 )</x:t>
  </x:si>
  <x:si>
    <x:t>세면대 설치  1800*600  EA  기계 7-1-5   ( 호표 123 )</x:t>
  </x:si>
  <x:si>
    <x:t>모르타르 배합  모래채가름 포함  M3  건축 9-1-1   ( 호표 9 )</x:t>
  </x:si>
  <x:si>
    <x:t>010302415594C051094242A4398C1BF38C48A888DA5</x:t>
  </x:si>
  <x:si>
    <x:t>010302417092BD5691424254EB5C47002D953E10EC7</x:t>
  </x:si>
  <x:si>
    <x:t>010710461D95C51647D2028490164FAA86325C2275E</x:t>
  </x:si>
  <x:si>
    <x:t>01070947E498D6E439120234A9BED513A09689C23E3</x:t>
  </x:si>
  <x:si>
    <x:t>010711461D95C51647D2028490164FAA86325C223E0</x:t>
  </x:si>
  <x:si>
    <x:t>010711461D95C51647D2028490164FAA908E21B5D03</x:t>
  </x:si>
  <x:si>
    <x:t>보호모르타르 / 바닥  콘크리트면, 20mm  M2     ( 호표 20 )</x:t>
  </x:si>
  <x:si>
    <x:t>010407461D95C51647D2028490164FAA86325C223E0</x:t>
  </x:si>
  <x:si>
    <x:t>경량철골천장틀, 몰딩(알루미늄), W형, 15*15*15*15*1.0mm</x:t>
  </x:si>
  <x:si>
    <x:t>010707417093427A91B2F224EC87ED83DB712B3A5F2</x:t>
  </x:si>
  <x:si>
    <x:t>010905461D95C51647D2028490164FAA86325C2275E</x:t>
  </x:si>
  <x:si>
    <x:t>010506461D95C51647D2028490164FAA86325C2275E</x:t>
  </x:si>
  <x:si>
    <x:t>010507461D95C51647D2028490164FAA86325C223E0</x:t>
  </x:si>
  <x:si>
    <x:t>무석면텍스 설치  천장, 300*600*9t  M2     ( 호표 90 )</x:t>
  </x:si>
  <x:si>
    <x:t>010711461D95C51647D2028490164FAA86325C226B4</x:t>
  </x:si>
  <x:si>
    <x:t>시멘트 액체방수  바닥, 1종  M2  건축 12-7-2   ( 호표 18 )</x:t>
  </x:si>
  <x:si>
    <x:t>010702417092BD54E2D282646CEAB2B48CB6C4CA20F</x:t>
  </x:si>
  <x:si>
    <x:t>010405410D94B591E2A202841600193AF4306559C19</x:t>
  </x:si>
  <x:si>
    <x:t>010702415594C051094242A4398C1BF38C48A888DA5</x:t>
  </x:si>
  <x:si>
    <x:t>싱크대 철거  2000*600*850h  EA     ( 호표 120 )</x:t>
  </x:si>
  <x:si>
    <x:t>010707417093427A91B23274EC474C2B8A8DC9D8F2D</x:t>
  </x:si>
  <x:si>
    <x:t>01070947E498D6E439120234A9BED513A09689C23E2</x:t>
  </x:si>
  <x:si>
    <x:t>010306461D95C51647D2028490164FAA86325C2275D</x:t>
  </x:si>
  <x:si>
    <x:t>010707417092BD500972A294CB88A8BD0D78C8BABA6</x:t>
  </x:si>
  <x:si>
    <x:t>010906461D95C51647D2028490164FAA908E21AB7A0</x:t>
  </x:si>
  <x:si>
    <x:t>010711461D95C51647D2028490164FAA908E21C636D</x:t>
  </x:si>
  <x:si>
    <x:t>010704415594C051094242A4398C1BF38C48A888DA5</x:t>
  </x:si>
  <x:si>
    <x:t>샤워 칸막이 철거  W:600*H:1500  EA     ( 호표 118 )</x:t>
  </x:si>
  <x:si>
    <x:t>010406461D95C51647D2028490164FAA86325C2275E</x:t>
  </x:si>
  <x:si>
    <x:t>010704417092BD5691424254EB5C47002D953E10EC7</x:t>
  </x:si>
  <x:si>
    <x:t>461D95C51647D2028490164FAA86325C2275D</x:t>
  </x:si>
  <x:si>
    <x:t>4170934154919262F4D703A34E1EA856F14F6</x:t>
  </x:si>
  <x:si>
    <x:t>417092BD512F6262B48CBDBFA7EF90AAFA021</x:t>
  </x:si>
  <x:si>
    <x:t>417092BD5EE732C2841A35D091C0FB63DC335</x:t>
  </x:si>
  <x:si>
    <x:t>417092BD57B59252F4E913073CA0FD36D8203</x:t>
  </x:si>
  <x:si>
    <x:t>461D95C51647D2028490164FAA86325C223E0</x:t>
  </x:si>
  <x:si>
    <x:t>415594C0522EB282742323D0037697A1D4C0F</x:t>
  </x:si>
  <x:si>
    <x:t>417092BD512F627254FBEA5B8C9DFBDC18CAB</x:t>
  </x:si>
  <x:si>
    <x:t>461D95C51647D2028490164FAA86325C226B4</x:t>
  </x:si>
  <x:si>
    <x:t>417092BD54E2D282646CEAB2B48CB6C4CA20F</x:t>
  </x:si>
  <x:si>
    <x:t>4170934155B6829214DD0B1190B622ED380EE</x:t>
  </x:si>
  <x:si>
    <x:t>468095FBD87A721254721D771B95326798398</x:t>
  </x:si>
  <x:si>
    <x:t>468095FBD87A721254725B2C083040784F045</x:t>
  </x:si>
  <x:si>
    <x:t>4155968F8A542262B46C153627086DAC96A78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</x:si>
</x:sst>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#,###"/>
    <x:numFmt numFmtId="165" formatCode="#,##0.00#"/>
    <x:numFmt numFmtId="166" formatCode="#,##0.0"/>
    <x:numFmt numFmtId="167" formatCode="#,##0.0;\-#,##0.0;#"/>
    <x:numFmt numFmtId="168" formatCode="#,##0;\-#,##0;#"/>
    <x:numFmt numFmtId="169" formatCode="#,##0.00#;\-#,##0.00#;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ffffff"/>
      </x:right>
      <x:top>
        <x:color indexed="64"/>
      </x:top>
      <x:bottom>
        <x:color indexed="64"/>
      </x:bottom>
    </x:border>
    <x:border>
      <x:left style="thin">
        <x:color rgb="ffffffff"/>
      </x:left>
      <x:right style="thin">
        <x:color rgb="ffffffff"/>
      </x:right>
      <x:top>
        <x:color indexed="64"/>
      </x:top>
      <x:bottom>
        <x:color indexed="64"/>
      </x:bottom>
    </x:border>
    <x:border>
      <x:left style="thin">
        <x:color rgb="ffffffff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ffffff"/>
      </x:right>
      <x:top style="thin">
        <x:color indexed="64"/>
      </x:top>
      <x:bottom style="thin">
        <x:color indexed="64"/>
      </x:bottom>
    </x:border>
    <x:border>
      <x:left style="thin">
        <x:color rgb="ffffffff"/>
      </x:left>
      <x:right style="thin">
        <x:color rgb="ffffffff"/>
      </x:right>
      <x:top style="thin">
        <x:color indexed="64"/>
      </x:top>
      <x:bottom style="thin">
        <x:color indexed="64"/>
      </x:bottom>
    </x:border>
    <x:border>
      <x:left style="thin">
        <x:color rgb="ffffffff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5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quotePrefix="1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Continuous" vertical="center"/>
        </x:xf>
      </mc:Fallback>
    </mc:AlternateContent>
    <x:xf numFmtId="0" fontId="0" fillId="0" borderId="1" xfId="0" quotePrefix="1" applyNumberFormat="1" applyBorder="1">
      <x:alignment horizontal="general" vertical="center"/>
    </x:xf>
    <x:xf numFmtId="0" fontId="0" fillId="0" borderId="2" xfId="0" applyNumberFormat="1" applyFont="1" applyBorder="1">
      <x:alignment horizontal="general" vertical="center"/>
    </x:xf>
    <x:xf numFmtId="0" fontId="0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4" xfId="0" applyNumberFormat="1" applyFont="1" applyBorder="1" applyAlignment="1">
      <x:alignment horizontal="general" vertical="center" wrapText="1"/>
    </x:xf>
    <x:xf numFmtId="164" fontId="0" fillId="0" borderId="4" xfId="0" applyNumberFormat="1" applyFont="1" applyBorder="1" applyAlignment="1">
      <x:alignment horizontal="general" vertical="center" wrapText="1"/>
    </x:xf>
    <x:xf numFmtId="0" fontId="0" fillId="0" borderId="4" xfId="0" quotePrefix="1" applyNumberFormat="1" applyBorder="1" applyAlignment="1">
      <x:alignment horizontal="general" vertical="center" wrapText="1"/>
    </x:xf>
    <x:xf numFmtId="0" fontId="0" fillId="0" borderId="1" xfId="0" applyNumberFormat="1" applyBorder="1">
      <x:alignment horizontal="general" vertical="center"/>
    </x:xf>
    <x:xf numFmtId="0" fontId="0" fillId="0" borderId="2" xfId="0" quotePrefix="1" applyNumberFormat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0" fillId="0" borderId="7" xfId="0" applyNumberFormat="1" applyFont="1" applyBorder="1">
      <x:alignment horizontal="general" vertical="center"/>
    </x:xf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4" xfId="0" applyNumberFormat="1" applyFont="1" applyBorder="1" applyAlignment="1">
      <x:alignment horizontal="general" vertical="center" wrapText="1"/>
    </x:xf>
    <x:xf numFmtId="165" fontId="0" fillId="0" borderId="6" xfId="0" applyNumberFormat="1" applyFont="1" applyBorder="1">
      <x:alignment horizontal="general" vertical="center"/>
    </x:xf>
    <x:xf numFmtId="165" fontId="0" fillId="0" borderId="4" xfId="0" applyNumberFormat="1" applyFont="1" applyBorder="1" applyAlignment="1">
      <x:alignment horizontal="general" vertical="center" wrapText="1"/>
    </x:xf>
    <x:xf numFmtId="166" fontId="0" fillId="0" borderId="4" xfId="0" applyNumberFormat="1" applyFont="1" applyBorder="1" applyAlignment="1">
      <x:alignment horizontal="general" vertical="center" wrapText="1"/>
    </x:xf>
    <x:xf numFmtId="166" fontId="0" fillId="0" borderId="6" xfId="0" applyNumberFormat="1" applyFont="1" applyBorder="1">
      <x:alignment horizontal="general" vertical="center"/>
    </x:xf>
    <x:xf numFmtId="166" fontId="0" fillId="0" borderId="4" xfId="0" applyNumberFormat="1" applyFont="1" applyBorder="1" applyAlignment="1">
      <x:alignment horizontal="general" vertical="center" wrapText="1"/>
    </x:xf>
    <x:xf numFmtId="0" fontId="9" fillId="0" borderId="4" xfId="0" quotePrefix="1" applyNumberFormat="1" applyFont="1" applyBorder="1" applyAlignment="1">
      <x:alignment horizontal="general" vertical="center" wrapText="1"/>
    </x:xf>
    <x:xf numFmtId="0" fontId="9" fillId="0" borderId="4" xfId="0" quotePrefix="1" applyNumberFormat="1" applyFont="1" applyBorder="1" applyAlignment="1">
      <x:alignment horizontal="general" vertical="center" wrapText="1"/>
    </x:xf>
    <x:xf numFmtId="168" fontId="9" fillId="0" borderId="4" xfId="0" applyNumberFormat="1" applyFont="1" applyBorder="1" applyAlignment="1">
      <x:alignment horizontal="general" vertical="center" wrapText="1"/>
    </x:xf>
    <x:xf numFmtId="0" fontId="9" fillId="0" borderId="8" xfId="0" applyNumberFormat="1" applyFont="1" applyBorder="1" applyAlignment="1">
      <x:alignment horizontal="general" vertical="center" wrapText="1"/>
    </x:xf>
    <x:xf numFmtId="0" fontId="9" fillId="0" borderId="8" xfId="0" applyNumberFormat="1" applyFont="1" applyBorder="1" applyAlignment="1">
      <x:alignment horizontal="general" vertical="center" wrapText="1"/>
    </x:xf>
    <x:xf numFmtId="0" fontId="9" fillId="0" borderId="8" xfId="0" quotePrefix="1" applyNumberFormat="1" applyFont="1" applyBorder="1" applyAlignment="1">
      <x:alignment horizontal="general" vertical="center" wrapText="1"/>
    </x:xf>
    <x:xf numFmtId="0" fontId="9" fillId="0" borderId="9" xfId="0" quotePrefix="1" applyNumberFormat="1" applyFont="1" applyBorder="1" applyAlignment="1">
      <x:alignment horizontal="general" vertical="center" wrapText="1"/>
    </x:xf>
    <x:xf numFmtId="167" fontId="9" fillId="0" borderId="9" xfId="0" applyNumberFormat="1" applyFont="1" applyBorder="1" applyAlignment="1">
      <x:alignment horizontal="general" vertical="center" wrapText="1"/>
    </x:xf>
    <x:xf numFmtId="0" fontId="9" fillId="0" borderId="10" xfId="0" quotePrefix="1" applyNumberFormat="1" applyFont="1" applyBorder="1" applyAlignment="1">
      <x:alignment horizontal="general" vertical="center" wrapText="1"/>
    </x:xf>
    <x:xf numFmtId="168" fontId="9" fillId="0" borderId="10" xfId="0" applyNumberFormat="1" applyFont="1" applyBorder="1" applyAlignment="1">
      <x:alignment horizontal="general" vertical="center" wrapText="1"/>
    </x:xf>
    <x:xf numFmtId="0" fontId="9" fillId="0" borderId="10" xfId="0" applyNumberFormat="1" applyFont="1" applyBorder="1" applyAlignment="1">
      <x:alignment horizontal="general" vertical="center" wrapText="1"/>
    </x:xf>
    <x:xf numFmtId="169" fontId="0" fillId="0" borderId="4" xfId="0" quotePrefix="1" applyNumberFormat="1" applyBorder="1" applyAlignment="1">
      <x:alignment horizontal="general" vertical="center" wrapText="1"/>
    </x:xf>
    <x:xf numFmtId="169" fontId="0" fillId="0" borderId="4" xfId="0" applyNumberFormat="1" applyFont="1" applyBorder="1" applyAlignment="1">
      <x:alignment horizontal="general" vertical="center" wrapText="1"/>
    </x:xf>
    <x:xf numFmtId="16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2" borderId="4" xfId="0" applyNumberFormat="1" applyFont="1" applyFill="1" applyBorder="1" applyAlignment="1">
      <x:alignment horizontal="general" vertical="center" wrapText="1"/>
    </x:xf>
    <x:xf numFmtId="0" fontId="0" fillId="3" borderId="4" xfId="0" quotePrefix="1" applyNumberFormat="1" applyFont="1" applyFill="1" applyBorder="1" applyAlignment="1">
      <x:alignment horizontal="general" vertical="center" wrapText="1"/>
    </x:xf>
    <x:xf numFmtId="0" fontId="0" fillId="3" borderId="4" xfId="0" applyNumberFormat="1" applyFont="1" applyFill="1" applyBorder="1" applyAlignment="1">
      <x:alignment horizontal="general" vertical="center" wrapText="1"/>
    </x:xf>
    <x:xf numFmtId="164" fontId="0" fillId="3" borderId="4" xfId="0" applyNumberFormat="1" applyFont="1" applyFill="1" applyBorder="1" applyAlignment="1">
      <x:alignment horizontal="general" vertical="center" wrapText="1"/>
    </x:xf>
    <x:xf numFmtId="0" fontId="0" fillId="3" borderId="4" xfId="0" quotePrefix="1" applyNumberFormat="1" applyFill="1" applyBorder="1" applyAlignment="1">
      <x:alignment horizontal="general" vertical="center" wrapText="1"/>
    </x:xf>
    <x:xf numFmtId="0" fontId="0" fillId="0" borderId="4" xfId="0" applyNumberFormat="1" applyBorder="1" applyAlignment="1">
      <x:alignment horizontal="general" vertical="center" wrapText="1"/>
    </x:xf>
    <x:xf numFmtId="0" fontId="0" fillId="2" borderId="4" xfId="0" quotePrefix="1" applyNumberFormat="1" applyFont="1" applyFill="1" applyBorder="1" applyAlignment="1">
      <x:alignment horizontal="general" vertical="center" wrapText="1"/>
    </x:xf>
    <x:xf numFmtId="164" fontId="0" fillId="2" borderId="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quotePrefix="1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quotePrefix="1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33"/>
  <x:sheetViews>
    <x:sheetView tabSelected="1" view="pageBreakPreview" topLeftCell="B1" zoomScaleNormal="100" zoomScaleSheetLayoutView="100" workbookViewId="0">
      <x:selection activeCell="E6" activeCellId="0" sqref="E6:E6"/>
    </x:sheetView>
  </x:sheetViews>
  <x:sheetFormatPr defaultColWidth="9" defaultRowHeight="16.399999999999999"/>
  <x:cols>
    <x:col min="1" max="1" width="0" style="2" hidden="1" customWidth="1"/>
    <x:col min="2" max="3" width="4.625" style="2" customWidth="1"/>
    <x:col min="4" max="4" width="35.625" style="2" customWidth="1"/>
    <x:col min="5" max="5" width="25.625" style="2" customWidth="1"/>
    <x:col min="6" max="6" width="60.625" style="2" customWidth="1"/>
    <x:col min="7" max="7" width="30.625" style="2" customWidth="1"/>
  </x:cols>
  <x:sheetData>
    <x:row r="1" spans="2:7" ht="24" customHeight="1">
      <x:c r="B1" s="52" t="s">
        <x:v>1630</x:v>
      </x:c>
      <x:c r="C1" s="52"/>
      <x:c r="D1" s="52"/>
      <x:c r="E1" s="52"/>
      <x:c r="F1" s="52"/>
      <x:c r="G1" s="52"/>
    </x:row>
    <x:row r="2" spans="2:7" ht="21.949999999999999" customHeight="1">
      <x:c r="B2" s="53" t="s">
        <x:v>269</x:v>
      </x:c>
      <x:c r="C2" s="53"/>
      <x:c r="D2" s="53"/>
      <x:c r="E2" s="53"/>
      <x:c r="F2" s="54"/>
      <x:c r="G2" s="54"/>
    </x:row>
    <x:row r="3" spans="2:7" ht="21.949999999999999" customHeight="1">
      <x:c r="B3" s="51" t="s">
        <x:v>992</x:v>
      </x:c>
      <x:c r="C3" s="51"/>
      <x:c r="D3" s="51"/>
      <x:c r="E3" s="42" t="s">
        <x:v>960</x:v>
      </x:c>
      <x:c r="F3" s="42" t="s">
        <x:v>83</x:v>
      </x:c>
      <x:c r="G3" s="42" t="s">
        <x:v>935</x:v>
      </x:c>
    </x:row>
    <x:row r="4" spans="1:7" ht="21.949999999999999" customHeight="1">
      <x:c r="A4" s="3" t="s">
        <x:v>181</x:v>
      </x:c>
      <x:c r="B4" s="55" t="s">
        <x:v>86</x:v>
      </x:c>
      <x:c r="C4" s="55" t="s">
        <x:v>953</x:v>
      </x:c>
      <x:c r="D4" s="42" t="s">
        <x:v>1606</x:v>
      </x:c>
      <x:c r="E4" s="14">
        <x:f>TRUNC(공종별집계표!F5,0)</x:f>
        <x:v>0</x:v>
      </x:c>
      <x:c r="F4" s="12" t="s">
        <x:v>140</x:v>
      </x:c>
      <x:c r="G4" s="12" t="s">
        <x:v>140</x:v>
      </x:c>
    </x:row>
    <x:row r="5" spans="1:7" ht="21.949999999999999" customHeight="1">
      <x:c r="A5" s="3" t="s">
        <x:v>228</x:v>
      </x:c>
      <x:c r="B5" s="55"/>
      <x:c r="C5" s="55"/>
      <x:c r="D5" s="42" t="s">
        <x:v>1613</x:v>
      </x:c>
      <x:c r="E5" s="14">
        <x:v>0</x:v>
      </x:c>
      <x:c r="F5" s="12" t="s">
        <x:v>140</x:v>
      </x:c>
      <x:c r="G5" s="12" t="s">
        <x:v>140</x:v>
      </x:c>
    </x:row>
    <x:row r="6" spans="1:7" ht="21.949999999999999" customHeight="1">
      <x:c r="A6" s="3" t="s">
        <x:v>191</x:v>
      </x:c>
      <x:c r="B6" s="55"/>
      <x:c r="C6" s="55"/>
      <x:c r="D6" s="42" t="s">
        <x:v>954</x:v>
      </x:c>
      <x:c r="E6" s="14">
        <x:f>TRUNC(공종별집계표!T55,0)</x:f>
        <x:v>0</x:v>
      </x:c>
      <x:c r="F6" s="12" t="s">
        <x:v>140</x:v>
      </x:c>
      <x:c r="G6" s="12" t="s">
        <x:v>140</x:v>
      </x:c>
    </x:row>
    <x:row r="7" spans="1:7" ht="21.949999999999999" customHeight="1">
      <x:c r="A7" s="3" t="s">
        <x:v>195</x:v>
      </x:c>
      <x:c r="B7" s="55"/>
      <x:c r="C7" s="55"/>
      <x:c r="D7" s="42" t="s">
        <x:v>46</x:v>
      </x:c>
      <x:c r="E7" s="14">
        <x:f>TRUNC(E4+E5-E6,0)</x:f>
        <x:v>0</x:v>
      </x:c>
      <x:c r="F7" s="12" t="s">
        <x:v>140</x:v>
      </x:c>
      <x:c r="G7" s="12" t="s">
        <x:v>140</x:v>
      </x:c>
    </x:row>
    <x:row r="8" spans="1:7" ht="21.949999999999999" customHeight="1">
      <x:c r="A8" s="3" t="s">
        <x:v>226</x:v>
      </x:c>
      <x:c r="B8" s="55"/>
      <x:c r="C8" s="55" t="s">
        <x:v>946</x:v>
      </x:c>
      <x:c r="D8" s="42" t="s">
        <x:v>1563</x:v>
      </x:c>
      <x:c r="E8" s="14">
        <x:f>TRUNC(공종별집계표!H5,0)</x:f>
        <x:v>0</x:v>
      </x:c>
      <x:c r="F8" s="12" t="s">
        <x:v>140</x:v>
      </x:c>
      <x:c r="G8" s="12" t="s">
        <x:v>140</x:v>
      </x:c>
    </x:row>
    <x:row r="9" spans="1:7" ht="21.949999999999999" customHeight="1">
      <x:c r="A9" s="3" t="s">
        <x:v>169</x:v>
      </x:c>
      <x:c r="B9" s="55"/>
      <x:c r="C9" s="55"/>
      <x:c r="D9" s="42" t="s">
        <x:v>1575</x:v>
      </x:c>
      <x:c r="E9" s="14">
        <x:f>TRUNC(E8*0.175,0)</x:f>
        <x:v>0</x:v>
      </x:c>
      <x:c r="F9" s="12" t="s">
        <x:v>1605</x:v>
      </x:c>
      <x:c r="G9" s="12" t="s">
        <x:v>140</x:v>
      </x:c>
    </x:row>
    <x:row r="10" spans="1:7" ht="21.949999999999999" customHeight="1">
      <x:c r="A10" s="3" t="s">
        <x:v>213</x:v>
      </x:c>
      <x:c r="B10" s="55"/>
      <x:c r="C10" s="55"/>
      <x:c r="D10" s="42" t="s">
        <x:v>46</x:v>
      </x:c>
      <x:c r="E10" s="14">
        <x:f>TRUNC(E8+E9,0)</x:f>
        <x:v>0</x:v>
      </x:c>
      <x:c r="F10" s="12" t="s">
        <x:v>140</x:v>
      </x:c>
      <x:c r="G10" s="12" t="s">
        <x:v>140</x:v>
      </x:c>
    </x:row>
    <x:row r="11" spans="1:7" ht="21.949999999999999" customHeight="1">
      <x:c r="A11" s="3" t="s">
        <x:v>227</x:v>
      </x:c>
      <x:c r="B11" s="55"/>
      <x:c r="C11" s="55" t="s">
        <x:v>994</x:v>
      </x:c>
      <x:c r="D11" s="42" t="s">
        <x:v>71</x:v>
      </x:c>
      <x:c r="E11" s="14">
        <x:f>TRUNC(공종별집계표!J5,0)</x:f>
        <x:v>0</x:v>
      </x:c>
      <x:c r="F11" s="12" t="s">
        <x:v>140</x:v>
      </x:c>
      <x:c r="G11" s="12" t="s">
        <x:v>140</x:v>
      </x:c>
    </x:row>
    <x:row r="12" spans="1:7" ht="21.949999999999999" customHeight="1">
      <x:c r="A12" s="3" t="s">
        <x:v>204</x:v>
      </x:c>
      <x:c r="B12" s="55"/>
      <x:c r="C12" s="55"/>
      <x:c r="D12" s="42" t="s">
        <x:v>1604</x:v>
      </x:c>
      <x:c r="E12" s="14">
        <x:f>TRUNC(E10*0.0356,0)</x:f>
        <x:v>0</x:v>
      </x:c>
      <x:c r="F12" s="12" t="s">
        <x:v>965</x:v>
      </x:c>
      <x:c r="G12" s="12" t="s">
        <x:v>140</x:v>
      </x:c>
    </x:row>
    <x:row r="13" spans="1:7" ht="21.949999999999999" customHeight="1">
      <x:c r="A13" s="3" t="s">
        <x:v>192</x:v>
      </x:c>
      <x:c r="B13" s="55"/>
      <x:c r="C13" s="55"/>
      <x:c r="D13" s="42" t="s">
        <x:v>1590</x:v>
      </x:c>
      <x:c r="E13" s="14">
        <x:f>TRUNC(E10*0.0101,0)</x:f>
        <x:v>0</x:v>
      </x:c>
      <x:c r="F13" s="12" t="s">
        <x:v>976</x:v>
      </x:c>
      <x:c r="G13" s="12" t="s">
        <x:v>140</x:v>
      </x:c>
    </x:row>
    <x:row r="14" spans="1:7" ht="21.949999999999999" customHeight="1">
      <x:c r="A14" s="3" t="s">
        <x:v>239</x:v>
      </x:c>
      <x:c r="B14" s="55"/>
      <x:c r="C14" s="55"/>
      <x:c r="D14" s="42" t="s">
        <x:v>864</x:v>
      </x:c>
      <x:c r="E14" s="14">
        <x:f>TRUNC(E8*0.03595,0)</x:f>
        <x:v>0</x:v>
      </x:c>
      <x:c r="F14" s="12" t="s">
        <x:v>1592</x:v>
      </x:c>
      <x:c r="G14" s="12" t="s">
        <x:v>140</x:v>
      </x:c>
    </x:row>
    <x:row r="15" spans="1:7" ht="21.949999999999999" customHeight="1">
      <x:c r="A15" s="3" t="s">
        <x:v>252</x:v>
      </x:c>
      <x:c r="B15" s="55"/>
      <x:c r="C15" s="55"/>
      <x:c r="D15" s="42" t="s">
        <x:v>878</x:v>
      </x:c>
      <x:c r="E15" s="14">
        <x:f>TRUNC(E8*0.0475,0)</x:f>
        <x:v>0</x:v>
      </x:c>
      <x:c r="F15" s="12" t="s">
        <x:v>1565</x:v>
      </x:c>
      <x:c r="G15" s="12" t="s">
        <x:v>140</x:v>
      </x:c>
    </x:row>
    <x:row r="16" spans="1:7" ht="21.949999999999999" hidden="1" customHeight="1">
      <x:c r="A16" s="3" t="s">
        <x:v>249</x:v>
      </x:c>
      <x:c r="B16" s="55"/>
      <x:c r="C16" s="55"/>
      <x:c r="D16" s="42" t="s">
        <x:v>862</x:v>
      </x:c>
      <x:c r="E16" s="14"/>
      <x:c r="F16" s="12" t="s">
        <x:v>1579</x:v>
      </x:c>
      <x:c r="G16" s="12" t="s">
        <x:v>140</x:v>
      </x:c>
    </x:row>
    <x:row r="17" spans="1:7" ht="21.949999999999999" customHeight="1">
      <x:c r="A17" s="3" t="s">
        <x:v>230</x:v>
      </x:c>
      <x:c r="B17" s="55"/>
      <x:c r="C17" s="55"/>
      <x:c r="D17" s="42" t="s">
        <x:v>844</x:v>
      </x:c>
      <x:c r="E17" s="14">
        <x:f>TRUNC((E7+E8+(0/1.1))*0.0311,0)</x:f>
        <x:v>0</x:v>
      </x:c>
      <x:c r="F17" s="12" t="s">
        <x:v>278</x:v>
      </x:c>
      <x:c r="G17" s="12" t="s">
        <x:v>140</x:v>
      </x:c>
    </x:row>
    <x:row r="18" spans="1:7" ht="21.949999999999999" customHeight="1">
      <x:c r="A18" s="3" t="s">
        <x:v>251</x:v>
      </x:c>
      <x:c r="B18" s="55"/>
      <x:c r="C18" s="55"/>
      <x:c r="D18" s="42" t="s">
        <x:v>843</x:v>
      </x:c>
      <x:c r="E18" s="14">
        <x:f>TRUNC(E14*0.1314,0)</x:f>
        <x:v>0</x:v>
      </x:c>
      <x:c r="F18" s="12" t="s">
        <x:v>1573</x:v>
      </x:c>
      <x:c r="G18" s="12" t="s">
        <x:v>140</x:v>
      </x:c>
    </x:row>
    <x:row r="19" spans="1:7" ht="21.949999999999999" customHeight="1">
      <x:c r="A19" s="3" t="s">
        <x:v>171</x:v>
      </x:c>
      <x:c r="B19" s="55"/>
      <x:c r="C19" s="55"/>
      <x:c r="D19" s="42" t="s">
        <x:v>1612</x:v>
      </x:c>
      <x:c r="E19" s="14">
        <x:f>TRUNC((E7+E10)*0.05,0)</x:f>
        <x:v>0</x:v>
      </x:c>
      <x:c r="F19" s="12" t="s">
        <x:v>1581</x:v>
      </x:c>
      <x:c r="G19" s="12" t="s">
        <x:v>140</x:v>
      </x:c>
    </x:row>
    <x:row r="20" spans="1:7" ht="21.949999999999999" customHeight="1">
      <x:c r="A20" s="3" t="s">
        <x:v>216</x:v>
      </x:c>
      <x:c r="B20" s="55"/>
      <x:c r="C20" s="55"/>
      <x:c r="D20" s="42" t="s">
        <x:v>1616</x:v>
      </x:c>
      <x:c r="E20" s="14">
        <x:f>TRUNC((E7+E8+E11)*0.003,0)</x:f>
        <x:v>0</x:v>
      </x:c>
      <x:c r="F20" s="12" t="s">
        <x:v>93</x:v>
      </x:c>
      <x:c r="G20" s="12" t="s">
        <x:v>140</x:v>
      </x:c>
    </x:row>
    <x:row r="21" spans="1:7" ht="21.949999999999999" customHeight="1">
      <x:c r="A21" s="3" t="s">
        <x:v>234</x:v>
      </x:c>
      <x:c r="B21" s="55"/>
      <x:c r="C21" s="55"/>
      <x:c r="D21" s="42" t="s">
        <x:v>917</x:v>
      </x:c>
      <x:c r="E21" s="14">
        <x:f>TRUNC((E7+E8+E11)*0.00081,0)</x:f>
        <x:v>0</x:v>
      </x:c>
      <x:c r="F21" s="12" t="s">
        <x:v>285</x:v>
      </x:c>
      <x:c r="G21" s="12" t="s">
        <x:v>551</x:v>
      </x:c>
    </x:row>
    <x:row r="22" spans="1:7" ht="21.949999999999999" customHeight="1">
      <x:c r="A22" s="3" t="s">
        <x:v>254</x:v>
      </x:c>
      <x:c r="B22" s="55"/>
      <x:c r="C22" s="55"/>
      <x:c r="D22" s="42" t="s">
        <x:v>67</x:v>
      </x:c>
      <x:c r="E22" s="14">
        <x:f>TRUNC((E7+E8+E11)*0.0007,0)</x:f>
        <x:v>0</x:v>
      </x:c>
      <x:c r="F22" s="12" t="s">
        <x:v>49</x:v>
      </x:c>
      <x:c r="G22" s="12" t="s">
        <x:v>140</x:v>
      </x:c>
    </x:row>
    <x:row r="23" spans="1:7" ht="21.949999999999999" customHeight="1">
      <x:c r="A23" s="3" t="s">
        <x:v>211</x:v>
      </x:c>
      <x:c r="B23" s="55"/>
      <x:c r="C23" s="55"/>
      <x:c r="D23" s="42" t="s">
        <x:v>1603</x:v>
      </x:c>
      <x:c r="E23" s="14">
        <x:f>TRUNC(E10*0.00006,0)</x:f>
        <x:v>0</x:v>
      </x:c>
      <x:c r="F23" s="12" t="s">
        <x:v>1636</x:v>
      </x:c>
      <x:c r="G23" s="12" t="s">
        <x:v>140</x:v>
      </x:c>
    </x:row>
    <x:row r="24" spans="1:7" ht="21.949999999999999" customHeight="1">
      <x:c r="A24" s="3" t="s">
        <x:v>196</x:v>
      </x:c>
      <x:c r="B24" s="55"/>
      <x:c r="C24" s="55"/>
      <x:c r="D24" s="42" t="s">
        <x:v>1569</x:v>
      </x:c>
      <x:c r="E24" s="14">
        <x:f>TRUNC(E10*0.0009,0)</x:f>
        <x:v>0</x:v>
      </x:c>
      <x:c r="F24" s="12" t="s">
        <x:v>945</x:v>
      </x:c>
      <x:c r="G24" s="12" t="s">
        <x:v>140</x:v>
      </x:c>
    </x:row>
    <x:row r="25" spans="1:7" ht="21.949999999999999" customHeight="1">
      <x:c r="A25" s="3" t="s">
        <x:v>183</x:v>
      </x:c>
      <x:c r="B25" s="55"/>
      <x:c r="C25" s="55"/>
      <x:c r="D25" s="42" t="s">
        <x:v>46</x:v>
      </x:c>
      <x:c r="E25" s="14"/>
      <x:c r="F25" s="12" t="s">
        <x:v>140</x:v>
      </x:c>
      <x:c r="G25" s="12" t="s">
        <x:v>140</x:v>
      </x:c>
    </x:row>
    <x:row r="26" spans="1:7" ht="21.949999999999999" customHeight="1">
      <x:c r="A26" s="3" t="s">
        <x:v>235</x:v>
      </x:c>
      <x:c r="B26" s="51" t="s">
        <x:v>154</x:v>
      </x:c>
      <x:c r="C26" s="51"/>
      <x:c r="D26" s="51"/>
      <x:c r="E26" s="14"/>
      <x:c r="F26" s="12" t="s">
        <x:v>140</x:v>
      </x:c>
      <x:c r="G26" s="12" t="s">
        <x:v>140</x:v>
      </x:c>
    </x:row>
    <x:row r="27" spans="1:7" ht="21.949999999999999" customHeight="1">
      <x:c r="A27" s="3" t="s">
        <x:v>187</x:v>
      </x:c>
      <x:c r="B27" s="51" t="s">
        <x:v>1572</x:v>
      </x:c>
      <x:c r="C27" s="51"/>
      <x:c r="D27" s="51"/>
      <x:c r="E27" s="14"/>
      <x:c r="F27" s="12" t="s">
        <x:v>536</x:v>
      </x:c>
      <x:c r="G27" s="12" t="s">
        <x:v>140</x:v>
      </x:c>
    </x:row>
    <x:row r="28" spans="1:7" ht="21.949999999999999" customHeight="1">
      <x:c r="A28" s="3" t="s">
        <x:v>210</x:v>
      </x:c>
      <x:c r="B28" s="51" t="s">
        <x:v>1698</x:v>
      </x:c>
      <x:c r="C28" s="51"/>
      <x:c r="D28" s="51"/>
      <x:c r="E28" s="14"/>
      <x:c r="F28" s="12" t="s">
        <x:v>263</x:v>
      </x:c>
      <x:c r="G28" s="12" t="s">
        <x:v>140</x:v>
      </x:c>
    </x:row>
    <x:row r="29" spans="1:7" ht="21.949999999999999" customHeight="1">
      <x:c r="A29" s="3" t="s">
        <x:v>190</x:v>
      </x:c>
      <x:c r="B29" s="51" t="s">
        <x:v>354</x:v>
      </x:c>
      <x:c r="C29" s="51"/>
      <x:c r="D29" s="51"/>
      <x:c r="E29" s="14"/>
      <x:c r="F29" s="12" t="s">
        <x:v>140</x:v>
      </x:c>
      <x:c r="G29" s="12" t="s">
        <x:v>140</x:v>
      </x:c>
    </x:row>
    <x:row r="30" spans="1:7" ht="21.949999999999999" customHeight="1">
      <x:c r="A30" s="3" t="s">
        <x:v>240</x:v>
      </x:c>
      <x:c r="B30" s="51" t="s">
        <x:v>1602</x:v>
      </x:c>
      <x:c r="C30" s="51"/>
      <x:c r="D30" s="51"/>
      <x:c r="E30" s="14"/>
      <x:c r="F30" s="12" t="s">
        <x:v>140</x:v>
      </x:c>
      <x:c r="G30" s="12" t="s">
        <x:v>140</x:v>
      </x:c>
    </x:row>
    <x:row r="31" spans="1:7" ht="21.949999999999999" customHeight="1">
      <x:c r="A31" s="3" t="s">
        <x:v>200</x:v>
      </x:c>
      <x:c r="B31" s="51" t="s">
        <x:v>1645</x:v>
      </x:c>
      <x:c r="C31" s="51"/>
      <x:c r="D31" s="51"/>
      <x:c r="E31" s="14"/>
      <x:c r="F31" s="12" t="s">
        <x:v>952</x:v>
      </x:c>
      <x:c r="G31" s="12" t="s">
        <x:v>140</x:v>
      </x:c>
    </x:row>
    <x:row r="32" spans="1:7" ht="21.949999999999999" customHeight="1">
      <x:c r="A32" s="3" t="s">
        <x:v>212</x:v>
      </x:c>
      <x:c r="B32" s="51" t="s">
        <x:v>1597</x:v>
      </x:c>
      <x:c r="C32" s="51"/>
      <x:c r="D32" s="51"/>
      <x:c r="E32" s="14"/>
      <x:c r="F32" s="12" t="s">
        <x:v>140</x:v>
      </x:c>
      <x:c r="G32" s="12" t="s">
        <x:v>140</x:v>
      </x:c>
    </x:row>
    <x:row r="33" spans="1:7" ht="21.949999999999999" customHeight="1">
      <x:c r="A33" s="3" t="s">
        <x:v>202</x:v>
      </x:c>
      <x:c r="B33" s="51" t="s">
        <x:v>1567</x:v>
      </x:c>
      <x:c r="C33" s="51"/>
      <x:c r="D33" s="51"/>
      <x:c r="E33" s="14"/>
      <x:c r="F33" s="12" t="s">
        <x:v>140</x:v>
      </x:c>
      <x:c r="G33" s="12" t="s">
        <x:v>140</x:v>
      </x:c>
    </x:row>
  </x:sheetData>
  <x:mergeCells count="16">
    <x:mergeCell ref="B32:D32"/>
    <x:mergeCell ref="B33:D33"/>
    <x:mergeCell ref="B26:D26"/>
    <x:mergeCell ref="B27:D27"/>
    <x:mergeCell ref="B28:D28"/>
    <x:mergeCell ref="B29:D29"/>
    <x:mergeCell ref="B30:D30"/>
    <x:mergeCell ref="B31:D31"/>
    <x:mergeCell ref="B1:G1"/>
    <x:mergeCell ref="B2:E2"/>
    <x:mergeCell ref="F2:G2"/>
    <x:mergeCell ref="B3:D3"/>
    <x:mergeCell ref="B4:B25"/>
    <x:mergeCell ref="C4:C7"/>
    <x:mergeCell ref="C8:C10"/>
    <x:mergeCell ref="C11:C25"/>
  </x:mergeCells>
  <x:pageMargins left="0.78694444894790649" right="0" top="0.39347222447395325" bottom="0.39347222447395325" header="0" footer="0"/>
  <x:pageSetup paperSize="9" scale="74" firstPageNumber="1" fitToWidth="1" fitToHeight="0" orientation="landscape" usePrinterDefaults="1" blackAndWhite="0" draft="0" useFirstPageNumber="0" horizontalDpi="600" verticalDpi="600" copies="1"/>
  <x:rowBreaks count="1" manualBreakCount="1">
    <x:brk id="33" min="0" max="1048575" man="1" pt="0"/>
  </x:rowBreaks>
  <x:colBreaks count="1" manualBreakCount="1">
    <x:brk id="1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T70"/>
  <x:sheetViews>
    <x:sheetView view="pageBreakPreview" topLeftCell="A1" zoomScaleNormal="100" zoomScaleSheetLayoutView="100" workbookViewId="0">
      <x:selection activeCell="V19" activeCellId="0" sqref="V19:V19"/>
    </x:sheetView>
  </x:sheetViews>
  <x:sheetFormatPr defaultColWidth="9" defaultRowHeight="16.399999999999999"/>
  <x:cols>
    <x:col min="1" max="1" width="40.625" style="2" customWidth="1"/>
    <x:col min="2" max="2" width="20.625" style="2" customWidth="1"/>
    <x:col min="3" max="4" width="4.625" style="2" customWidth="1"/>
    <x:col min="5" max="12" width="13.625" style="2" customWidth="1"/>
    <x:col min="13" max="13" width="12.625" style="2" customWidth="1"/>
    <x:col min="14" max="16" width="2.625" style="2" hidden="1" customWidth="1"/>
    <x:col min="17" max="19" width="1.625" style="2" hidden="1" customWidth="1"/>
    <x:col min="20" max="20" width="18.625" style="2" hidden="1" customWidth="1"/>
  </x:cols>
  <x:sheetData>
    <x:row r="1" spans="1:13" ht="30" customHeight="1">
      <x:c r="A1" s="4" t="s">
        <x:v>948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</x:row>
    <x:row r="2" spans="1:13" ht="30" customHeight="1">
      <x:c r="A2" s="6" t="s">
        <x:v>302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8"/>
    </x:row>
    <x:row r="3" spans="1:20" ht="30" customHeight="1">
      <x:c r="A3" s="56" t="s">
        <x:v>928</x:v>
      </x:c>
      <x:c r="B3" s="56" t="s">
        <x:v>933</x:v>
      </x:c>
      <x:c r="C3" s="56" t="s">
        <x:v>149</x:v>
      </x:c>
      <x:c r="D3" s="56" t="s">
        <x:v>136</x:v>
      </x:c>
      <x:c r="E3" s="56" t="s">
        <x:v>347</x:v>
      </x:c>
      <x:c r="F3" s="56"/>
      <x:c r="G3" s="56" t="s">
        <x:v>445</x:v>
      </x:c>
      <x:c r="H3" s="56"/>
      <x:c r="I3" s="56" t="s">
        <x:v>997</x:v>
      </x:c>
      <x:c r="J3" s="56"/>
      <x:c r="K3" s="56" t="s">
        <x:v>999</x:v>
      </x:c>
      <x:c r="L3" s="56"/>
      <x:c r="M3" s="56" t="s">
        <x:v>350</x:v>
      </x:c>
      <x:c r="N3" s="53" t="s">
        <x:v>477</x:v>
      </x:c>
      <x:c r="O3" s="53" t="s">
        <x:v>158</x:v>
      </x:c>
      <x:c r="P3" s="53" t="s">
        <x:v>381</x:v>
      </x:c>
      <x:c r="Q3" s="53" t="s">
        <x:v>375</x:v>
      </x:c>
      <x:c r="R3" s="53" t="s">
        <x:v>454</x:v>
      </x:c>
      <x:c r="S3" s="53" t="s">
        <x:v>373</x:v>
      </x:c>
      <x:c r="T3" s="53" t="s">
        <x:v>934</x:v>
      </x:c>
    </x:row>
    <x:row r="4" spans="1:20" ht="30" customHeight="1">
      <x:c r="A4" s="57"/>
      <x:c r="B4" s="57"/>
      <x:c r="C4" s="57"/>
      <x:c r="D4" s="57"/>
      <x:c r="E4" s="11" t="s">
        <x:v>854</x:v>
      </x:c>
      <x:c r="F4" s="11" t="s">
        <x:v>376</x:v>
      </x:c>
      <x:c r="G4" s="11" t="s">
        <x:v>854</x:v>
      </x:c>
      <x:c r="H4" s="11" t="s">
        <x:v>376</x:v>
      </x:c>
      <x:c r="I4" s="11" t="s">
        <x:v>854</x:v>
      </x:c>
      <x:c r="J4" s="11" t="s">
        <x:v>376</x:v>
      </x:c>
      <x:c r="K4" s="11" t="s">
        <x:v>854</x:v>
      </x:c>
      <x:c r="L4" s="11" t="s">
        <x:v>376</x:v>
      </x:c>
      <x:c r="M4" s="57"/>
      <x:c r="N4" s="53"/>
      <x:c r="O4" s="53"/>
      <x:c r="P4" s="53"/>
      <x:c r="Q4" s="53"/>
      <x:c r="R4" s="53"/>
      <x:c r="S4" s="53"/>
      <x:c r="T4" s="53"/>
    </x:row>
    <x:row r="5" spans="1:20" ht="30" customHeight="1">
      <x:c r="A5" s="12" t="s">
        <x:v>267</x:v>
      </x:c>
      <x:c r="B5" s="12" t="s">
        <x:v>140</x:v>
      </x:c>
      <x:c r="C5" s="12" t="s">
        <x:v>140</x:v>
      </x:c>
      <x:c r="D5" s="13">
        <x:v>1</x:v>
      </x:c>
      <x:c r="E5" s="14">
        <x:f>F6+F10+F16+F24+F32+F40+F43+F56+F61</x:f>
        <x:v>0</x:v>
      </x:c>
      <x:c r="F5" s="14">
        <x:f t="shared" ref="F5:F67" si="0">E5*D5</x:f>
        <x:v>0</x:v>
      </x:c>
      <x:c r="G5" s="14">
        <x:f>H6+H10+H16+H24+H32+H40+H43+H56+H61</x:f>
        <x:v>0</x:v>
      </x:c>
      <x:c r="H5" s="14">
        <x:f t="shared" ref="H5:H67" si="1">G5*D5</x:f>
        <x:v>0</x:v>
      </x:c>
      <x:c r="I5" s="14">
        <x:f>J6+J10+J16+J24+J32+J40+J43+J56+J61</x:f>
        <x:v>0</x:v>
      </x:c>
      <x:c r="J5" s="14">
        <x:f t="shared" ref="J5:J67" si="2">I5*D5</x:f>
        <x:v>0</x:v>
      </x:c>
      <x:c r="K5" s="14">
        <x:f t="shared" ref="K5:K36" si="3">E5+G5+I5</x:f>
        <x:v>0</x:v>
      </x:c>
      <x:c r="L5" s="14">
        <x:f t="shared" ref="L5:L36" si="4">F5+H5+J5</x:f>
        <x:v>0</x:v>
      </x:c>
      <x:c r="M5" s="12" t="s">
        <x:v>140</x:v>
      </x:c>
      <x:c r="N5" s="3" t="s">
        <x:v>180</x:v>
      </x:c>
      <x:c r="O5" s="3" t="s">
        <x:v>140</x:v>
      </x:c>
      <x:c r="P5" s="3" t="s">
        <x:v>140</x:v>
      </x:c>
      <x:c r="Q5" s="3" t="s">
        <x:v>140</x:v>
      </x:c>
      <x:c r="R5" s="2">
        <x:v>1</x:v>
      </x:c>
      <x:c r="S5" s="3" t="s">
        <x:v>140</x:v>
      </x:c>
      <x:c r="T5" s="10"/>
    </x:row>
    <x:row r="6" spans="1:20" ht="30" hidden="1" customHeight="1">
      <x:c r="A6" s="44"/>
      <x:c r="B6" s="44"/>
      <x:c r="C6" s="44"/>
      <x:c r="D6" s="45"/>
      <x:c r="E6" s="46"/>
      <x:c r="F6" s="46"/>
      <x:c r="G6" s="46"/>
      <x:c r="H6" s="46"/>
      <x:c r="I6" s="46"/>
      <x:c r="J6" s="46"/>
      <x:c r="K6" s="46"/>
      <x:c r="L6" s="46"/>
      <x:c r="M6" s="44"/>
      <x:c r="N6" s="3" t="s">
        <x:v>489</x:v>
      </x:c>
      <x:c r="O6" s="3" t="s">
        <x:v>140</x:v>
      </x:c>
      <x:c r="P6" s="3" t="s">
        <x:v>180</x:v>
      </x:c>
      <x:c r="Q6" s="3" t="s">
        <x:v>140</x:v>
      </x:c>
      <x:c r="R6" s="2">
        <x:v>2</x:v>
      </x:c>
      <x:c r="S6" s="3" t="s">
        <x:v>140</x:v>
      </x:c>
      <x:c r="T6" s="10"/>
    </x:row>
    <x:row r="7" spans="1:20" ht="30" hidden="1" customHeight="1">
      <x:c r="A7" s="12"/>
      <x:c r="B7" s="12"/>
      <x:c r="C7" s="12"/>
      <x:c r="D7" s="13"/>
      <x:c r="E7" s="14"/>
      <x:c r="F7" s="14"/>
      <x:c r="G7" s="14"/>
      <x:c r="H7" s="14"/>
      <x:c r="I7" s="14"/>
      <x:c r="J7" s="14"/>
      <x:c r="K7" s="14"/>
      <x:c r="L7" s="14"/>
      <x:c r="M7" s="12"/>
      <x:c r="N7" s="3" t="s">
        <x:v>406</x:v>
      </x:c>
      <x:c r="O7" s="3" t="s">
        <x:v>140</x:v>
      </x:c>
      <x:c r="P7" s="3" t="s">
        <x:v>489</x:v>
      </x:c>
      <x:c r="Q7" s="3" t="s">
        <x:v>140</x:v>
      </x:c>
      <x:c r="R7" s="2">
        <x:v>3</x:v>
      </x:c>
      <x:c r="S7" s="3" t="s">
        <x:v>140</x:v>
      </x:c>
      <x:c r="T7" s="10"/>
    </x:row>
    <x:row r="8" spans="1:20" ht="30" hidden="1" customHeight="1">
      <x:c r="A8" s="12"/>
      <x:c r="B8" s="12"/>
      <x:c r="C8" s="12"/>
      <x:c r="D8" s="13"/>
      <x:c r="E8" s="14"/>
      <x:c r="F8" s="14"/>
      <x:c r="G8" s="14"/>
      <x:c r="H8" s="14"/>
      <x:c r="I8" s="14"/>
      <x:c r="J8" s="14"/>
      <x:c r="K8" s="14"/>
      <x:c r="L8" s="14"/>
      <x:c r="M8" s="12"/>
      <x:c r="N8" s="3" t="s">
        <x:v>342</x:v>
      </x:c>
      <x:c r="O8" s="3" t="s">
        <x:v>140</x:v>
      </x:c>
      <x:c r="P8" s="3" t="s">
        <x:v>489</x:v>
      </x:c>
      <x:c r="Q8" s="3" t="s">
        <x:v>140</x:v>
      </x:c>
      <x:c r="R8" s="2">
        <x:v>3</x:v>
      </x:c>
      <x:c r="S8" s="3" t="s">
        <x:v>140</x:v>
      </x:c>
      <x:c r="T8" s="10"/>
    </x:row>
    <x:row r="9" spans="1:20" ht="30" hidden="1" customHeight="1">
      <x:c r="A9" s="12"/>
      <x:c r="B9" s="12"/>
      <x:c r="C9" s="12"/>
      <x:c r="D9" s="13"/>
      <x:c r="E9" s="14"/>
      <x:c r="F9" s="14"/>
      <x:c r="G9" s="14"/>
      <x:c r="H9" s="14"/>
      <x:c r="I9" s="14"/>
      <x:c r="J9" s="14"/>
      <x:c r="K9" s="14"/>
      <x:c r="L9" s="14"/>
      <x:c r="M9" s="12"/>
      <x:c r="N9" s="3" t="s">
        <x:v>449</x:v>
      </x:c>
      <x:c r="O9" s="3" t="s">
        <x:v>140</x:v>
      </x:c>
      <x:c r="P9" s="3" t="s">
        <x:v>489</x:v>
      </x:c>
      <x:c r="Q9" s="3" t="s">
        <x:v>140</x:v>
      </x:c>
      <x:c r="R9" s="2">
        <x:v>3</x:v>
      </x:c>
      <x:c r="S9" s="3" t="s">
        <x:v>140</x:v>
      </x:c>
      <x:c r="T9" s="10"/>
    </x:row>
    <x:row r="10" spans="1:20" ht="30" hidden="1" customHeight="1">
      <x:c r="A10" s="44"/>
      <x:c r="B10" s="44"/>
      <x:c r="C10" s="44"/>
      <x:c r="D10" s="45"/>
      <x:c r="E10" s="46"/>
      <x:c r="F10" s="46"/>
      <x:c r="G10" s="46"/>
      <x:c r="H10" s="46"/>
      <x:c r="I10" s="46"/>
      <x:c r="J10" s="46"/>
      <x:c r="K10" s="46"/>
      <x:c r="L10" s="46"/>
      <x:c r="M10" s="44"/>
      <x:c r="N10" s="3" t="s">
        <x:v>405</x:v>
      </x:c>
      <x:c r="O10" s="3" t="s">
        <x:v>140</x:v>
      </x:c>
      <x:c r="P10" s="3" t="s">
        <x:v>180</x:v>
      </x:c>
      <x:c r="Q10" s="3" t="s">
        <x:v>140</x:v>
      </x:c>
      <x:c r="R10" s="2">
        <x:v>2</x:v>
      </x:c>
      <x:c r="S10" s="3" t="s">
        <x:v>140</x:v>
      </x:c>
      <x:c r="T10" s="10"/>
    </x:row>
    <x:row r="11" spans="1:20" ht="30" hidden="1" customHeight="1">
      <x:c r="A11" s="12"/>
      <x:c r="B11" s="12"/>
      <x:c r="C11" s="12"/>
      <x:c r="D11" s="13"/>
      <x:c r="E11" s="14"/>
      <x:c r="F11" s="14"/>
      <x:c r="G11" s="14"/>
      <x:c r="H11" s="14"/>
      <x:c r="I11" s="14"/>
      <x:c r="J11" s="14"/>
      <x:c r="K11" s="14"/>
      <x:c r="L11" s="14"/>
      <x:c r="M11" s="12"/>
      <x:c r="N11" s="3" t="s">
        <x:v>444</x:v>
      </x:c>
      <x:c r="O11" s="3" t="s">
        <x:v>140</x:v>
      </x:c>
      <x:c r="P11" s="3" t="s">
        <x:v>405</x:v>
      </x:c>
      <x:c r="Q11" s="3" t="s">
        <x:v>140</x:v>
      </x:c>
      <x:c r="R11" s="2">
        <x:v>3</x:v>
      </x:c>
      <x:c r="S11" s="3" t="s">
        <x:v>140</x:v>
      </x:c>
      <x:c r="T11" s="10"/>
    </x:row>
    <x:row r="12" spans="1:20" ht="30" hidden="1" customHeight="1">
      <x:c r="A12" s="12"/>
      <x:c r="B12" s="12"/>
      <x:c r="C12" s="12"/>
      <x:c r="D12" s="13"/>
      <x:c r="E12" s="14"/>
      <x:c r="F12" s="14"/>
      <x:c r="G12" s="14"/>
      <x:c r="H12" s="14"/>
      <x:c r="I12" s="14"/>
      <x:c r="J12" s="14"/>
      <x:c r="K12" s="14"/>
      <x:c r="L12" s="14"/>
      <x:c r="M12" s="12"/>
      <x:c r="N12" s="3" t="s">
        <x:v>403</x:v>
      </x:c>
      <x:c r="O12" s="3" t="s">
        <x:v>140</x:v>
      </x:c>
      <x:c r="P12" s="3" t="s">
        <x:v>405</x:v>
      </x:c>
      <x:c r="Q12" s="3" t="s">
        <x:v>140</x:v>
      </x:c>
      <x:c r="R12" s="2">
        <x:v>3</x:v>
      </x:c>
      <x:c r="S12" s="3" t="s">
        <x:v>140</x:v>
      </x:c>
      <x:c r="T12" s="10"/>
    </x:row>
    <x:row r="13" spans="1:20" ht="30" hidden="1" customHeight="1">
      <x:c r="A13" s="12"/>
      <x:c r="B13" s="12"/>
      <x:c r="C13" s="12"/>
      <x:c r="D13" s="13"/>
      <x:c r="E13" s="14"/>
      <x:c r="F13" s="14"/>
      <x:c r="G13" s="14"/>
      <x:c r="H13" s="14"/>
      <x:c r="I13" s="14"/>
      <x:c r="J13" s="14"/>
      <x:c r="K13" s="14"/>
      <x:c r="L13" s="14"/>
      <x:c r="M13" s="12"/>
      <x:c r="N13" s="3" t="s">
        <x:v>385</x:v>
      </x:c>
      <x:c r="O13" s="3" t="s">
        <x:v>140</x:v>
      </x:c>
      <x:c r="P13" s="3" t="s">
        <x:v>405</x:v>
      </x:c>
      <x:c r="Q13" s="3" t="s">
        <x:v>140</x:v>
      </x:c>
      <x:c r="R13" s="2">
        <x:v>3</x:v>
      </x:c>
      <x:c r="S13" s="3" t="s">
        <x:v>140</x:v>
      </x:c>
      <x:c r="T13" s="10"/>
    </x:row>
    <x:row r="14" spans="1:20" ht="30" hidden="1" customHeight="1">
      <x:c r="A14" s="12"/>
      <x:c r="B14" s="12"/>
      <x:c r="C14" s="12"/>
      <x:c r="D14" s="13"/>
      <x:c r="E14" s="14"/>
      <x:c r="F14" s="14"/>
      <x:c r="G14" s="14"/>
      <x:c r="H14" s="14"/>
      <x:c r="I14" s="14"/>
      <x:c r="J14" s="14"/>
      <x:c r="K14" s="14"/>
      <x:c r="L14" s="14"/>
      <x:c r="M14" s="12"/>
      <x:c r="N14" s="3" t="s">
        <x:v>744</x:v>
      </x:c>
      <x:c r="O14" s="3" t="s">
        <x:v>140</x:v>
      </x:c>
      <x:c r="P14" s="3" t="s">
        <x:v>405</x:v>
      </x:c>
      <x:c r="Q14" s="3" t="s">
        <x:v>140</x:v>
      </x:c>
      <x:c r="R14" s="2">
        <x:v>3</x:v>
      </x:c>
      <x:c r="S14" s="3" t="s">
        <x:v>140</x:v>
      </x:c>
      <x:c r="T14" s="10"/>
    </x:row>
    <x:row r="15" spans="1:20" ht="30" hidden="1" customHeight="1">
      <x:c r="A15" s="12"/>
      <x:c r="B15" s="12"/>
      <x:c r="C15" s="12"/>
      <x:c r="D15" s="13"/>
      <x:c r="E15" s="14"/>
      <x:c r="F15" s="14"/>
      <x:c r="G15" s="14"/>
      <x:c r="H15" s="14"/>
      <x:c r="I15" s="14"/>
      <x:c r="J15" s="14"/>
      <x:c r="K15" s="14"/>
      <x:c r="L15" s="14"/>
      <x:c r="M15" s="12"/>
      <x:c r="N15" s="3" t="s">
        <x:v>780</x:v>
      </x:c>
      <x:c r="O15" s="3" t="s">
        <x:v>140</x:v>
      </x:c>
      <x:c r="P15" s="3" t="s">
        <x:v>140</x:v>
      </x:c>
      <x:c r="Q15" s="3" t="s">
        <x:v>132</x:v>
      </x:c>
      <x:c r="R15" s="2">
        <x:v>3</x:v>
      </x:c>
      <x:c r="S15" s="3" t="s">
        <x:v>140</x:v>
      </x:c>
      <x:c r="T15" s="10">
        <x:f>L15*1</x:f>
        <x:v>0</x:v>
      </x:c>
    </x:row>
    <x:row r="16" spans="1:20" ht="30" customHeight="1">
      <x:c r="A16" s="44" t="s">
        <x:v>1706</x:v>
      </x:c>
      <x:c r="B16" s="44" t="s">
        <x:v>140</x:v>
      </x:c>
      <x:c r="C16" s="44" t="s">
        <x:v>140</x:v>
      </x:c>
      <x:c r="D16" s="45">
        <x:v>1</x:v>
      </x:c>
      <x:c r="E16" s="46">
        <x:f>F17+F18+F19+F20+F21+F22</x:f>
        <x:v>0</x:v>
      </x:c>
      <x:c r="F16" s="46">
        <x:f t="shared" si="0"/>
        <x:v>0</x:v>
      </x:c>
      <x:c r="G16" s="46">
        <x:f>H17+H18+H19+H20+H21+H22</x:f>
        <x:v>0</x:v>
      </x:c>
      <x:c r="H16" s="46">
        <x:f t="shared" si="1"/>
        <x:v>0</x:v>
      </x:c>
      <x:c r="I16" s="46">
        <x:f>J17+J18+J19+J20+J21+J22</x:f>
        <x:v>0</x:v>
      </x:c>
      <x:c r="J16" s="46">
        <x:f t="shared" si="2"/>
        <x:v>0</x:v>
      </x:c>
      <x:c r="K16" s="46">
        <x:f t="shared" si="3"/>
        <x:v>0</x:v>
      </x:c>
      <x:c r="L16" s="46">
        <x:f t="shared" si="4"/>
        <x:v>0</x:v>
      </x:c>
      <x:c r="M16" s="44" t="s">
        <x:v>140</x:v>
      </x:c>
      <x:c r="N16" s="3" t="s">
        <x:v>575</x:v>
      </x:c>
      <x:c r="O16" s="3" t="s">
        <x:v>140</x:v>
      </x:c>
      <x:c r="P16" s="3" t="s">
        <x:v>180</x:v>
      </x:c>
      <x:c r="Q16" s="3" t="s">
        <x:v>140</x:v>
      </x:c>
      <x:c r="R16" s="2">
        <x:v>2</x:v>
      </x:c>
      <x:c r="S16" s="3" t="s">
        <x:v>140</x:v>
      </x:c>
      <x:c r="T16" s="10"/>
    </x:row>
    <x:row r="17" spans="1:20" ht="30" customHeight="1">
      <x:c r="A17" s="12" t="s">
        <x:v>57</x:v>
      </x:c>
      <x:c r="B17" s="12" t="s">
        <x:v>140</x:v>
      </x:c>
      <x:c r="C17" s="12" t="s">
        <x:v>140</x:v>
      </x:c>
      <x:c r="D17" s="13">
        <x:v>1</x:v>
      </x:c>
      <x:c r="E17" s="14">
        <x:f>공종별내역서!F27</x:f>
        <x:v>0</x:v>
      </x:c>
      <x:c r="F17" s="14">
        <x:f t="shared" si="0"/>
        <x:v>0</x:v>
      </x:c>
      <x:c r="G17" s="14">
        <x:f>공종별내역서!H27</x:f>
        <x:v>0</x:v>
      </x:c>
      <x:c r="H17" s="14">
        <x:f t="shared" si="1"/>
        <x:v>0</x:v>
      </x:c>
      <x:c r="I17" s="14">
        <x:f>공종별내역서!J27</x:f>
        <x:v>0</x:v>
      </x:c>
      <x:c r="J17" s="14">
        <x:f t="shared" si="2"/>
        <x:v>0</x:v>
      </x:c>
      <x:c r="K17" s="14">
        <x:f t="shared" si="3"/>
        <x:v>0</x:v>
      </x:c>
      <x:c r="L17" s="14">
        <x:f t="shared" si="4"/>
        <x:v>0</x:v>
      </x:c>
      <x:c r="M17" s="12" t="s">
        <x:v>140</x:v>
      </x:c>
      <x:c r="N17" s="3" t="s">
        <x:v>545</x:v>
      </x:c>
      <x:c r="O17" s="3" t="s">
        <x:v>140</x:v>
      </x:c>
      <x:c r="P17" s="3" t="s">
        <x:v>575</x:v>
      </x:c>
      <x:c r="Q17" s="3" t="s">
        <x:v>140</x:v>
      </x:c>
      <x:c r="R17" s="2">
        <x:v>3</x:v>
      </x:c>
      <x:c r="S17" s="3" t="s">
        <x:v>140</x:v>
      </x:c>
      <x:c r="T17" s="10"/>
    </x:row>
    <x:row r="18" spans="1:20" ht="30" customHeight="1">
      <x:c r="A18" s="12" t="s">
        <x:v>1730</x:v>
      </x:c>
      <x:c r="B18" s="12" t="s">
        <x:v>140</x:v>
      </x:c>
      <x:c r="C18" s="12" t="s">
        <x:v>140</x:v>
      </x:c>
      <x:c r="D18" s="13">
        <x:v>1</x:v>
      </x:c>
      <x:c r="E18" s="14">
        <x:f>공종별내역서!F51</x:f>
        <x:v>0</x:v>
      </x:c>
      <x:c r="F18" s="14">
        <x:f t="shared" si="0"/>
        <x:v>0</x:v>
      </x:c>
      <x:c r="G18" s="14">
        <x:f>공종별내역서!H51</x:f>
        <x:v>0</x:v>
      </x:c>
      <x:c r="H18" s="14">
        <x:f t="shared" si="1"/>
        <x:v>0</x:v>
      </x:c>
      <x:c r="I18" s="14">
        <x:f>공종별내역서!J51</x:f>
        <x:v>0</x:v>
      </x:c>
      <x:c r="J18" s="14">
        <x:f t="shared" si="2"/>
        <x:v>0</x:v>
      </x:c>
      <x:c r="K18" s="14">
        <x:f t="shared" si="3"/>
        <x:v>0</x:v>
      </x:c>
      <x:c r="L18" s="14">
        <x:f t="shared" si="4"/>
        <x:v>0</x:v>
      </x:c>
      <x:c r="M18" s="12" t="s">
        <x:v>140</x:v>
      </x:c>
      <x:c r="N18" s="3" t="s">
        <x:v>642</x:v>
      </x:c>
      <x:c r="O18" s="3" t="s">
        <x:v>140</x:v>
      </x:c>
      <x:c r="P18" s="3" t="s">
        <x:v>575</x:v>
      </x:c>
      <x:c r="Q18" s="3" t="s">
        <x:v>140</x:v>
      </x:c>
      <x:c r="R18" s="2">
        <x:v>3</x:v>
      </x:c>
      <x:c r="S18" s="3" t="s">
        <x:v>140</x:v>
      </x:c>
      <x:c r="T18" s="10"/>
    </x:row>
    <x:row r="19" spans="1:20" ht="30" customHeight="1">
      <x:c r="A19" s="12" t="s">
        <x:v>54</x:v>
      </x:c>
      <x:c r="B19" s="12" t="s">
        <x:v>140</x:v>
      </x:c>
      <x:c r="C19" s="12" t="s">
        <x:v>140</x:v>
      </x:c>
      <x:c r="D19" s="13">
        <x:v>1</x:v>
      </x:c>
      <x:c r="E19" s="14">
        <x:f>공종별내역서!F75</x:f>
        <x:v>0</x:v>
      </x:c>
      <x:c r="F19" s="14">
        <x:f t="shared" si="0"/>
        <x:v>0</x:v>
      </x:c>
      <x:c r="G19" s="14">
        <x:f>공종별내역서!H75</x:f>
        <x:v>0</x:v>
      </x:c>
      <x:c r="H19" s="14">
        <x:f t="shared" si="1"/>
        <x:v>0</x:v>
      </x:c>
      <x:c r="I19" s="14">
        <x:f>공종별내역서!J75</x:f>
        <x:v>0</x:v>
      </x:c>
      <x:c r="J19" s="14">
        <x:f t="shared" si="2"/>
        <x:v>0</x:v>
      </x:c>
      <x:c r="K19" s="14">
        <x:f t="shared" si="3"/>
        <x:v>0</x:v>
      </x:c>
      <x:c r="L19" s="14">
        <x:f t="shared" si="4"/>
        <x:v>0</x:v>
      </x:c>
      <x:c r="M19" s="12" t="s">
        <x:v>140</x:v>
      </x:c>
      <x:c r="N19" s="3" t="s">
        <x:v>510</x:v>
      </x:c>
      <x:c r="O19" s="3" t="s">
        <x:v>140</x:v>
      </x:c>
      <x:c r="P19" s="3" t="s">
        <x:v>575</x:v>
      </x:c>
      <x:c r="Q19" s="3" t="s">
        <x:v>140</x:v>
      </x:c>
      <x:c r="R19" s="2">
        <x:v>3</x:v>
      </x:c>
      <x:c r="S19" s="3" t="s">
        <x:v>140</x:v>
      </x:c>
      <x:c r="T19" s="10"/>
    </x:row>
    <x:row r="20" spans="1:20" ht="30" customHeight="1">
      <x:c r="A20" s="12" t="s">
        <x:v>1702</x:v>
      </x:c>
      <x:c r="B20" s="12" t="s">
        <x:v>140</x:v>
      </x:c>
      <x:c r="C20" s="12" t="s">
        <x:v>140</x:v>
      </x:c>
      <x:c r="D20" s="13">
        <x:v>1</x:v>
      </x:c>
      <x:c r="E20" s="14">
        <x:f>공종별내역서!F99</x:f>
        <x:v>0</x:v>
      </x:c>
      <x:c r="F20" s="14">
        <x:f t="shared" si="0"/>
        <x:v>0</x:v>
      </x:c>
      <x:c r="G20" s="14">
        <x:f>공종별내역서!H99</x:f>
        <x:v>0</x:v>
      </x:c>
      <x:c r="H20" s="14">
        <x:f t="shared" si="1"/>
        <x:v>0</x:v>
      </x:c>
      <x:c r="I20" s="14">
        <x:f>공종별내역서!J99</x:f>
        <x:v>0</x:v>
      </x:c>
      <x:c r="J20" s="14">
        <x:f t="shared" si="2"/>
        <x:v>0</x:v>
      </x:c>
      <x:c r="K20" s="14">
        <x:f t="shared" si="3"/>
        <x:v>0</x:v>
      </x:c>
      <x:c r="L20" s="14">
        <x:f t="shared" si="4"/>
        <x:v>0</x:v>
      </x:c>
      <x:c r="M20" s="12" t="s">
        <x:v>140</x:v>
      </x:c>
      <x:c r="N20" s="3" t="s">
        <x:v>556</x:v>
      </x:c>
      <x:c r="O20" s="3" t="s">
        <x:v>140</x:v>
      </x:c>
      <x:c r="P20" s="3" t="s">
        <x:v>575</x:v>
      </x:c>
      <x:c r="Q20" s="3" t="s">
        <x:v>140</x:v>
      </x:c>
      <x:c r="R20" s="2">
        <x:v>3</x:v>
      </x:c>
      <x:c r="S20" s="3" t="s">
        <x:v>140</x:v>
      </x:c>
      <x:c r="T20" s="10"/>
    </x:row>
    <x:row r="21" spans="1:20" ht="30" customHeight="1">
      <x:c r="A21" s="12" t="s">
        <x:v>101</x:v>
      </x:c>
      <x:c r="B21" s="12" t="s">
        <x:v>140</x:v>
      </x:c>
      <x:c r="C21" s="12" t="s">
        <x:v>140</x:v>
      </x:c>
      <x:c r="D21" s="13">
        <x:v>1</x:v>
      </x:c>
      <x:c r="E21" s="14">
        <x:f>공종별내역서!F123</x:f>
        <x:v>0</x:v>
      </x:c>
      <x:c r="F21" s="14">
        <x:f t="shared" si="0"/>
        <x:v>0</x:v>
      </x:c>
      <x:c r="G21" s="14">
        <x:f>공종별내역서!H123</x:f>
        <x:v>0</x:v>
      </x:c>
      <x:c r="H21" s="14">
        <x:f t="shared" si="1"/>
        <x:v>0</x:v>
      </x:c>
      <x:c r="I21" s="14">
        <x:f>공종별내역서!J123</x:f>
        <x:v>0</x:v>
      </x:c>
      <x:c r="J21" s="14">
        <x:f t="shared" si="2"/>
        <x:v>0</x:v>
      </x:c>
      <x:c r="K21" s="14">
        <x:f t="shared" si="3"/>
        <x:v>0</x:v>
      </x:c>
      <x:c r="L21" s="14">
        <x:f t="shared" si="4"/>
        <x:v>0</x:v>
      </x:c>
      <x:c r="M21" s="12" t="s">
        <x:v>140</x:v>
      </x:c>
      <x:c r="N21" s="3" t="s">
        <x:v>615</x:v>
      </x:c>
      <x:c r="O21" s="3" t="s">
        <x:v>140</x:v>
      </x:c>
      <x:c r="P21" s="3" t="s">
        <x:v>575</x:v>
      </x:c>
      <x:c r="Q21" s="3" t="s">
        <x:v>140</x:v>
      </x:c>
      <x:c r="R21" s="2">
        <x:v>3</x:v>
      </x:c>
      <x:c r="S21" s="3" t="s">
        <x:v>140</x:v>
      </x:c>
      <x:c r="T21" s="10"/>
    </x:row>
    <x:row r="22" spans="1:20" ht="30" customHeight="1">
      <x:c r="A22" s="12" t="s">
        <x:v>1711</x:v>
      </x:c>
      <x:c r="B22" s="12" t="s">
        <x:v>140</x:v>
      </x:c>
      <x:c r="C22" s="12" t="s">
        <x:v>140</x:v>
      </x:c>
      <x:c r="D22" s="13">
        <x:v>1</x:v>
      </x:c>
      <x:c r="E22" s="14">
        <x:f>공종별내역서!F147</x:f>
        <x:v>0</x:v>
      </x:c>
      <x:c r="F22" s="14">
        <x:f t="shared" si="0"/>
        <x:v>0</x:v>
      </x:c>
      <x:c r="G22" s="14">
        <x:f>공종별내역서!H147</x:f>
        <x:v>0</x:v>
      </x:c>
      <x:c r="H22" s="14">
        <x:f t="shared" si="1"/>
        <x:v>0</x:v>
      </x:c>
      <x:c r="I22" s="14">
        <x:f>공종별내역서!J147</x:f>
        <x:v>0</x:v>
      </x:c>
      <x:c r="J22" s="14">
        <x:f t="shared" si="2"/>
        <x:v>0</x:v>
      </x:c>
      <x:c r="K22" s="14">
        <x:f t="shared" si="3"/>
        <x:v>0</x:v>
      </x:c>
      <x:c r="L22" s="14">
        <x:f t="shared" si="4"/>
        <x:v>0</x:v>
      </x:c>
      <x:c r="M22" s="12" t="s">
        <x:v>140</x:v>
      </x:c>
      <x:c r="N22" s="3" t="s">
        <x:v>625</x:v>
      </x:c>
      <x:c r="O22" s="3" t="s">
        <x:v>140</x:v>
      </x:c>
      <x:c r="P22" s="3" t="s">
        <x:v>575</x:v>
      </x:c>
      <x:c r="Q22" s="3" t="s">
        <x:v>140</x:v>
      </x:c>
      <x:c r="R22" s="2">
        <x:v>3</x:v>
      </x:c>
      <x:c r="S22" s="3" t="s">
        <x:v>140</x:v>
      </x:c>
      <x:c r="T22" s="10"/>
    </x:row>
    <x:row r="23" spans="1:20" ht="30" customHeight="1">
      <x:c r="A23" s="12" t="s">
        <x:v>1717</x:v>
      </x:c>
      <x:c r="B23" s="12" t="s">
        <x:v>140</x:v>
      </x:c>
      <x:c r="C23" s="12" t="s">
        <x:v>140</x:v>
      </x:c>
      <x:c r="D23" s="13">
        <x:v>1</x:v>
      </x:c>
      <x:c r="E23" s="14">
        <x:f>공종별내역서!F171</x:f>
        <x:v>0</x:v>
      </x:c>
      <x:c r="F23" s="14">
        <x:f t="shared" si="0"/>
        <x:v>0</x:v>
      </x:c>
      <x:c r="G23" s="14">
        <x:f>공종별내역서!H171</x:f>
        <x:v>0</x:v>
      </x:c>
      <x:c r="H23" s="14">
        <x:f t="shared" si="1"/>
        <x:v>0</x:v>
      </x:c>
      <x:c r="I23" s="14">
        <x:f>공종별내역서!J171</x:f>
        <x:v>0</x:v>
      </x:c>
      <x:c r="J23" s="14">
        <x:f t="shared" si="2"/>
        <x:v>0</x:v>
      </x:c>
      <x:c r="K23" s="14">
        <x:f t="shared" si="3"/>
        <x:v>0</x:v>
      </x:c>
      <x:c r="L23" s="14">
        <x:f t="shared" si="4"/>
        <x:v>0</x:v>
      </x:c>
      <x:c r="M23" s="12" t="s">
        <x:v>140</x:v>
      </x:c>
      <x:c r="N23" s="3" t="s">
        <x:v>563</x:v>
      </x:c>
      <x:c r="O23" s="3" t="s">
        <x:v>140</x:v>
      </x:c>
      <x:c r="P23" s="3" t="s">
        <x:v>140</x:v>
      </x:c>
      <x:c r="Q23" s="3" t="s">
        <x:v>132</x:v>
      </x:c>
      <x:c r="R23" s="2">
        <x:v>3</x:v>
      </x:c>
      <x:c r="S23" s="3" t="s">
        <x:v>140</x:v>
      </x:c>
      <x:c r="T23" s="10">
        <x:f>L23*1</x:f>
        <x:v>0</x:v>
      </x:c>
    </x:row>
    <x:row r="24" spans="1:20" ht="30" customHeight="1">
      <x:c r="A24" s="44" t="s">
        <x:v>1700</x:v>
      </x:c>
      <x:c r="B24" s="44" t="s">
        <x:v>140</x:v>
      </x:c>
      <x:c r="C24" s="44" t="s">
        <x:v>140</x:v>
      </x:c>
      <x:c r="D24" s="45">
        <x:v>1</x:v>
      </x:c>
      <x:c r="E24" s="46">
        <x:f>F25+F26+F27+F28+F29+F30</x:f>
        <x:v>0</x:v>
      </x:c>
      <x:c r="F24" s="46">
        <x:f t="shared" si="0"/>
        <x:v>0</x:v>
      </x:c>
      <x:c r="G24" s="46">
        <x:f>H25+H26+H27+H28+H29+H30</x:f>
        <x:v>0</x:v>
      </x:c>
      <x:c r="H24" s="46">
        <x:f t="shared" si="1"/>
        <x:v>0</x:v>
      </x:c>
      <x:c r="I24" s="46">
        <x:f>J25+J26+J27+J28+J29+J30</x:f>
        <x:v>0</x:v>
      </x:c>
      <x:c r="J24" s="46">
        <x:f t="shared" si="2"/>
        <x:v>0</x:v>
      </x:c>
      <x:c r="K24" s="46">
        <x:f t="shared" si="3"/>
        <x:v>0</x:v>
      </x:c>
      <x:c r="L24" s="46">
        <x:f t="shared" si="4"/>
        <x:v>0</x:v>
      </x:c>
      <x:c r="M24" s="44" t="s">
        <x:v>140</x:v>
      </x:c>
      <x:c r="N24" s="3" t="s">
        <x:v>619</x:v>
      </x:c>
      <x:c r="O24" s="3" t="s">
        <x:v>140</x:v>
      </x:c>
      <x:c r="P24" s="3" t="s">
        <x:v>180</x:v>
      </x:c>
      <x:c r="Q24" s="3" t="s">
        <x:v>140</x:v>
      </x:c>
      <x:c r="R24" s="2">
        <x:v>2</x:v>
      </x:c>
      <x:c r="S24" s="3" t="s">
        <x:v>140</x:v>
      </x:c>
      <x:c r="T24" s="10"/>
    </x:row>
    <x:row r="25" spans="1:20" ht="30" customHeight="1">
      <x:c r="A25" s="12" t="s">
        <x:v>1724</x:v>
      </x:c>
      <x:c r="B25" s="12" t="s">
        <x:v>140</x:v>
      </x:c>
      <x:c r="C25" s="12" t="s">
        <x:v>140</x:v>
      </x:c>
      <x:c r="D25" s="13">
        <x:v>1</x:v>
      </x:c>
      <x:c r="E25" s="14">
        <x:f>공종별내역서!F195</x:f>
        <x:v>0</x:v>
      </x:c>
      <x:c r="F25" s="14">
        <x:f t="shared" si="0"/>
        <x:v>0</x:v>
      </x:c>
      <x:c r="G25" s="14">
        <x:f>공종별내역서!H195</x:f>
        <x:v>0</x:v>
      </x:c>
      <x:c r="H25" s="14">
        <x:f t="shared" si="1"/>
        <x:v>0</x:v>
      </x:c>
      <x:c r="I25" s="14">
        <x:f>공종별내역서!J195</x:f>
        <x:v>0</x:v>
      </x:c>
      <x:c r="J25" s="14">
        <x:f t="shared" si="2"/>
        <x:v>0</x:v>
      </x:c>
      <x:c r="K25" s="14">
        <x:f t="shared" si="3"/>
        <x:v>0</x:v>
      </x:c>
      <x:c r="L25" s="14">
        <x:f t="shared" si="4"/>
        <x:v>0</x:v>
      </x:c>
      <x:c r="M25" s="12" t="s">
        <x:v>140</x:v>
      </x:c>
      <x:c r="N25" s="3" t="s">
        <x:v>719</x:v>
      </x:c>
      <x:c r="O25" s="3" t="s">
        <x:v>140</x:v>
      </x:c>
      <x:c r="P25" s="3" t="s">
        <x:v>619</x:v>
      </x:c>
      <x:c r="Q25" s="3" t="s">
        <x:v>140</x:v>
      </x:c>
      <x:c r="R25" s="2">
        <x:v>3</x:v>
      </x:c>
      <x:c r="S25" s="3" t="s">
        <x:v>140</x:v>
      </x:c>
      <x:c r="T25" s="10"/>
    </x:row>
    <x:row r="26" spans="1:20" ht="30" customHeight="1">
      <x:c r="A26" s="12" t="s">
        <x:v>60</x:v>
      </x:c>
      <x:c r="B26" s="12" t="s">
        <x:v>140</x:v>
      </x:c>
      <x:c r="C26" s="12" t="s">
        <x:v>140</x:v>
      </x:c>
      <x:c r="D26" s="13">
        <x:v>1</x:v>
      </x:c>
      <x:c r="E26" s="14">
        <x:f>공종별내역서!F219</x:f>
        <x:v>0</x:v>
      </x:c>
      <x:c r="F26" s="14">
        <x:f t="shared" si="0"/>
        <x:v>0</x:v>
      </x:c>
      <x:c r="G26" s="14">
        <x:f>공종별내역서!H219</x:f>
        <x:v>0</x:v>
      </x:c>
      <x:c r="H26" s="14">
        <x:f t="shared" si="1"/>
        <x:v>0</x:v>
      </x:c>
      <x:c r="I26" s="14">
        <x:f>공종별내역서!J219</x:f>
        <x:v>0</x:v>
      </x:c>
      <x:c r="J26" s="14">
        <x:f t="shared" si="2"/>
        <x:v>0</x:v>
      </x:c>
      <x:c r="K26" s="14">
        <x:f t="shared" si="3"/>
        <x:v>0</x:v>
      </x:c>
      <x:c r="L26" s="14">
        <x:f t="shared" si="4"/>
        <x:v>0</x:v>
      </x:c>
      <x:c r="M26" s="12" t="s">
        <x:v>140</x:v>
      </x:c>
      <x:c r="N26" s="3" t="s">
        <x:v>552</x:v>
      </x:c>
      <x:c r="O26" s="3" t="s">
        <x:v>140</x:v>
      </x:c>
      <x:c r="P26" s="3" t="s">
        <x:v>619</x:v>
      </x:c>
      <x:c r="Q26" s="3" t="s">
        <x:v>140</x:v>
      </x:c>
      <x:c r="R26" s="2">
        <x:v>3</x:v>
      </x:c>
      <x:c r="S26" s="3" t="s">
        <x:v>140</x:v>
      </x:c>
      <x:c r="T26" s="10"/>
    </x:row>
    <x:row r="27" spans="1:20" ht="30" customHeight="1">
      <x:c r="A27" s="12" t="s">
        <x:v>56</x:v>
      </x:c>
      <x:c r="B27" s="12" t="s">
        <x:v>140</x:v>
      </x:c>
      <x:c r="C27" s="12" t="s">
        <x:v>140</x:v>
      </x:c>
      <x:c r="D27" s="13">
        <x:v>1</x:v>
      </x:c>
      <x:c r="E27" s="14">
        <x:f>공종별내역서!F243</x:f>
        <x:v>0</x:v>
      </x:c>
      <x:c r="F27" s="14">
        <x:f t="shared" si="0"/>
        <x:v>0</x:v>
      </x:c>
      <x:c r="G27" s="14">
        <x:f>공종별내역서!H243</x:f>
        <x:v>0</x:v>
      </x:c>
      <x:c r="H27" s="14">
        <x:f t="shared" si="1"/>
        <x:v>0</x:v>
      </x:c>
      <x:c r="I27" s="14">
        <x:f>공종별내역서!J243</x:f>
        <x:v>0</x:v>
      </x:c>
      <x:c r="J27" s="14">
        <x:f t="shared" si="2"/>
        <x:v>0</x:v>
      </x:c>
      <x:c r="K27" s="14">
        <x:f t="shared" si="3"/>
        <x:v>0</x:v>
      </x:c>
      <x:c r="L27" s="14">
        <x:f t="shared" si="4"/>
        <x:v>0</x:v>
      </x:c>
      <x:c r="M27" s="12" t="s">
        <x:v>140</x:v>
      </x:c>
      <x:c r="N27" s="3" t="s">
        <x:v>617</x:v>
      </x:c>
      <x:c r="O27" s="3" t="s">
        <x:v>140</x:v>
      </x:c>
      <x:c r="P27" s="3" t="s">
        <x:v>619</x:v>
      </x:c>
      <x:c r="Q27" s="3" t="s">
        <x:v>140</x:v>
      </x:c>
      <x:c r="R27" s="2">
        <x:v>3</x:v>
      </x:c>
      <x:c r="S27" s="3" t="s">
        <x:v>140</x:v>
      </x:c>
      <x:c r="T27" s="10"/>
    </x:row>
    <x:row r="28" spans="1:20" ht="30" customHeight="1">
      <x:c r="A28" s="12" t="s">
        <x:v>55</x:v>
      </x:c>
      <x:c r="B28" s="12" t="s">
        <x:v>140</x:v>
      </x:c>
      <x:c r="C28" s="12" t="s">
        <x:v>140</x:v>
      </x:c>
      <x:c r="D28" s="13">
        <x:v>1</x:v>
      </x:c>
      <x:c r="E28" s="14">
        <x:f>공종별내역서!F267</x:f>
        <x:v>0</x:v>
      </x:c>
      <x:c r="F28" s="14">
        <x:f t="shared" si="0"/>
        <x:v>0</x:v>
      </x:c>
      <x:c r="G28" s="14">
        <x:f>공종별내역서!H267</x:f>
        <x:v>0</x:v>
      </x:c>
      <x:c r="H28" s="14">
        <x:f t="shared" si="1"/>
        <x:v>0</x:v>
      </x:c>
      <x:c r="I28" s="14">
        <x:f>공종별내역서!J267</x:f>
        <x:v>0</x:v>
      </x:c>
      <x:c r="J28" s="14">
        <x:f t="shared" si="2"/>
        <x:v>0</x:v>
      </x:c>
      <x:c r="K28" s="14">
        <x:f t="shared" si="3"/>
        <x:v>0</x:v>
      </x:c>
      <x:c r="L28" s="14">
        <x:f t="shared" si="4"/>
        <x:v>0</x:v>
      </x:c>
      <x:c r="M28" s="12" t="s">
        <x:v>140</x:v>
      </x:c>
      <x:c r="N28" s="3" t="s">
        <x:v>645</x:v>
      </x:c>
      <x:c r="O28" s="3" t="s">
        <x:v>140</x:v>
      </x:c>
      <x:c r="P28" s="3" t="s">
        <x:v>619</x:v>
      </x:c>
      <x:c r="Q28" s="3" t="s">
        <x:v>140</x:v>
      </x:c>
      <x:c r="R28" s="2">
        <x:v>3</x:v>
      </x:c>
      <x:c r="S28" s="3" t="s">
        <x:v>140</x:v>
      </x:c>
      <x:c r="T28" s="10"/>
    </x:row>
    <x:row r="29" spans="1:20" ht="30" customHeight="1">
      <x:c r="A29" s="12" t="s">
        <x:v>58</x:v>
      </x:c>
      <x:c r="B29" s="12" t="s">
        <x:v>140</x:v>
      </x:c>
      <x:c r="C29" s="12" t="s">
        <x:v>140</x:v>
      </x:c>
      <x:c r="D29" s="13">
        <x:v>1</x:v>
      </x:c>
      <x:c r="E29" s="14">
        <x:f>공종별내역서!F291</x:f>
        <x:v>0</x:v>
      </x:c>
      <x:c r="F29" s="14">
        <x:f t="shared" si="0"/>
        <x:v>0</x:v>
      </x:c>
      <x:c r="G29" s="14">
        <x:f>공종별내역서!H291</x:f>
        <x:v>0</x:v>
      </x:c>
      <x:c r="H29" s="14">
        <x:f t="shared" si="1"/>
        <x:v>0</x:v>
      </x:c>
      <x:c r="I29" s="14">
        <x:f>공종별내역서!J291</x:f>
        <x:v>0</x:v>
      </x:c>
      <x:c r="J29" s="14">
        <x:f t="shared" si="2"/>
        <x:v>0</x:v>
      </x:c>
      <x:c r="K29" s="14">
        <x:f t="shared" si="3"/>
        <x:v>0</x:v>
      </x:c>
      <x:c r="L29" s="14">
        <x:f t="shared" si="4"/>
        <x:v>0</x:v>
      </x:c>
      <x:c r="M29" s="12" t="s">
        <x:v>140</x:v>
      </x:c>
      <x:c r="N29" s="3" t="s">
        <x:v>644</x:v>
      </x:c>
      <x:c r="O29" s="3" t="s">
        <x:v>140</x:v>
      </x:c>
      <x:c r="P29" s="3" t="s">
        <x:v>619</x:v>
      </x:c>
      <x:c r="Q29" s="3" t="s">
        <x:v>140</x:v>
      </x:c>
      <x:c r="R29" s="2">
        <x:v>3</x:v>
      </x:c>
      <x:c r="S29" s="3" t="s">
        <x:v>140</x:v>
      </x:c>
      <x:c r="T29" s="10"/>
    </x:row>
    <x:row r="30" spans="1:20" ht="30" customHeight="1">
      <x:c r="A30" s="12" t="s">
        <x:v>91</x:v>
      </x:c>
      <x:c r="B30" s="12" t="s">
        <x:v>140</x:v>
      </x:c>
      <x:c r="C30" s="12" t="s">
        <x:v>140</x:v>
      </x:c>
      <x:c r="D30" s="13">
        <x:v>1</x:v>
      </x:c>
      <x:c r="E30" s="14">
        <x:f>공종별내역서!F315</x:f>
        <x:v>0</x:v>
      </x:c>
      <x:c r="F30" s="14">
        <x:f t="shared" si="0"/>
        <x:v>0</x:v>
      </x:c>
      <x:c r="G30" s="14">
        <x:f>공종별내역서!H315</x:f>
        <x:v>0</x:v>
      </x:c>
      <x:c r="H30" s="14">
        <x:f t="shared" si="1"/>
        <x:v>0</x:v>
      </x:c>
      <x:c r="I30" s="14">
        <x:f>공종별내역서!J315</x:f>
        <x:v>0</x:v>
      </x:c>
      <x:c r="J30" s="14">
        <x:f t="shared" si="2"/>
        <x:v>0</x:v>
      </x:c>
      <x:c r="K30" s="14">
        <x:f t="shared" si="3"/>
        <x:v>0</x:v>
      </x:c>
      <x:c r="L30" s="14">
        <x:f t="shared" si="4"/>
        <x:v>0</x:v>
      </x:c>
      <x:c r="M30" s="12" t="s">
        <x:v>140</x:v>
      </x:c>
      <x:c r="N30" s="3" t="s">
        <x:v>579</x:v>
      </x:c>
      <x:c r="O30" s="3" t="s">
        <x:v>140</x:v>
      </x:c>
      <x:c r="P30" s="3" t="s">
        <x:v>619</x:v>
      </x:c>
      <x:c r="Q30" s="3" t="s">
        <x:v>140</x:v>
      </x:c>
      <x:c r="R30" s="2">
        <x:v>3</x:v>
      </x:c>
      <x:c r="S30" s="3" t="s">
        <x:v>140</x:v>
      </x:c>
      <x:c r="T30" s="10"/>
    </x:row>
    <x:row r="31" spans="1:20" ht="30" customHeight="1">
      <x:c r="A31" s="12" t="s">
        <x:v>41</x:v>
      </x:c>
      <x:c r="B31" s="12" t="s">
        <x:v>140</x:v>
      </x:c>
      <x:c r="C31" s="12" t="s">
        <x:v>140</x:v>
      </x:c>
      <x:c r="D31" s="13">
        <x:v>1</x:v>
      </x:c>
      <x:c r="E31" s="14">
        <x:f>공종별내역서!F339</x:f>
        <x:v>0</x:v>
      </x:c>
      <x:c r="F31" s="14">
        <x:f t="shared" si="0"/>
        <x:v>0</x:v>
      </x:c>
      <x:c r="G31" s="14">
        <x:f>공종별내역서!H339</x:f>
        <x:v>0</x:v>
      </x:c>
      <x:c r="H31" s="14">
        <x:f t="shared" si="1"/>
        <x:v>0</x:v>
      </x:c>
      <x:c r="I31" s="14">
        <x:f>공종별내역서!J339</x:f>
        <x:v>0</x:v>
      </x:c>
      <x:c r="J31" s="14">
        <x:f t="shared" si="2"/>
        <x:v>0</x:v>
      </x:c>
      <x:c r="K31" s="14">
        <x:f t="shared" si="3"/>
        <x:v>0</x:v>
      </x:c>
      <x:c r="L31" s="14">
        <x:f t="shared" si="4"/>
        <x:v>0</x:v>
      </x:c>
      <x:c r="M31" s="12" t="s">
        <x:v>140</x:v>
      </x:c>
      <x:c r="N31" s="3" t="s">
        <x:v>572</x:v>
      </x:c>
      <x:c r="O31" s="3" t="s">
        <x:v>140</x:v>
      </x:c>
      <x:c r="P31" s="3" t="s">
        <x:v>140</x:v>
      </x:c>
      <x:c r="Q31" s="3" t="s">
        <x:v>132</x:v>
      </x:c>
      <x:c r="R31" s="2">
        <x:v>3</x:v>
      </x:c>
      <x:c r="S31" s="3" t="s">
        <x:v>140</x:v>
      </x:c>
      <x:c r="T31" s="10">
        <x:f>L31*1</x:f>
        <x:v>0</x:v>
      </x:c>
    </x:row>
    <x:row r="32" spans="1:20" ht="30" customHeight="1">
      <x:c r="A32" s="44" t="s">
        <x:v>1708</x:v>
      </x:c>
      <x:c r="B32" s="44" t="s">
        <x:v>140</x:v>
      </x:c>
      <x:c r="C32" s="44" t="s">
        <x:v>140</x:v>
      </x:c>
      <x:c r="D32" s="45">
        <x:v>1</x:v>
      </x:c>
      <x:c r="E32" s="46">
        <x:f>F33+F34+F35+F36+F37+F38</x:f>
        <x:v>0</x:v>
      </x:c>
      <x:c r="F32" s="46">
        <x:f t="shared" si="0"/>
        <x:v>0</x:v>
      </x:c>
      <x:c r="G32" s="46">
        <x:f>H33+H34+H35+H36+H37+H38</x:f>
        <x:v>0</x:v>
      </x:c>
      <x:c r="H32" s="46">
        <x:f t="shared" si="1"/>
        <x:v>0</x:v>
      </x:c>
      <x:c r="I32" s="46">
        <x:f>J33+J34+J35+J36+J37+J38</x:f>
        <x:v>0</x:v>
      </x:c>
      <x:c r="J32" s="46">
        <x:f t="shared" si="2"/>
        <x:v>0</x:v>
      </x:c>
      <x:c r="K32" s="46">
        <x:f t="shared" si="3"/>
        <x:v>0</x:v>
      </x:c>
      <x:c r="L32" s="46">
        <x:f t="shared" si="4"/>
        <x:v>0</x:v>
      </x:c>
      <x:c r="M32" s="44" t="s">
        <x:v>140</x:v>
      </x:c>
      <x:c r="N32" s="3" t="s">
        <x:v>643</x:v>
      </x:c>
      <x:c r="O32" s="3" t="s">
        <x:v>140</x:v>
      </x:c>
      <x:c r="P32" s="3" t="s">
        <x:v>180</x:v>
      </x:c>
      <x:c r="Q32" s="3" t="s">
        <x:v>140</x:v>
      </x:c>
      <x:c r="R32" s="2">
        <x:v>2</x:v>
      </x:c>
      <x:c r="S32" s="3" t="s">
        <x:v>140</x:v>
      </x:c>
      <x:c r="T32" s="10"/>
    </x:row>
    <x:row r="33" spans="1:20" ht="30" customHeight="1">
      <x:c r="A33" s="12" t="s">
        <x:v>59</x:v>
      </x:c>
      <x:c r="B33" s="12" t="s">
        <x:v>140</x:v>
      </x:c>
      <x:c r="C33" s="12" t="s">
        <x:v>140</x:v>
      </x:c>
      <x:c r="D33" s="13">
        <x:v>1</x:v>
      </x:c>
      <x:c r="E33" s="14">
        <x:f>공종별내역서!F363</x:f>
        <x:v>0</x:v>
      </x:c>
      <x:c r="F33" s="14">
        <x:f t="shared" si="0"/>
        <x:v>0</x:v>
      </x:c>
      <x:c r="G33" s="14">
        <x:f>공종별내역서!H363</x:f>
        <x:v>0</x:v>
      </x:c>
      <x:c r="H33" s="14">
        <x:f t="shared" si="1"/>
        <x:v>0</x:v>
      </x:c>
      <x:c r="I33" s="14">
        <x:f>공종별내역서!J363</x:f>
        <x:v>0</x:v>
      </x:c>
      <x:c r="J33" s="14">
        <x:f t="shared" si="2"/>
        <x:v>0</x:v>
      </x:c>
      <x:c r="K33" s="14">
        <x:f t="shared" si="3"/>
        <x:v>0</x:v>
      </x:c>
      <x:c r="L33" s="14">
        <x:f t="shared" si="4"/>
        <x:v>0</x:v>
      </x:c>
      <x:c r="M33" s="12" t="s">
        <x:v>140</x:v>
      </x:c>
      <x:c r="N33" s="3" t="s">
        <x:v>715</x:v>
      </x:c>
      <x:c r="O33" s="3" t="s">
        <x:v>140</x:v>
      </x:c>
      <x:c r="P33" s="3" t="s">
        <x:v>643</x:v>
      </x:c>
      <x:c r="Q33" s="3" t="s">
        <x:v>140</x:v>
      </x:c>
      <x:c r="R33" s="2">
        <x:v>3</x:v>
      </x:c>
      <x:c r="S33" s="3" t="s">
        <x:v>140</x:v>
      </x:c>
      <x:c r="T33" s="10"/>
    </x:row>
    <x:row r="34" spans="1:20" ht="30" customHeight="1">
      <x:c r="A34" s="12" t="s">
        <x:v>1701</x:v>
      </x:c>
      <x:c r="B34" s="12" t="s">
        <x:v>140</x:v>
      </x:c>
      <x:c r="C34" s="12" t="s">
        <x:v>140</x:v>
      </x:c>
      <x:c r="D34" s="13">
        <x:v>1</x:v>
      </x:c>
      <x:c r="E34" s="14">
        <x:f>공종별내역서!F387</x:f>
        <x:v>0</x:v>
      </x:c>
      <x:c r="F34" s="14">
        <x:f t="shared" si="0"/>
        <x:v>0</x:v>
      </x:c>
      <x:c r="G34" s="14">
        <x:f>공종별내역서!H387</x:f>
        <x:v>0</x:v>
      </x:c>
      <x:c r="H34" s="14">
        <x:f t="shared" si="1"/>
        <x:v>0</x:v>
      </x:c>
      <x:c r="I34" s="14">
        <x:f>공종별내역서!J387</x:f>
        <x:v>0</x:v>
      </x:c>
      <x:c r="J34" s="14">
        <x:f t="shared" si="2"/>
        <x:v>0</x:v>
      </x:c>
      <x:c r="K34" s="14">
        <x:f t="shared" si="3"/>
        <x:v>0</x:v>
      </x:c>
      <x:c r="L34" s="14">
        <x:f t="shared" si="4"/>
        <x:v>0</x:v>
      </x:c>
      <x:c r="M34" s="12" t="s">
        <x:v>140</x:v>
      </x:c>
      <x:c r="N34" s="3" t="s">
        <x:v>578</x:v>
      </x:c>
      <x:c r="O34" s="3" t="s">
        <x:v>140</x:v>
      </x:c>
      <x:c r="P34" s="3" t="s">
        <x:v>643</x:v>
      </x:c>
      <x:c r="Q34" s="3" t="s">
        <x:v>140</x:v>
      </x:c>
      <x:c r="R34" s="2">
        <x:v>3</x:v>
      </x:c>
      <x:c r="S34" s="3" t="s">
        <x:v>140</x:v>
      </x:c>
      <x:c r="T34" s="10"/>
    </x:row>
    <x:row r="35" spans="1:20" ht="30" customHeight="1">
      <x:c r="A35" s="12" t="s">
        <x:v>1729</x:v>
      </x:c>
      <x:c r="B35" s="12" t="s">
        <x:v>140</x:v>
      </x:c>
      <x:c r="C35" s="12" t="s">
        <x:v>140</x:v>
      </x:c>
      <x:c r="D35" s="13">
        <x:v>1</x:v>
      </x:c>
      <x:c r="E35" s="14">
        <x:f>공종별내역서!F411</x:f>
        <x:v>0</x:v>
      </x:c>
      <x:c r="F35" s="14">
        <x:f t="shared" si="0"/>
        <x:v>0</x:v>
      </x:c>
      <x:c r="G35" s="14">
        <x:f>공종별내역서!H411</x:f>
        <x:v>0</x:v>
      </x:c>
      <x:c r="H35" s="14">
        <x:f t="shared" si="1"/>
        <x:v>0</x:v>
      </x:c>
      <x:c r="I35" s="14">
        <x:f>공종별내역서!J411</x:f>
        <x:v>0</x:v>
      </x:c>
      <x:c r="J35" s="14">
        <x:f t="shared" si="2"/>
        <x:v>0</x:v>
      </x:c>
      <x:c r="K35" s="14">
        <x:f t="shared" si="3"/>
        <x:v>0</x:v>
      </x:c>
      <x:c r="L35" s="14">
        <x:f t="shared" si="4"/>
        <x:v>0</x:v>
      </x:c>
      <x:c r="M35" s="12" t="s">
        <x:v>140</x:v>
      </x:c>
      <x:c r="N35" s="3" t="s">
        <x:v>573</x:v>
      </x:c>
      <x:c r="O35" s="3" t="s">
        <x:v>140</x:v>
      </x:c>
      <x:c r="P35" s="3" t="s">
        <x:v>643</x:v>
      </x:c>
      <x:c r="Q35" s="3" t="s">
        <x:v>140</x:v>
      </x:c>
      <x:c r="R35" s="2">
        <x:v>3</x:v>
      </x:c>
      <x:c r="S35" s="3" t="s">
        <x:v>140</x:v>
      </x:c>
      <x:c r="T35" s="10"/>
    </x:row>
    <x:row r="36" spans="1:20" ht="30" customHeight="1">
      <x:c r="A36" s="12" t="s">
        <x:v>96</x:v>
      </x:c>
      <x:c r="B36" s="12" t="s">
        <x:v>140</x:v>
      </x:c>
      <x:c r="C36" s="12" t="s">
        <x:v>140</x:v>
      </x:c>
      <x:c r="D36" s="13">
        <x:v>1</x:v>
      </x:c>
      <x:c r="E36" s="14">
        <x:f>공종별내역서!F435</x:f>
        <x:v>0</x:v>
      </x:c>
      <x:c r="F36" s="14">
        <x:f t="shared" si="0"/>
        <x:v>0</x:v>
      </x:c>
      <x:c r="G36" s="14">
        <x:f>공종별내역서!H435</x:f>
        <x:v>0</x:v>
      </x:c>
      <x:c r="H36" s="14">
        <x:f t="shared" si="1"/>
        <x:v>0</x:v>
      </x:c>
      <x:c r="I36" s="14">
        <x:f>공종별내역서!J435</x:f>
        <x:v>0</x:v>
      </x:c>
      <x:c r="J36" s="14">
        <x:f t="shared" si="2"/>
        <x:v>0</x:v>
      </x:c>
      <x:c r="K36" s="14">
        <x:f t="shared" si="3"/>
        <x:v>0</x:v>
      </x:c>
      <x:c r="L36" s="14">
        <x:f t="shared" si="4"/>
        <x:v>0</x:v>
      </x:c>
      <x:c r="M36" s="12" t="s">
        <x:v>140</x:v>
      </x:c>
      <x:c r="N36" s="3" t="s">
        <x:v>634</x:v>
      </x:c>
      <x:c r="O36" s="3" t="s">
        <x:v>140</x:v>
      </x:c>
      <x:c r="P36" s="3" t="s">
        <x:v>643</x:v>
      </x:c>
      <x:c r="Q36" s="3" t="s">
        <x:v>140</x:v>
      </x:c>
      <x:c r="R36" s="2">
        <x:v>3</x:v>
      </x:c>
      <x:c r="S36" s="3" t="s">
        <x:v>140</x:v>
      </x:c>
      <x:c r="T36" s="10"/>
    </x:row>
    <x:row r="37" spans="1:20" ht="30" customHeight="1">
      <x:c r="A37" s="12" t="s">
        <x:v>45</x:v>
      </x:c>
      <x:c r="B37" s="12" t="s">
        <x:v>140</x:v>
      </x:c>
      <x:c r="C37" s="12" t="s">
        <x:v>140</x:v>
      </x:c>
      <x:c r="D37" s="13">
        <x:v>1</x:v>
      </x:c>
      <x:c r="E37" s="14">
        <x:f>공종별내역서!F459</x:f>
        <x:v>0</x:v>
      </x:c>
      <x:c r="F37" s="14">
        <x:f t="shared" si="0"/>
        <x:v>0</x:v>
      </x:c>
      <x:c r="G37" s="14">
        <x:f>공종별내역서!H459</x:f>
        <x:v>0</x:v>
      </x:c>
      <x:c r="H37" s="14">
        <x:f t="shared" si="1"/>
        <x:v>0</x:v>
      </x:c>
      <x:c r="I37" s="14">
        <x:f>공종별내역서!J459</x:f>
        <x:v>0</x:v>
      </x:c>
      <x:c r="J37" s="14">
        <x:f t="shared" si="2"/>
        <x:v>0</x:v>
      </x:c>
      <x:c r="K37" s="14">
        <x:f t="shared" ref="K37:K67" si="5">E37+G37+I37</x:f>
        <x:v>0</x:v>
      </x:c>
      <x:c r="L37" s="14">
        <x:f t="shared" ref="L37:L67" si="6">F37+H37+J37</x:f>
        <x:v>0</x:v>
      </x:c>
      <x:c r="M37" s="12" t="s">
        <x:v>140</x:v>
      </x:c>
      <x:c r="N37" s="3" t="s">
        <x:v>557</x:v>
      </x:c>
      <x:c r="O37" s="3" t="s">
        <x:v>140</x:v>
      </x:c>
      <x:c r="P37" s="3" t="s">
        <x:v>643</x:v>
      </x:c>
      <x:c r="Q37" s="3" t="s">
        <x:v>140</x:v>
      </x:c>
      <x:c r="R37" s="2">
        <x:v>3</x:v>
      </x:c>
      <x:c r="S37" s="3" t="s">
        <x:v>140</x:v>
      </x:c>
      <x:c r="T37" s="10"/>
    </x:row>
    <x:row r="38" spans="1:20" ht="30" customHeight="1">
      <x:c r="A38" s="12" t="s">
        <x:v>1712</x:v>
      </x:c>
      <x:c r="B38" s="12" t="s">
        <x:v>140</x:v>
      </x:c>
      <x:c r="C38" s="12" t="s">
        <x:v>140</x:v>
      </x:c>
      <x:c r="D38" s="13">
        <x:v>1</x:v>
      </x:c>
      <x:c r="E38" s="14">
        <x:f>공종별내역서!F483</x:f>
        <x:v>0</x:v>
      </x:c>
      <x:c r="F38" s="14">
        <x:f t="shared" si="0"/>
        <x:v>0</x:v>
      </x:c>
      <x:c r="G38" s="14">
        <x:f>공종별내역서!H483</x:f>
        <x:v>0</x:v>
      </x:c>
      <x:c r="H38" s="14">
        <x:f t="shared" si="1"/>
        <x:v>0</x:v>
      </x:c>
      <x:c r="I38" s="14">
        <x:f>공종별내역서!J483</x:f>
        <x:v>0</x:v>
      </x:c>
      <x:c r="J38" s="14">
        <x:f t="shared" si="2"/>
        <x:v>0</x:v>
      </x:c>
      <x:c r="K38" s="14">
        <x:f t="shared" si="5"/>
        <x:v>0</x:v>
      </x:c>
      <x:c r="L38" s="14">
        <x:f t="shared" si="6"/>
        <x:v>0</x:v>
      </x:c>
      <x:c r="M38" s="12" t="s">
        <x:v>140</x:v>
      </x:c>
      <x:c r="N38" s="3" t="s">
        <x:v>639</x:v>
      </x:c>
      <x:c r="O38" s="3" t="s">
        <x:v>140</x:v>
      </x:c>
      <x:c r="P38" s="3" t="s">
        <x:v>643</x:v>
      </x:c>
      <x:c r="Q38" s="3" t="s">
        <x:v>140</x:v>
      </x:c>
      <x:c r="R38" s="2">
        <x:v>3</x:v>
      </x:c>
      <x:c r="S38" s="3" t="s">
        <x:v>140</x:v>
      </x:c>
      <x:c r="T38" s="10"/>
    </x:row>
    <x:row r="39" spans="1:20" ht="30" customHeight="1">
      <x:c r="A39" s="12" t="s">
        <x:v>42</x:v>
      </x:c>
      <x:c r="B39" s="12" t="s">
        <x:v>140</x:v>
      </x:c>
      <x:c r="C39" s="12" t="s">
        <x:v>140</x:v>
      </x:c>
      <x:c r="D39" s="13">
        <x:v>1</x:v>
      </x:c>
      <x:c r="E39" s="14">
        <x:f>공종별내역서!F507</x:f>
        <x:v>0</x:v>
      </x:c>
      <x:c r="F39" s="14">
        <x:f t="shared" si="0"/>
        <x:v>0</x:v>
      </x:c>
      <x:c r="G39" s="14">
        <x:f>공종별내역서!H507</x:f>
        <x:v>0</x:v>
      </x:c>
      <x:c r="H39" s="14">
        <x:f t="shared" si="1"/>
        <x:v>0</x:v>
      </x:c>
      <x:c r="I39" s="14">
        <x:f>공종별내역서!J507</x:f>
        <x:v>0</x:v>
      </x:c>
      <x:c r="J39" s="14">
        <x:f t="shared" si="2"/>
        <x:v>0</x:v>
      </x:c>
      <x:c r="K39" s="14">
        <x:f t="shared" si="5"/>
        <x:v>0</x:v>
      </x:c>
      <x:c r="L39" s="14">
        <x:f t="shared" si="6"/>
        <x:v>0</x:v>
      </x:c>
      <x:c r="M39" s="12" t="s">
        <x:v>140</x:v>
      </x:c>
      <x:c r="N39" s="3" t="s">
        <x:v>627</x:v>
      </x:c>
      <x:c r="O39" s="3" t="s">
        <x:v>140</x:v>
      </x:c>
      <x:c r="P39" s="3" t="s">
        <x:v>140</x:v>
      </x:c>
      <x:c r="Q39" s="3" t="s">
        <x:v>132</x:v>
      </x:c>
      <x:c r="R39" s="2">
        <x:v>3</x:v>
      </x:c>
      <x:c r="S39" s="3" t="s">
        <x:v>140</x:v>
      </x:c>
      <x:c r="T39" s="10">
        <x:f>L39*1</x:f>
        <x:v>0</x:v>
      </x:c>
    </x:row>
    <x:row r="40" spans="1:20" ht="30" customHeight="1">
      <x:c r="A40" s="44" t="s">
        <x:v>50</x:v>
      </x:c>
      <x:c r="B40" s="44" t="s">
        <x:v>140</x:v>
      </x:c>
      <x:c r="C40" s="44" t="s">
        <x:v>140</x:v>
      </x:c>
      <x:c r="D40" s="45">
        <x:v>1</x:v>
      </x:c>
      <x:c r="E40" s="46">
        <x:f>F41+F42</x:f>
        <x:v>0</x:v>
      </x:c>
      <x:c r="F40" s="46">
        <x:f t="shared" si="0"/>
        <x:v>0</x:v>
      </x:c>
      <x:c r="G40" s="46">
        <x:f>H41+H42</x:f>
        <x:v>0</x:v>
      </x:c>
      <x:c r="H40" s="46">
        <x:f t="shared" si="1"/>
        <x:v>0</x:v>
      </x:c>
      <x:c r="I40" s="46">
        <x:f>J41+J42</x:f>
        <x:v>0</x:v>
      </x:c>
      <x:c r="J40" s="46">
        <x:f t="shared" si="2"/>
        <x:v>0</x:v>
      </x:c>
      <x:c r="K40" s="46">
        <x:f t="shared" si="5"/>
        <x:v>0</x:v>
      </x:c>
      <x:c r="L40" s="46">
        <x:f t="shared" si="6"/>
        <x:v>0</x:v>
      </x:c>
      <x:c r="M40" s="44" t="s">
        <x:v>140</x:v>
      </x:c>
      <x:c r="N40" s="3" t="s">
        <x:v>564</x:v>
      </x:c>
      <x:c r="O40" s="3" t="s">
        <x:v>140</x:v>
      </x:c>
      <x:c r="P40" s="3" t="s">
        <x:v>180</x:v>
      </x:c>
      <x:c r="Q40" s="3" t="s">
        <x:v>140</x:v>
      </x:c>
      <x:c r="R40" s="2">
        <x:v>2</x:v>
      </x:c>
      <x:c r="S40" s="3" t="s">
        <x:v>140</x:v>
      </x:c>
      <x:c r="T40" s="10"/>
    </x:row>
    <x:row r="41" spans="1:20" ht="30" customHeight="1">
      <x:c r="A41" s="12" t="s">
        <x:v>1725</x:v>
      </x:c>
      <x:c r="B41" s="12" t="s">
        <x:v>140</x:v>
      </x:c>
      <x:c r="C41" s="12" t="s">
        <x:v>140</x:v>
      </x:c>
      <x:c r="D41" s="13">
        <x:v>1</x:v>
      </x:c>
      <x:c r="E41" s="14">
        <x:f>공종별내역서!F531</x:f>
        <x:v>0</x:v>
      </x:c>
      <x:c r="F41" s="14">
        <x:f t="shared" si="0"/>
        <x:v>0</x:v>
      </x:c>
      <x:c r="G41" s="14">
        <x:f>공종별내역서!H531</x:f>
        <x:v>0</x:v>
      </x:c>
      <x:c r="H41" s="14">
        <x:f t="shared" si="1"/>
        <x:v>0</x:v>
      </x:c>
      <x:c r="I41" s="14">
        <x:f>공종별내역서!J531</x:f>
        <x:v>0</x:v>
      </x:c>
      <x:c r="J41" s="14">
        <x:f t="shared" si="2"/>
        <x:v>0</x:v>
      </x:c>
      <x:c r="K41" s="14">
        <x:f t="shared" si="5"/>
        <x:v>0</x:v>
      </x:c>
      <x:c r="L41" s="14">
        <x:f t="shared" si="6"/>
        <x:v>0</x:v>
      </x:c>
      <x:c r="M41" s="12" t="s">
        <x:v>140</x:v>
      </x:c>
      <x:c r="N41" s="3" t="s">
        <x:v>629</x:v>
      </x:c>
      <x:c r="O41" s="3" t="s">
        <x:v>140</x:v>
      </x:c>
      <x:c r="P41" s="3" t="s">
        <x:v>564</x:v>
      </x:c>
      <x:c r="Q41" s="3" t="s">
        <x:v>140</x:v>
      </x:c>
      <x:c r="R41" s="2">
        <x:v>3</x:v>
      </x:c>
      <x:c r="S41" s="3" t="s">
        <x:v>140</x:v>
      </x:c>
      <x:c r="T41" s="10"/>
    </x:row>
    <x:row r="42" spans="1:20" ht="30" customHeight="1">
      <x:c r="A42" s="12" t="s">
        <x:v>105</x:v>
      </x:c>
      <x:c r="B42" s="12" t="s">
        <x:v>140</x:v>
      </x:c>
      <x:c r="C42" s="12" t="s">
        <x:v>140</x:v>
      </x:c>
      <x:c r="D42" s="13">
        <x:v>1</x:v>
      </x:c>
      <x:c r="E42" s="14">
        <x:f>공종별내역서!F555</x:f>
        <x:v>0</x:v>
      </x:c>
      <x:c r="F42" s="14">
        <x:f t="shared" si="0"/>
        <x:v>0</x:v>
      </x:c>
      <x:c r="G42" s="14">
        <x:f>공종별내역서!H555</x:f>
        <x:v>0</x:v>
      </x:c>
      <x:c r="H42" s="14">
        <x:f t="shared" si="1"/>
        <x:v>0</x:v>
      </x:c>
      <x:c r="I42" s="14">
        <x:f>공종별내역서!J555</x:f>
        <x:v>0</x:v>
      </x:c>
      <x:c r="J42" s="14">
        <x:f t="shared" si="2"/>
        <x:v>0</x:v>
      </x:c>
      <x:c r="K42" s="14">
        <x:f t="shared" si="5"/>
        <x:v>0</x:v>
      </x:c>
      <x:c r="L42" s="14">
        <x:f t="shared" si="6"/>
        <x:v>0</x:v>
      </x:c>
      <x:c r="M42" s="12" t="s">
        <x:v>140</x:v>
      </x:c>
      <x:c r="N42" s="3" t="s">
        <x:v>646</x:v>
      </x:c>
      <x:c r="O42" s="3" t="s">
        <x:v>140</x:v>
      </x:c>
      <x:c r="P42" s="3" t="s">
        <x:v>564</x:v>
      </x:c>
      <x:c r="Q42" s="3" t="s">
        <x:v>140</x:v>
      </x:c>
      <x:c r="R42" s="2">
        <x:v>3</x:v>
      </x:c>
      <x:c r="S42" s="3" t="s">
        <x:v>140</x:v>
      </x:c>
      <x:c r="T42" s="10"/>
    </x:row>
    <x:row r="43" spans="1:20" ht="30" customHeight="1">
      <x:c r="A43" s="44" t="s">
        <x:v>66</x:v>
      </x:c>
      <x:c r="B43" s="44" t="s">
        <x:v>140</x:v>
      </x:c>
      <x:c r="C43" s="44" t="s">
        <x:v>140</x:v>
      </x:c>
      <x:c r="D43" s="45">
        <x:v>1</x:v>
      </x:c>
      <x:c r="E43" s="46">
        <x:f>F44+F45+F46+F47+F48+F49+F50+F51+F52+F53</x:f>
        <x:v>0</x:v>
      </x:c>
      <x:c r="F43" s="46">
        <x:f t="shared" si="0"/>
        <x:v>0</x:v>
      </x:c>
      <x:c r="G43" s="46">
        <x:f>H44+H45+H46+H47+H48+H49+H50+H51+H52+H53</x:f>
        <x:v>0</x:v>
      </x:c>
      <x:c r="H43" s="46">
        <x:f t="shared" si="1"/>
        <x:v>0</x:v>
      </x:c>
      <x:c r="I43" s="46">
        <x:f>J44+J45+J46+J47+J48+J49+J50+J51+J52+J53</x:f>
        <x:v>0</x:v>
      </x:c>
      <x:c r="J43" s="46">
        <x:f t="shared" si="2"/>
        <x:v>0</x:v>
      </x:c>
      <x:c r="K43" s="46">
        <x:f t="shared" si="5"/>
        <x:v>0</x:v>
      </x:c>
      <x:c r="L43" s="46">
        <x:f t="shared" si="6"/>
        <x:v>0</x:v>
      </x:c>
      <x:c r="M43" s="44" t="s">
        <x:v>140</x:v>
      </x:c>
      <x:c r="N43" s="3" t="s">
        <x:v>677</x:v>
      </x:c>
      <x:c r="O43" s="3" t="s">
        <x:v>140</x:v>
      </x:c>
      <x:c r="P43" s="3" t="s">
        <x:v>180</x:v>
      </x:c>
      <x:c r="Q43" s="3" t="s">
        <x:v>140</x:v>
      </x:c>
      <x:c r="R43" s="2">
        <x:v>2</x:v>
      </x:c>
      <x:c r="S43" s="3" t="s">
        <x:v>140</x:v>
      </x:c>
      <x:c r="T43" s="10"/>
    </x:row>
    <x:row r="44" spans="1:20" ht="30" customHeight="1">
      <x:c r="A44" s="12" t="s">
        <x:v>39</x:v>
      </x:c>
      <x:c r="B44" s="12" t="s">
        <x:v>140</x:v>
      </x:c>
      <x:c r="C44" s="12" t="s">
        <x:v>140</x:v>
      </x:c>
      <x:c r="D44" s="13">
        <x:v>1</x:v>
      </x:c>
      <x:c r="E44" s="14">
        <x:f>공종별내역서!F579</x:f>
        <x:v>0</x:v>
      </x:c>
      <x:c r="F44" s="14">
        <x:f t="shared" si="0"/>
        <x:v>0</x:v>
      </x:c>
      <x:c r="G44" s="14">
        <x:f>공종별내역서!H579</x:f>
        <x:v>0</x:v>
      </x:c>
      <x:c r="H44" s="14">
        <x:f t="shared" si="1"/>
        <x:v>0</x:v>
      </x:c>
      <x:c r="I44" s="14">
        <x:f>공종별내역서!J579</x:f>
        <x:v>0</x:v>
      </x:c>
      <x:c r="J44" s="14">
        <x:f t="shared" si="2"/>
        <x:v>0</x:v>
      </x:c>
      <x:c r="K44" s="14">
        <x:f t="shared" si="5"/>
        <x:v>0</x:v>
      </x:c>
      <x:c r="L44" s="14">
        <x:f t="shared" si="6"/>
        <x:v>0</x:v>
      </x:c>
      <x:c r="M44" s="12" t="s">
        <x:v>140</x:v>
      </x:c>
      <x:c r="N44" s="3" t="s">
        <x:v>623</x:v>
      </x:c>
      <x:c r="O44" s="3" t="s">
        <x:v>140</x:v>
      </x:c>
      <x:c r="P44" s="3" t="s">
        <x:v>677</x:v>
      </x:c>
      <x:c r="Q44" s="3" t="s">
        <x:v>140</x:v>
      </x:c>
      <x:c r="R44" s="2">
        <x:v>3</x:v>
      </x:c>
      <x:c r="S44" s="3" t="s">
        <x:v>140</x:v>
      </x:c>
      <x:c r="T44" s="10"/>
    </x:row>
    <x:row r="45" spans="1:20" ht="30" customHeight="1">
      <x:c r="A45" s="12" t="s">
        <x:v>63</x:v>
      </x:c>
      <x:c r="B45" s="12" t="s">
        <x:v>140</x:v>
      </x:c>
      <x:c r="C45" s="12" t="s">
        <x:v>140</x:v>
      </x:c>
      <x:c r="D45" s="13">
        <x:v>1</x:v>
      </x:c>
      <x:c r="E45" s="14">
        <x:f>공종별내역서!F603</x:f>
        <x:v>0</x:v>
      </x:c>
      <x:c r="F45" s="14">
        <x:f t="shared" si="0"/>
        <x:v>0</x:v>
      </x:c>
      <x:c r="G45" s="14">
        <x:f>공종별내역서!H603</x:f>
        <x:v>0</x:v>
      </x:c>
      <x:c r="H45" s="14">
        <x:f t="shared" si="1"/>
        <x:v>0</x:v>
      </x:c>
      <x:c r="I45" s="14">
        <x:f>공종별내역서!J603</x:f>
        <x:v>0</x:v>
      </x:c>
      <x:c r="J45" s="14">
        <x:f t="shared" si="2"/>
        <x:v>0</x:v>
      </x:c>
      <x:c r="K45" s="14">
        <x:f t="shared" si="5"/>
        <x:v>0</x:v>
      </x:c>
      <x:c r="L45" s="14">
        <x:f t="shared" si="6"/>
        <x:v>0</x:v>
      </x:c>
      <x:c r="M45" s="12" t="s">
        <x:v>140</x:v>
      </x:c>
      <x:c r="N45" s="3" t="s">
        <x:v>665</x:v>
      </x:c>
      <x:c r="O45" s="3" t="s">
        <x:v>140</x:v>
      </x:c>
      <x:c r="P45" s="3" t="s">
        <x:v>677</x:v>
      </x:c>
      <x:c r="Q45" s="3" t="s">
        <x:v>140</x:v>
      </x:c>
      <x:c r="R45" s="2">
        <x:v>3</x:v>
      </x:c>
      <x:c r="S45" s="3" t="s">
        <x:v>140</x:v>
      </x:c>
      <x:c r="T45" s="10"/>
    </x:row>
    <x:row r="46" spans="1:20" ht="30" customHeight="1">
      <x:c r="A46" s="12" t="s">
        <x:v>75</x:v>
      </x:c>
      <x:c r="B46" s="12" t="s">
        <x:v>140</x:v>
      </x:c>
      <x:c r="C46" s="12" t="s">
        <x:v>140</x:v>
      </x:c>
      <x:c r="D46" s="13">
        <x:v>1</x:v>
      </x:c>
      <x:c r="E46" s="14">
        <x:f>공종별내역서!F627</x:f>
        <x:v>0</x:v>
      </x:c>
      <x:c r="F46" s="14">
        <x:f t="shared" si="0"/>
        <x:v>0</x:v>
      </x:c>
      <x:c r="G46" s="14">
        <x:f>공종별내역서!H627</x:f>
        <x:v>0</x:v>
      </x:c>
      <x:c r="H46" s="14">
        <x:f t="shared" si="1"/>
        <x:v>0</x:v>
      </x:c>
      <x:c r="I46" s="14">
        <x:f>공종별내역서!J627</x:f>
        <x:v>0</x:v>
      </x:c>
      <x:c r="J46" s="14">
        <x:f t="shared" si="2"/>
        <x:v>0</x:v>
      </x:c>
      <x:c r="K46" s="14">
        <x:f t="shared" si="5"/>
        <x:v>0</x:v>
      </x:c>
      <x:c r="L46" s="14">
        <x:f t="shared" si="6"/>
        <x:v>0</x:v>
      </x:c>
      <x:c r="M46" s="12" t="s">
        <x:v>140</x:v>
      </x:c>
      <x:c r="N46" s="3" t="s">
        <x:v>670</x:v>
      </x:c>
      <x:c r="O46" s="3" t="s">
        <x:v>140</x:v>
      </x:c>
      <x:c r="P46" s="3" t="s">
        <x:v>677</x:v>
      </x:c>
      <x:c r="Q46" s="3" t="s">
        <x:v>140</x:v>
      </x:c>
      <x:c r="R46" s="2">
        <x:v>3</x:v>
      </x:c>
      <x:c r="S46" s="3" t="s">
        <x:v>140</x:v>
      </x:c>
      <x:c r="T46" s="10"/>
    </x:row>
    <x:row r="47" spans="1:20" ht="30" customHeight="1">
      <x:c r="A47" s="12" t="s">
        <x:v>37</x:v>
      </x:c>
      <x:c r="B47" s="12" t="s">
        <x:v>140</x:v>
      </x:c>
      <x:c r="C47" s="12" t="s">
        <x:v>140</x:v>
      </x:c>
      <x:c r="D47" s="13">
        <x:v>1</x:v>
      </x:c>
      <x:c r="E47" s="14">
        <x:f>공종별내역서!F651</x:f>
        <x:v>0</x:v>
      </x:c>
      <x:c r="F47" s="14">
        <x:f t="shared" si="0"/>
        <x:v>0</x:v>
      </x:c>
      <x:c r="G47" s="14">
        <x:f>공종별내역서!H651</x:f>
        <x:v>0</x:v>
      </x:c>
      <x:c r="H47" s="14">
        <x:f t="shared" si="1"/>
        <x:v>0</x:v>
      </x:c>
      <x:c r="I47" s="14">
        <x:f>공종별내역서!J651</x:f>
        <x:v>0</x:v>
      </x:c>
      <x:c r="J47" s="14">
        <x:f t="shared" si="2"/>
        <x:v>0</x:v>
      </x:c>
      <x:c r="K47" s="14">
        <x:f t="shared" si="5"/>
        <x:v>0</x:v>
      </x:c>
      <x:c r="L47" s="14">
        <x:f t="shared" si="6"/>
        <x:v>0</x:v>
      </x:c>
      <x:c r="M47" s="12" t="s">
        <x:v>140</x:v>
      </x:c>
      <x:c r="N47" s="3" t="s">
        <x:v>656</x:v>
      </x:c>
      <x:c r="O47" s="3" t="s">
        <x:v>140</x:v>
      </x:c>
      <x:c r="P47" s="3" t="s">
        <x:v>677</x:v>
      </x:c>
      <x:c r="Q47" s="3" t="s">
        <x:v>140</x:v>
      </x:c>
      <x:c r="R47" s="2">
        <x:v>3</x:v>
      </x:c>
      <x:c r="S47" s="3" t="s">
        <x:v>140</x:v>
      </x:c>
      <x:c r="T47" s="10"/>
    </x:row>
    <x:row r="48" spans="1:20" ht="30" customHeight="1">
      <x:c r="A48" s="12" t="s">
        <x:v>74</x:v>
      </x:c>
      <x:c r="B48" s="12" t="s">
        <x:v>140</x:v>
      </x:c>
      <x:c r="C48" s="12" t="s">
        <x:v>140</x:v>
      </x:c>
      <x:c r="D48" s="13">
        <x:v>1</x:v>
      </x:c>
      <x:c r="E48" s="14">
        <x:f>공종별내역서!F675</x:f>
        <x:v>0</x:v>
      </x:c>
      <x:c r="F48" s="14">
        <x:f t="shared" si="0"/>
        <x:v>0</x:v>
      </x:c>
      <x:c r="G48" s="14">
        <x:f>공종별내역서!H675</x:f>
        <x:v>0</x:v>
      </x:c>
      <x:c r="H48" s="14">
        <x:f t="shared" si="1"/>
        <x:v>0</x:v>
      </x:c>
      <x:c r="I48" s="14">
        <x:f>공종별내역서!J675</x:f>
        <x:v>0</x:v>
      </x:c>
      <x:c r="J48" s="14">
        <x:f t="shared" si="2"/>
        <x:v>0</x:v>
      </x:c>
      <x:c r="K48" s="14">
        <x:f t="shared" si="5"/>
        <x:v>0</x:v>
      </x:c>
      <x:c r="L48" s="14">
        <x:f t="shared" si="6"/>
        <x:v>0</x:v>
      </x:c>
      <x:c r="M48" s="12" t="s">
        <x:v>140</x:v>
      </x:c>
      <x:c r="N48" s="3" t="s">
        <x:v>671</x:v>
      </x:c>
      <x:c r="O48" s="3" t="s">
        <x:v>140</x:v>
      </x:c>
      <x:c r="P48" s="3" t="s">
        <x:v>677</x:v>
      </x:c>
      <x:c r="Q48" s="3" t="s">
        <x:v>140</x:v>
      </x:c>
      <x:c r="R48" s="2">
        <x:v>3</x:v>
      </x:c>
      <x:c r="S48" s="3" t="s">
        <x:v>140</x:v>
      </x:c>
      <x:c r="T48" s="10"/>
    </x:row>
    <x:row r="49" spans="1:20" ht="30" customHeight="1">
      <x:c r="A49" s="12" t="s">
        <x:v>103</x:v>
      </x:c>
      <x:c r="B49" s="12" t="s">
        <x:v>140</x:v>
      </x:c>
      <x:c r="C49" s="12" t="s">
        <x:v>140</x:v>
      </x:c>
      <x:c r="D49" s="13">
        <x:v>1</x:v>
      </x:c>
      <x:c r="E49" s="14">
        <x:f>공종별내역서!F699</x:f>
        <x:v>0</x:v>
      </x:c>
      <x:c r="F49" s="14">
        <x:f t="shared" si="0"/>
        <x:v>0</x:v>
      </x:c>
      <x:c r="G49" s="14">
        <x:f>공종별내역서!H699</x:f>
        <x:v>0</x:v>
      </x:c>
      <x:c r="H49" s="14">
        <x:f t="shared" si="1"/>
        <x:v>0</x:v>
      </x:c>
      <x:c r="I49" s="14">
        <x:f>공종별내역서!J699</x:f>
        <x:v>0</x:v>
      </x:c>
      <x:c r="J49" s="14">
        <x:f t="shared" si="2"/>
        <x:v>0</x:v>
      </x:c>
      <x:c r="K49" s="14">
        <x:f t="shared" si="5"/>
        <x:v>0</x:v>
      </x:c>
      <x:c r="L49" s="14">
        <x:f t="shared" si="6"/>
        <x:v>0</x:v>
      </x:c>
      <x:c r="M49" s="12" t="s">
        <x:v>140</x:v>
      </x:c>
      <x:c r="N49" s="3" t="s">
        <x:v>654</x:v>
      </x:c>
      <x:c r="O49" s="3" t="s">
        <x:v>140</x:v>
      </x:c>
      <x:c r="P49" s="3" t="s">
        <x:v>677</x:v>
      </x:c>
      <x:c r="Q49" s="3" t="s">
        <x:v>140</x:v>
      </x:c>
      <x:c r="R49" s="2">
        <x:v>3</x:v>
      </x:c>
      <x:c r="S49" s="3" t="s">
        <x:v>140</x:v>
      </x:c>
      <x:c r="T49" s="10"/>
    </x:row>
    <x:row r="50" spans="1:20" ht="30" customHeight="1">
      <x:c r="A50" s="12" t="s">
        <x:v>1727</x:v>
      </x:c>
      <x:c r="B50" s="12" t="s">
        <x:v>140</x:v>
      </x:c>
      <x:c r="C50" s="12" t="s">
        <x:v>140</x:v>
      </x:c>
      <x:c r="D50" s="13">
        <x:v>1</x:v>
      </x:c>
      <x:c r="E50" s="14">
        <x:f>공종별내역서!F723</x:f>
        <x:v>0</x:v>
      </x:c>
      <x:c r="F50" s="14">
        <x:f t="shared" si="0"/>
        <x:v>0</x:v>
      </x:c>
      <x:c r="G50" s="14">
        <x:f>공종별내역서!H723</x:f>
        <x:v>0</x:v>
      </x:c>
      <x:c r="H50" s="14">
        <x:f t="shared" si="1"/>
        <x:v>0</x:v>
      </x:c>
      <x:c r="I50" s="14">
        <x:f>공종별내역서!J723</x:f>
        <x:v>0</x:v>
      </x:c>
      <x:c r="J50" s="14">
        <x:f t="shared" si="2"/>
        <x:v>0</x:v>
      </x:c>
      <x:c r="K50" s="14">
        <x:f t="shared" si="5"/>
        <x:v>0</x:v>
      </x:c>
      <x:c r="L50" s="14">
        <x:f t="shared" si="6"/>
        <x:v>0</x:v>
      </x:c>
      <x:c r="M50" s="12" t="s">
        <x:v>140</x:v>
      </x:c>
      <x:c r="N50" s="3" t="s">
        <x:v>647</x:v>
      </x:c>
      <x:c r="O50" s="3" t="s">
        <x:v>140</x:v>
      </x:c>
      <x:c r="P50" s="3" t="s">
        <x:v>677</x:v>
      </x:c>
      <x:c r="Q50" s="3" t="s">
        <x:v>140</x:v>
      </x:c>
      <x:c r="R50" s="2">
        <x:v>3</x:v>
      </x:c>
      <x:c r="S50" s="3" t="s">
        <x:v>140</x:v>
      </x:c>
      <x:c r="T50" s="10"/>
    </x:row>
    <x:row r="51" spans="1:20" ht="30" customHeight="1">
      <x:c r="A51" s="12" t="s">
        <x:v>109</x:v>
      </x:c>
      <x:c r="B51" s="12" t="s">
        <x:v>140</x:v>
      </x:c>
      <x:c r="C51" s="12" t="s">
        <x:v>140</x:v>
      </x:c>
      <x:c r="D51" s="13">
        <x:v>1</x:v>
      </x:c>
      <x:c r="E51" s="14">
        <x:f>공종별내역서!F747</x:f>
        <x:v>0</x:v>
      </x:c>
      <x:c r="F51" s="14">
        <x:f t="shared" si="0"/>
        <x:v>0</x:v>
      </x:c>
      <x:c r="G51" s="14">
        <x:f>공종별내역서!H747</x:f>
        <x:v>0</x:v>
      </x:c>
      <x:c r="H51" s="14">
        <x:f t="shared" si="1"/>
        <x:v>0</x:v>
      </x:c>
      <x:c r="I51" s="14">
        <x:f>공종별내역서!J747</x:f>
        <x:v>0</x:v>
      </x:c>
      <x:c r="J51" s="14">
        <x:f t="shared" si="2"/>
        <x:v>0</x:v>
      </x:c>
      <x:c r="K51" s="14">
        <x:f t="shared" si="5"/>
        <x:v>0</x:v>
      </x:c>
      <x:c r="L51" s="14">
        <x:f t="shared" si="6"/>
        <x:v>0</x:v>
      </x:c>
      <x:c r="M51" s="12" t="s">
        <x:v>140</x:v>
      </x:c>
      <x:c r="N51" s="3" t="s">
        <x:v>641</x:v>
      </x:c>
      <x:c r="O51" s="3" t="s">
        <x:v>140</x:v>
      </x:c>
      <x:c r="P51" s="3" t="s">
        <x:v>677</x:v>
      </x:c>
      <x:c r="Q51" s="3" t="s">
        <x:v>140</x:v>
      </x:c>
      <x:c r="R51" s="2">
        <x:v>3</x:v>
      </x:c>
      <x:c r="S51" s="3" t="s">
        <x:v>140</x:v>
      </x:c>
      <x:c r="T51" s="10"/>
    </x:row>
    <x:row r="52" spans="1:20" ht="30" customHeight="1">
      <x:c r="A52" s="12" t="s">
        <x:v>64</x:v>
      </x:c>
      <x:c r="B52" s="12" t="s">
        <x:v>140</x:v>
      </x:c>
      <x:c r="C52" s="12" t="s">
        <x:v>140</x:v>
      </x:c>
      <x:c r="D52" s="13">
        <x:v>1</x:v>
      </x:c>
      <x:c r="E52" s="14">
        <x:f>공종별내역서!F771</x:f>
        <x:v>0</x:v>
      </x:c>
      <x:c r="F52" s="14">
        <x:f t="shared" si="0"/>
        <x:v>0</x:v>
      </x:c>
      <x:c r="G52" s="14">
        <x:f>공종별내역서!H771</x:f>
        <x:v>0</x:v>
      </x:c>
      <x:c r="H52" s="14">
        <x:f t="shared" si="1"/>
        <x:v>0</x:v>
      </x:c>
      <x:c r="I52" s="14">
        <x:f>공종별내역서!J771</x:f>
        <x:v>0</x:v>
      </x:c>
      <x:c r="J52" s="14">
        <x:f t="shared" si="2"/>
        <x:v>0</x:v>
      </x:c>
      <x:c r="K52" s="14">
        <x:f t="shared" si="5"/>
        <x:v>0</x:v>
      </x:c>
      <x:c r="L52" s="14">
        <x:f t="shared" si="6"/>
        <x:v>0</x:v>
      </x:c>
      <x:c r="M52" s="12" t="s">
        <x:v>140</x:v>
      </x:c>
      <x:c r="N52" s="3" t="s">
        <x:v>640</x:v>
      </x:c>
      <x:c r="O52" s="3" t="s">
        <x:v>140</x:v>
      </x:c>
      <x:c r="P52" s="3" t="s">
        <x:v>677</x:v>
      </x:c>
      <x:c r="Q52" s="3" t="s">
        <x:v>140</x:v>
      </x:c>
      <x:c r="R52" s="2">
        <x:v>3</x:v>
      </x:c>
      <x:c r="S52" s="3" t="s">
        <x:v>140</x:v>
      </x:c>
      <x:c r="T52" s="10"/>
    </x:row>
    <x:row r="53" spans="1:20" ht="30" customHeight="1">
      <x:c r="A53" s="12" t="s">
        <x:v>1728</x:v>
      </x:c>
      <x:c r="B53" s="12" t="s">
        <x:v>140</x:v>
      </x:c>
      <x:c r="C53" s="12" t="s">
        <x:v>140</x:v>
      </x:c>
      <x:c r="D53" s="13">
        <x:v>1</x:v>
      </x:c>
      <x:c r="E53" s="14">
        <x:f>공종별내역서!F795</x:f>
        <x:v>0</x:v>
      </x:c>
      <x:c r="F53" s="14">
        <x:f t="shared" si="0"/>
        <x:v>0</x:v>
      </x:c>
      <x:c r="G53" s="14">
        <x:f>공종별내역서!H795</x:f>
        <x:v>0</x:v>
      </x:c>
      <x:c r="H53" s="14">
        <x:f t="shared" si="1"/>
        <x:v>0</x:v>
      </x:c>
      <x:c r="I53" s="14">
        <x:f>공종별내역서!J795</x:f>
        <x:v>0</x:v>
      </x:c>
      <x:c r="J53" s="14">
        <x:f t="shared" si="2"/>
        <x:v>0</x:v>
      </x:c>
      <x:c r="K53" s="14">
        <x:f t="shared" si="5"/>
        <x:v>0</x:v>
      </x:c>
      <x:c r="L53" s="14">
        <x:f t="shared" si="6"/>
        <x:v>0</x:v>
      </x:c>
      <x:c r="M53" s="12" t="s">
        <x:v>140</x:v>
      </x:c>
      <x:c r="N53" s="3" t="s">
        <x:v>687</x:v>
      </x:c>
      <x:c r="O53" s="3" t="s">
        <x:v>140</x:v>
      </x:c>
      <x:c r="P53" s="3" t="s">
        <x:v>677</x:v>
      </x:c>
      <x:c r="Q53" s="3" t="s">
        <x:v>140</x:v>
      </x:c>
      <x:c r="R53" s="2">
        <x:v>3</x:v>
      </x:c>
      <x:c r="S53" s="3" t="s">
        <x:v>140</x:v>
      </x:c>
      <x:c r="T53" s="10"/>
    </x:row>
    <x:row r="54" spans="1:20" ht="30" customHeight="1">
      <x:c r="A54" s="12" t="s">
        <x:v>1723</x:v>
      </x:c>
      <x:c r="B54" s="12" t="s">
        <x:v>140</x:v>
      </x:c>
      <x:c r="C54" s="12" t="s">
        <x:v>140</x:v>
      </x:c>
      <x:c r="D54" s="13">
        <x:v>1</x:v>
      </x:c>
      <x:c r="E54" s="14">
        <x:f>공종별내역서!F819</x:f>
        <x:v>0</x:v>
      </x:c>
      <x:c r="F54" s="14">
        <x:f t="shared" si="0"/>
        <x:v>0</x:v>
      </x:c>
      <x:c r="G54" s="14">
        <x:f>공종별내역서!H819</x:f>
        <x:v>0</x:v>
      </x:c>
      <x:c r="H54" s="14">
        <x:f t="shared" si="1"/>
        <x:v>0</x:v>
      </x:c>
      <x:c r="I54" s="14">
        <x:f>공종별내역서!J819</x:f>
        <x:v>0</x:v>
      </x:c>
      <x:c r="J54" s="14">
        <x:f t="shared" si="2"/>
        <x:v>0</x:v>
      </x:c>
      <x:c r="K54" s="14">
        <x:f t="shared" si="5"/>
        <x:v>0</x:v>
      </x:c>
      <x:c r="L54" s="14">
        <x:f t="shared" si="6"/>
        <x:v>0</x:v>
      </x:c>
      <x:c r="M54" s="12" t="s">
        <x:v>140</x:v>
      </x:c>
      <x:c r="N54" s="3" t="s">
        <x:v>620</x:v>
      </x:c>
      <x:c r="O54" s="3" t="s">
        <x:v>140</x:v>
      </x:c>
      <x:c r="P54" s="3" t="s">
        <x:v>140</x:v>
      </x:c>
      <x:c r="Q54" s="3" t="s">
        <x:v>132</x:v>
      </x:c>
      <x:c r="R54" s="2">
        <x:v>3</x:v>
      </x:c>
      <x:c r="S54" s="3" t="s">
        <x:v>140</x:v>
      </x:c>
      <x:c r="T54" s="10">
        <x:f>L54*1</x:f>
        <x:v>0</x:v>
      </x:c>
    </x:row>
    <x:row r="55" spans="1:20" ht="30" customHeight="1">
      <x:c r="A55" s="12" t="s">
        <x:v>102</x:v>
      </x:c>
      <x:c r="B55" s="12" t="s">
        <x:v>140</x:v>
      </x:c>
      <x:c r="C55" s="12" t="s">
        <x:v>140</x:v>
      </x:c>
      <x:c r="D55" s="13">
        <x:v>1</x:v>
      </x:c>
      <x:c r="E55" s="14">
        <x:f>공종별내역서!F843</x:f>
        <x:v>0</x:v>
      </x:c>
      <x:c r="F55" s="14">
        <x:f t="shared" si="0"/>
        <x:v>0</x:v>
      </x:c>
      <x:c r="G55" s="14">
        <x:f>공종별내역서!H843</x:f>
        <x:v>0</x:v>
      </x:c>
      <x:c r="H55" s="14">
        <x:f t="shared" si="1"/>
        <x:v>0</x:v>
      </x:c>
      <x:c r="I55" s="14">
        <x:f>공종별내역서!J843</x:f>
        <x:v>0</x:v>
      </x:c>
      <x:c r="J55" s="14">
        <x:f t="shared" si="2"/>
        <x:v>0</x:v>
      </x:c>
      <x:c r="K55" s="14">
        <x:f t="shared" si="5"/>
        <x:v>0</x:v>
      </x:c>
      <x:c r="L55" s="14">
        <x:f t="shared" si="6"/>
        <x:v>0</x:v>
      </x:c>
      <x:c r="M55" s="12" t="s">
        <x:v>140</x:v>
      </x:c>
      <x:c r="N55" s="3" t="s">
        <x:v>737</x:v>
      </x:c>
      <x:c r="O55" s="3" t="s">
        <x:v>140</x:v>
      </x:c>
      <x:c r="P55" s="3" t="s">
        <x:v>140</x:v>
      </x:c>
      <x:c r="Q55" s="3" t="s">
        <x:v>156</x:v>
      </x:c>
      <x:c r="R55" s="2">
        <x:v>3</x:v>
      </x:c>
      <x:c r="S55" s="3" t="s">
        <x:v>140</x:v>
      </x:c>
      <x:c r="T55" s="10">
        <x:f>L55*1</x:f>
        <x:v>0</x:v>
      </x:c>
    </x:row>
    <x:row r="56" spans="1:20" ht="30" customHeight="1">
      <x:c r="A56" s="44" t="s">
        <x:v>52</x:v>
      </x:c>
      <x:c r="B56" s="44" t="s">
        <x:v>140</x:v>
      </x:c>
      <x:c r="C56" s="44" t="s">
        <x:v>140</x:v>
      </x:c>
      <x:c r="D56" s="45">
        <x:v>1</x:v>
      </x:c>
      <x:c r="E56" s="46">
        <x:f>F57+F58+F59+F60</x:f>
        <x:v>0</x:v>
      </x:c>
      <x:c r="F56" s="46">
        <x:f t="shared" si="0"/>
        <x:v>0</x:v>
      </x:c>
      <x:c r="G56" s="46">
        <x:f>H57+H58+H59+H60</x:f>
        <x:v>0</x:v>
      </x:c>
      <x:c r="H56" s="46">
        <x:f t="shared" si="1"/>
        <x:v>0</x:v>
      </x:c>
      <x:c r="I56" s="46">
        <x:f>J57+J58+J59+J60</x:f>
        <x:v>0</x:v>
      </x:c>
      <x:c r="J56" s="46">
        <x:f t="shared" si="2"/>
        <x:v>0</x:v>
      </x:c>
      <x:c r="K56" s="46">
        <x:f t="shared" si="5"/>
        <x:v>0</x:v>
      </x:c>
      <x:c r="L56" s="46">
        <x:f t="shared" si="6"/>
        <x:v>0</x:v>
      </x:c>
      <x:c r="M56" s="44" t="s">
        <x:v>140</x:v>
      </x:c>
      <x:c r="N56" s="3" t="s">
        <x:v>668</x:v>
      </x:c>
      <x:c r="O56" s="3" t="s">
        <x:v>140</x:v>
      </x:c>
      <x:c r="P56" s="3" t="s">
        <x:v>180</x:v>
      </x:c>
      <x:c r="Q56" s="3" t="s">
        <x:v>140</x:v>
      </x:c>
      <x:c r="R56" s="2">
        <x:v>2</x:v>
      </x:c>
      <x:c r="S56" s="3" t="s">
        <x:v>140</x:v>
      </x:c>
      <x:c r="T56" s="10"/>
    </x:row>
    <x:row r="57" spans="1:20" ht="30" customHeight="1">
      <x:c r="A57" s="12" t="s">
        <x:v>38</x:v>
      </x:c>
      <x:c r="B57" s="12" t="s">
        <x:v>140</x:v>
      </x:c>
      <x:c r="C57" s="12" t="s">
        <x:v>140</x:v>
      </x:c>
      <x:c r="D57" s="13">
        <x:v>1</x:v>
      </x:c>
      <x:c r="E57" s="14">
        <x:f>공종별내역서!F867</x:f>
        <x:v>0</x:v>
      </x:c>
      <x:c r="F57" s="14">
        <x:f t="shared" si="0"/>
        <x:v>0</x:v>
      </x:c>
      <x:c r="G57" s="14">
        <x:f>공종별내역서!H867</x:f>
        <x:v>0</x:v>
      </x:c>
      <x:c r="H57" s="14">
        <x:f t="shared" si="1"/>
        <x:v>0</x:v>
      </x:c>
      <x:c r="I57" s="14">
        <x:f>공종별내역서!J867</x:f>
        <x:v>0</x:v>
      </x:c>
      <x:c r="J57" s="14">
        <x:f t="shared" si="2"/>
        <x:v>0</x:v>
      </x:c>
      <x:c r="K57" s="14">
        <x:f t="shared" si="5"/>
        <x:v>0</x:v>
      </x:c>
      <x:c r="L57" s="14">
        <x:f t="shared" si="6"/>
        <x:v>0</x:v>
      </x:c>
      <x:c r="M57" s="12" t="s">
        <x:v>140</x:v>
      </x:c>
      <x:c r="N57" s="3" t="s">
        <x:v>696</x:v>
      </x:c>
      <x:c r="O57" s="3" t="s">
        <x:v>140</x:v>
      </x:c>
      <x:c r="P57" s="3" t="s">
        <x:v>668</x:v>
      </x:c>
      <x:c r="Q57" s="3" t="s">
        <x:v>140</x:v>
      </x:c>
      <x:c r="R57" s="2">
        <x:v>3</x:v>
      </x:c>
      <x:c r="S57" s="3" t="s">
        <x:v>140</x:v>
      </x:c>
      <x:c r="T57" s="10"/>
    </x:row>
    <x:row r="58" spans="1:20" ht="30" customHeight="1">
      <x:c r="A58" s="12" t="s">
        <x:v>1731</x:v>
      </x:c>
      <x:c r="B58" s="12" t="s">
        <x:v>140</x:v>
      </x:c>
      <x:c r="C58" s="12" t="s">
        <x:v>140</x:v>
      </x:c>
      <x:c r="D58" s="13">
        <x:v>1</x:v>
      </x:c>
      <x:c r="E58" s="14">
        <x:f>공종별내역서!F891</x:f>
        <x:v>0</x:v>
      </x:c>
      <x:c r="F58" s="14">
        <x:f t="shared" si="0"/>
        <x:v>0</x:v>
      </x:c>
      <x:c r="G58" s="14">
        <x:f>공종별내역서!H891</x:f>
        <x:v>0</x:v>
      </x:c>
      <x:c r="H58" s="14">
        <x:f t="shared" si="1"/>
        <x:v>0</x:v>
      </x:c>
      <x:c r="I58" s="14">
        <x:f>공종별내역서!J891</x:f>
        <x:v>0</x:v>
      </x:c>
      <x:c r="J58" s="14">
        <x:f t="shared" si="2"/>
        <x:v>0</x:v>
      </x:c>
      <x:c r="K58" s="14">
        <x:f t="shared" si="5"/>
        <x:v>0</x:v>
      </x:c>
      <x:c r="L58" s="14">
        <x:f t="shared" si="6"/>
        <x:v>0</x:v>
      </x:c>
      <x:c r="M58" s="12" t="s">
        <x:v>140</x:v>
      </x:c>
      <x:c r="N58" s="3" t="s">
        <x:v>698</x:v>
      </x:c>
      <x:c r="O58" s="3" t="s">
        <x:v>140</x:v>
      </x:c>
      <x:c r="P58" s="3" t="s">
        <x:v>668</x:v>
      </x:c>
      <x:c r="Q58" s="3" t="s">
        <x:v>140</x:v>
      </x:c>
      <x:c r="R58" s="2">
        <x:v>3</x:v>
      </x:c>
      <x:c r="S58" s="3" t="s">
        <x:v>140</x:v>
      </x:c>
      <x:c r="T58" s="10"/>
    </x:row>
    <x:row r="59" spans="1:20" ht="30" customHeight="1">
      <x:c r="A59" s="12" t="s">
        <x:v>51</x:v>
      </x:c>
      <x:c r="B59" s="12" t="s">
        <x:v>140</x:v>
      </x:c>
      <x:c r="C59" s="12" t="s">
        <x:v>140</x:v>
      </x:c>
      <x:c r="D59" s="13">
        <x:v>1</x:v>
      </x:c>
      <x:c r="E59" s="14">
        <x:f>공종별내역서!F915</x:f>
        <x:v>0</x:v>
      </x:c>
      <x:c r="F59" s="14">
        <x:f t="shared" si="0"/>
        <x:v>0</x:v>
      </x:c>
      <x:c r="G59" s="14">
        <x:f>공종별내역서!H915</x:f>
        <x:v>0</x:v>
      </x:c>
      <x:c r="H59" s="14">
        <x:f t="shared" si="1"/>
        <x:v>0</x:v>
      </x:c>
      <x:c r="I59" s="14">
        <x:f>공종별내역서!J915</x:f>
        <x:v>0</x:v>
      </x:c>
      <x:c r="J59" s="14">
        <x:f t="shared" si="2"/>
        <x:v>0</x:v>
      </x:c>
      <x:c r="K59" s="14">
        <x:f t="shared" si="5"/>
        <x:v>0</x:v>
      </x:c>
      <x:c r="L59" s="14">
        <x:f t="shared" si="6"/>
        <x:v>0</x:v>
      </x:c>
      <x:c r="M59" s="12" t="s">
        <x:v>140</x:v>
      </x:c>
      <x:c r="N59" s="3" t="s">
        <x:v>697</x:v>
      </x:c>
      <x:c r="O59" s="3" t="s">
        <x:v>140</x:v>
      </x:c>
      <x:c r="P59" s="3" t="s">
        <x:v>668</x:v>
      </x:c>
      <x:c r="Q59" s="3" t="s">
        <x:v>140</x:v>
      </x:c>
      <x:c r="R59" s="2">
        <x:v>3</x:v>
      </x:c>
      <x:c r="S59" s="3" t="s">
        <x:v>140</x:v>
      </x:c>
      <x:c r="T59" s="10"/>
    </x:row>
    <x:row r="60" spans="1:20" ht="30" customHeight="1">
      <x:c r="A60" s="12" t="s">
        <x:v>65</x:v>
      </x:c>
      <x:c r="B60" s="12" t="s">
        <x:v>140</x:v>
      </x:c>
      <x:c r="C60" s="12" t="s">
        <x:v>140</x:v>
      </x:c>
      <x:c r="D60" s="13">
        <x:v>1</x:v>
      </x:c>
      <x:c r="E60" s="14">
        <x:f>공종별내역서!F939</x:f>
        <x:v>0</x:v>
      </x:c>
      <x:c r="F60" s="14">
        <x:f t="shared" si="0"/>
        <x:v>0</x:v>
      </x:c>
      <x:c r="G60" s="14">
        <x:f>공종별내역서!H939</x:f>
        <x:v>0</x:v>
      </x:c>
      <x:c r="H60" s="14">
        <x:f t="shared" si="1"/>
        <x:v>0</x:v>
      </x:c>
      <x:c r="I60" s="14">
        <x:f>공종별내역서!J939</x:f>
        <x:v>0</x:v>
      </x:c>
      <x:c r="J60" s="14">
        <x:f t="shared" si="2"/>
        <x:v>0</x:v>
      </x:c>
      <x:c r="K60" s="14">
        <x:f t="shared" si="5"/>
        <x:v>0</x:v>
      </x:c>
      <x:c r="L60" s="14">
        <x:f t="shared" si="6"/>
        <x:v>0</x:v>
      </x:c>
      <x:c r="M60" s="12" t="s">
        <x:v>140</x:v>
      </x:c>
      <x:c r="N60" s="3" t="s">
        <x:v>708</x:v>
      </x:c>
      <x:c r="O60" s="3" t="s">
        <x:v>140</x:v>
      </x:c>
      <x:c r="P60" s="3" t="s">
        <x:v>668</x:v>
      </x:c>
      <x:c r="Q60" s="3" t="s">
        <x:v>140</x:v>
      </x:c>
      <x:c r="R60" s="2">
        <x:v>3</x:v>
      </x:c>
      <x:c r="S60" s="3" t="s">
        <x:v>140</x:v>
      </x:c>
      <x:c r="T60" s="10"/>
    </x:row>
    <x:row r="61" spans="1:20" ht="30" customHeight="1">
      <x:c r="A61" s="44" t="s">
        <x:v>61</x:v>
      </x:c>
      <x:c r="B61" s="44" t="s">
        <x:v>140</x:v>
      </x:c>
      <x:c r="C61" s="44" t="s">
        <x:v>140</x:v>
      </x:c>
      <x:c r="D61" s="45">
        <x:v>1</x:v>
      </x:c>
      <x:c r="E61" s="46">
        <x:f>F62+F63+F64+F65+F66</x:f>
        <x:v>0</x:v>
      </x:c>
      <x:c r="F61" s="46">
        <x:f t="shared" si="0"/>
        <x:v>0</x:v>
      </x:c>
      <x:c r="G61" s="46">
        <x:f>H62+H63+H64+H65+H66</x:f>
        <x:v>0</x:v>
      </x:c>
      <x:c r="H61" s="46">
        <x:f t="shared" si="1"/>
        <x:v>0</x:v>
      </x:c>
      <x:c r="I61" s="46">
        <x:f>J62+J63+J64+J65+J66</x:f>
        <x:v>0</x:v>
      </x:c>
      <x:c r="J61" s="46">
        <x:f t="shared" si="2"/>
        <x:v>0</x:v>
      </x:c>
      <x:c r="K61" s="46">
        <x:f t="shared" si="5"/>
        <x:v>0</x:v>
      </x:c>
      <x:c r="L61" s="46">
        <x:f t="shared" si="6"/>
        <x:v>0</x:v>
      </x:c>
      <x:c r="M61" s="44" t="s">
        <x:v>140</x:v>
      </x:c>
      <x:c r="N61" s="3" t="s">
        <x:v>713</x:v>
      </x:c>
      <x:c r="O61" s="3" t="s">
        <x:v>140</x:v>
      </x:c>
      <x:c r="P61" s="3" t="s">
        <x:v>180</x:v>
      </x:c>
      <x:c r="Q61" s="3" t="s">
        <x:v>140</x:v>
      </x:c>
      <x:c r="R61" s="2">
        <x:v>2</x:v>
      </x:c>
      <x:c r="S61" s="3" t="s">
        <x:v>140</x:v>
      </x:c>
      <x:c r="T61" s="10"/>
    </x:row>
    <x:row r="62" spans="1:20" ht="30" customHeight="1">
      <x:c r="A62" s="12" t="s">
        <x:v>1713</x:v>
      </x:c>
      <x:c r="B62" s="12" t="s">
        <x:v>140</x:v>
      </x:c>
      <x:c r="C62" s="12" t="s">
        <x:v>140</x:v>
      </x:c>
      <x:c r="D62" s="13">
        <x:v>1</x:v>
      </x:c>
      <x:c r="E62" s="14">
        <x:f>공종별내역서!F963</x:f>
        <x:v>0</x:v>
      </x:c>
      <x:c r="F62" s="14">
        <x:f t="shared" si="0"/>
        <x:v>0</x:v>
      </x:c>
      <x:c r="G62" s="14">
        <x:f>공종별내역서!H963</x:f>
        <x:v>0</x:v>
      </x:c>
      <x:c r="H62" s="14">
        <x:f t="shared" si="1"/>
        <x:v>0</x:v>
      </x:c>
      <x:c r="I62" s="14">
        <x:f>공종별내역서!J963</x:f>
        <x:v>0</x:v>
      </x:c>
      <x:c r="J62" s="14">
        <x:f t="shared" si="2"/>
        <x:v>0</x:v>
      </x:c>
      <x:c r="K62" s="14">
        <x:f t="shared" si="5"/>
        <x:v>0</x:v>
      </x:c>
      <x:c r="L62" s="14">
        <x:f t="shared" si="6"/>
        <x:v>0</x:v>
      </x:c>
      <x:c r="M62" s="12" t="s">
        <x:v>140</x:v>
      </x:c>
      <x:c r="N62" s="3" t="s">
        <x:v>711</x:v>
      </x:c>
      <x:c r="O62" s="3" t="s">
        <x:v>140</x:v>
      </x:c>
      <x:c r="P62" s="3" t="s">
        <x:v>713</x:v>
      </x:c>
      <x:c r="Q62" s="3" t="s">
        <x:v>140</x:v>
      </x:c>
      <x:c r="R62" s="2">
        <x:v>3</x:v>
      </x:c>
      <x:c r="S62" s="3" t="s">
        <x:v>140</x:v>
      </x:c>
      <x:c r="T62" s="10"/>
    </x:row>
    <x:row r="63" spans="1:20" ht="30" customHeight="1">
      <x:c r="A63" s="12" t="s">
        <x:v>84</x:v>
      </x:c>
      <x:c r="B63" s="12" t="s">
        <x:v>140</x:v>
      </x:c>
      <x:c r="C63" s="12" t="s">
        <x:v>140</x:v>
      </x:c>
      <x:c r="D63" s="13">
        <x:v>1</x:v>
      </x:c>
      <x:c r="E63" s="14">
        <x:f>공종별내역서!F987</x:f>
        <x:v>0</x:v>
      </x:c>
      <x:c r="F63" s="14">
        <x:f t="shared" si="0"/>
        <x:v>0</x:v>
      </x:c>
      <x:c r="G63" s="14">
        <x:f>공종별내역서!H987</x:f>
        <x:v>0</x:v>
      </x:c>
      <x:c r="H63" s="14">
        <x:f t="shared" si="1"/>
        <x:v>0</x:v>
      </x:c>
      <x:c r="I63" s="14">
        <x:f>공종별내역서!J987</x:f>
        <x:v>0</x:v>
      </x:c>
      <x:c r="J63" s="14">
        <x:f t="shared" si="2"/>
        <x:v>0</x:v>
      </x:c>
      <x:c r="K63" s="14">
        <x:f t="shared" si="5"/>
        <x:v>0</x:v>
      </x:c>
      <x:c r="L63" s="14">
        <x:f t="shared" si="6"/>
        <x:v>0</x:v>
      </x:c>
      <x:c r="M63" s="12" t="s">
        <x:v>140</x:v>
      </x:c>
      <x:c r="N63" s="3" t="s">
        <x:v>720</x:v>
      </x:c>
      <x:c r="O63" s="3" t="s">
        <x:v>140</x:v>
      </x:c>
      <x:c r="P63" s="3" t="s">
        <x:v>713</x:v>
      </x:c>
      <x:c r="Q63" s="3" t="s">
        <x:v>140</x:v>
      </x:c>
      <x:c r="R63" s="2">
        <x:v>3</x:v>
      </x:c>
      <x:c r="S63" s="3" t="s">
        <x:v>140</x:v>
      </x:c>
      <x:c r="T63" s="10"/>
    </x:row>
    <x:row r="64" spans="1:20" ht="30" customHeight="1">
      <x:c r="A64" s="12" t="s">
        <x:v>1710</x:v>
      </x:c>
      <x:c r="B64" s="12" t="s">
        <x:v>140</x:v>
      </x:c>
      <x:c r="C64" s="12" t="s">
        <x:v>140</x:v>
      </x:c>
      <x:c r="D64" s="13">
        <x:v>1</x:v>
      </x:c>
      <x:c r="E64" s="14">
        <x:f>공종별내역서!F1011</x:f>
        <x:v>0</x:v>
      </x:c>
      <x:c r="F64" s="14">
        <x:f t="shared" si="0"/>
        <x:v>0</x:v>
      </x:c>
      <x:c r="G64" s="14">
        <x:f>공종별내역서!H1011</x:f>
        <x:v>0</x:v>
      </x:c>
      <x:c r="H64" s="14">
        <x:f t="shared" si="1"/>
        <x:v>0</x:v>
      </x:c>
      <x:c r="I64" s="14">
        <x:f>공종별내역서!J1011</x:f>
        <x:v>0</x:v>
      </x:c>
      <x:c r="J64" s="14">
        <x:f t="shared" si="2"/>
        <x:v>0</x:v>
      </x:c>
      <x:c r="K64" s="14">
        <x:f t="shared" si="5"/>
        <x:v>0</x:v>
      </x:c>
      <x:c r="L64" s="14">
        <x:f t="shared" si="6"/>
        <x:v>0</x:v>
      </x:c>
      <x:c r="M64" s="12" t="s">
        <x:v>140</x:v>
      </x:c>
      <x:c r="N64" s="3" t="s">
        <x:v>702</x:v>
      </x:c>
      <x:c r="O64" s="3" t="s">
        <x:v>140</x:v>
      </x:c>
      <x:c r="P64" s="3" t="s">
        <x:v>713</x:v>
      </x:c>
      <x:c r="Q64" s="3" t="s">
        <x:v>140</x:v>
      </x:c>
      <x:c r="R64" s="2">
        <x:v>3</x:v>
      </x:c>
      <x:c r="S64" s="3" t="s">
        <x:v>140</x:v>
      </x:c>
      <x:c r="T64" s="10"/>
    </x:row>
    <x:row r="65" spans="1:20" ht="30" customHeight="1">
      <x:c r="A65" s="12" t="s">
        <x:v>1696</x:v>
      </x:c>
      <x:c r="B65" s="12" t="s">
        <x:v>140</x:v>
      </x:c>
      <x:c r="C65" s="12" t="s">
        <x:v>140</x:v>
      </x:c>
      <x:c r="D65" s="13">
        <x:v>1</x:v>
      </x:c>
      <x:c r="E65" s="14">
        <x:f>공종별내역서!F1035</x:f>
        <x:v>0</x:v>
      </x:c>
      <x:c r="F65" s="14">
        <x:f t="shared" si="0"/>
        <x:v>0</x:v>
      </x:c>
      <x:c r="G65" s="14">
        <x:f>공종별내역서!H1035</x:f>
        <x:v>0</x:v>
      </x:c>
      <x:c r="H65" s="14">
        <x:f t="shared" si="1"/>
        <x:v>0</x:v>
      </x:c>
      <x:c r="I65" s="14">
        <x:f>공종별내역서!J1035</x:f>
        <x:v>0</x:v>
      </x:c>
      <x:c r="J65" s="14">
        <x:f t="shared" si="2"/>
        <x:v>0</x:v>
      </x:c>
      <x:c r="K65" s="14">
        <x:f t="shared" si="5"/>
        <x:v>0</x:v>
      </x:c>
      <x:c r="L65" s="14">
        <x:f t="shared" si="6"/>
        <x:v>0</x:v>
      </x:c>
      <x:c r="M65" s="12" t="s">
        <x:v>140</x:v>
      </x:c>
      <x:c r="N65" s="3" t="s">
        <x:v>703</x:v>
      </x:c>
      <x:c r="O65" s="3" t="s">
        <x:v>140</x:v>
      </x:c>
      <x:c r="P65" s="3" t="s">
        <x:v>713</x:v>
      </x:c>
      <x:c r="Q65" s="3" t="s">
        <x:v>140</x:v>
      </x:c>
      <x:c r="R65" s="2">
        <x:v>3</x:v>
      </x:c>
      <x:c r="S65" s="3" t="s">
        <x:v>140</x:v>
      </x:c>
      <x:c r="T65" s="10"/>
    </x:row>
    <x:row r="66" spans="1:20" ht="30" customHeight="1">
      <x:c r="A66" s="12" t="s">
        <x:v>94</x:v>
      </x:c>
      <x:c r="B66" s="12" t="s">
        <x:v>140</x:v>
      </x:c>
      <x:c r="C66" s="12" t="s">
        <x:v>140</x:v>
      </x:c>
      <x:c r="D66" s="13">
        <x:v>1</x:v>
      </x:c>
      <x:c r="E66" s="14">
        <x:f>공종별내역서!F1059</x:f>
        <x:v>0</x:v>
      </x:c>
      <x:c r="F66" s="14">
        <x:f t="shared" si="0"/>
        <x:v>0</x:v>
      </x:c>
      <x:c r="G66" s="14">
        <x:f>공종별내역서!H1059</x:f>
        <x:v>0</x:v>
      </x:c>
      <x:c r="H66" s="14">
        <x:f t="shared" si="1"/>
        <x:v>0</x:v>
      </x:c>
      <x:c r="I66" s="14">
        <x:f>공종별내역서!J1059</x:f>
        <x:v>0</x:v>
      </x:c>
      <x:c r="J66" s="14">
        <x:f t="shared" si="2"/>
        <x:v>0</x:v>
      </x:c>
      <x:c r="K66" s="14">
        <x:f t="shared" si="5"/>
        <x:v>0</x:v>
      </x:c>
      <x:c r="L66" s="14">
        <x:f t="shared" si="6"/>
        <x:v>0</x:v>
      </x:c>
      <x:c r="M66" s="12" t="s">
        <x:v>140</x:v>
      </x:c>
      <x:c r="N66" s="3" t="s">
        <x:v>680</x:v>
      </x:c>
      <x:c r="O66" s="3" t="s">
        <x:v>140</x:v>
      </x:c>
      <x:c r="P66" s="3" t="s">
        <x:v>713</x:v>
      </x:c>
      <x:c r="Q66" s="3" t="s">
        <x:v>140</x:v>
      </x:c>
      <x:c r="R66" s="2">
        <x:v>3</x:v>
      </x:c>
      <x:c r="S66" s="3" t="s">
        <x:v>140</x:v>
      </x:c>
      <x:c r="T66" s="10"/>
    </x:row>
    <x:row r="67" spans="1:20" ht="30" customHeight="1">
      <x:c r="A67" s="12" t="s">
        <x:v>79</x:v>
      </x:c>
      <x:c r="B67" s="12" t="s">
        <x:v>140</x:v>
      </x:c>
      <x:c r="C67" s="12" t="s">
        <x:v>140</x:v>
      </x:c>
      <x:c r="D67" s="13">
        <x:v>1</x:v>
      </x:c>
      <x:c r="E67" s="14">
        <x:f>공종별내역서!F1083</x:f>
        <x:v>0</x:v>
      </x:c>
      <x:c r="F67" s="14">
        <x:f t="shared" si="0"/>
        <x:v>0</x:v>
      </x:c>
      <x:c r="G67" s="14">
        <x:f>공종별내역서!H1083</x:f>
        <x:v>0</x:v>
      </x:c>
      <x:c r="H67" s="14">
        <x:f t="shared" si="1"/>
        <x:v>0</x:v>
      </x:c>
      <x:c r="I67" s="14">
        <x:f>공종별내역서!J1083</x:f>
        <x:v>0</x:v>
      </x:c>
      <x:c r="J67" s="14">
        <x:f t="shared" si="2"/>
        <x:v>0</x:v>
      </x:c>
      <x:c r="K67" s="14">
        <x:f t="shared" si="5"/>
        <x:v>0</x:v>
      </x:c>
      <x:c r="L67" s="14">
        <x:f t="shared" si="6"/>
        <x:v>0</x:v>
      </x:c>
      <x:c r="M67" s="12" t="s">
        <x:v>140</x:v>
      </x:c>
      <x:c r="N67" s="3" t="s">
        <x:v>655</x:v>
      </x:c>
      <x:c r="O67" s="3" t="s">
        <x:v>140</x:v>
      </x:c>
      <x:c r="P67" s="3" t="s">
        <x:v>140</x:v>
      </x:c>
      <x:c r="Q67" s="3" t="s">
        <x:v>132</x:v>
      </x:c>
      <x:c r="R67" s="2">
        <x:v>3</x:v>
      </x:c>
      <x:c r="S67" s="3" t="s">
        <x:v>140</x:v>
      </x:c>
      <x:c r="T67" s="10">
        <x:f>L67*1</x:f>
        <x:v>0</x:v>
      </x:c>
    </x:row>
    <x:row r="68" spans="1:20" ht="30" customHeight="1">
      <x:c r="A68" s="43"/>
      <x:c r="B68" s="49"/>
      <x:c r="C68" s="49"/>
      <x:c r="D68" s="43"/>
      <x:c r="E68" s="50"/>
      <x:c r="F68" s="50"/>
      <x:c r="G68" s="50"/>
      <x:c r="H68" s="50"/>
      <x:c r="I68" s="50"/>
      <x:c r="J68" s="50"/>
      <x:c r="K68" s="50"/>
      <x:c r="L68" s="50"/>
      <x:c r="M68" s="49"/>
      <x:c r="T68" s="10"/>
    </x:row>
    <x:row r="69" spans="1:20" ht="30" customHeight="1">
      <x:c r="A69" s="13"/>
      <x:c r="B69" s="13"/>
      <x:c r="C69" s="13"/>
      <x:c r="D69" s="13"/>
      <x:c r="E69" s="13"/>
      <x:c r="F69" s="13"/>
      <x:c r="G69" s="13"/>
      <x:c r="H69" s="13"/>
      <x:c r="I69" s="13"/>
      <x:c r="J69" s="13"/>
      <x:c r="K69" s="13"/>
      <x:c r="L69" s="13"/>
      <x:c r="M69" s="13"/>
      <x:c r="T69" s="10"/>
    </x:row>
    <x:row r="70" spans="1:20" ht="30" customHeight="1">
      <x:c r="A70" s="12" t="s">
        <x:v>1704</x:v>
      </x:c>
      <x:c r="B70" s="13"/>
      <x:c r="C70" s="13"/>
      <x:c r="D70" s="13"/>
      <x:c r="E70" s="13"/>
      <x:c r="F70" s="14">
        <x:f>F5</x:f>
        <x:v>0</x:v>
      </x:c>
      <x:c r="G70" s="13"/>
      <x:c r="H70" s="14">
        <x:f>H5</x:f>
        <x:v>0</x:v>
      </x:c>
      <x:c r="I70" s="13"/>
      <x:c r="J70" s="14">
        <x:f>J5</x:f>
        <x:v>0</x:v>
      </x:c>
      <x:c r="K70" s="13"/>
      <x:c r="L70" s="14">
        <x:f>L5</x:f>
        <x:v>0</x:v>
      </x:c>
      <x:c r="M70" s="13"/>
      <x:c r="T70" s="10"/>
    </x:row>
  </x:sheetData>
  <x:mergeCells count="16">
    <x:mergeCell ref="Q3:Q4"/>
    <x:mergeCell ref="R3:R4"/>
    <x:mergeCell ref="S3:S4"/>
    <x:mergeCell ref="T3:T4"/>
    <x:mergeCell ref="I3:J3"/>
    <x:mergeCell ref="K3:L3"/>
    <x:mergeCell ref="M3:M4"/>
    <x:mergeCell ref="N3:N4"/>
    <x:mergeCell ref="O3:O4"/>
    <x:mergeCell ref="P3:P4"/>
    <x:mergeCell ref="G3:H3"/>
    <x:mergeCell ref="A3:A4"/>
    <x:mergeCell ref="B3:B4"/>
    <x:mergeCell ref="C3:C4"/>
    <x:mergeCell ref="D3:D4"/>
    <x:mergeCell ref="E3:F3"/>
  </x:mergeCells>
  <x:pageMargins left="0.78694444894790649" right="0" top="0.39347222447395325" bottom="0.39347222447395325" header="0" footer="0"/>
  <x:pageSetup paperSize="9" scale="68" firstPageNumber="1" fitToWidth="1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AV1083"/>
  <x:sheetViews>
    <x:sheetView view="pageBreakPreview" topLeftCell="A932" zoomScaleNormal="100" zoomScaleSheetLayoutView="100" workbookViewId="0">
      <x:selection activeCell="E951" activeCellId="0" sqref="E951:E951"/>
    </x:sheetView>
  </x:sheetViews>
  <x:sheetFormatPr defaultColWidth="9" defaultRowHeight="16.399999999999999"/>
  <x:cols>
    <x:col min="1" max="2" width="30.625" style="2" customWidth="1"/>
    <x:col min="3" max="3" width="4.625" style="2" customWidth="1"/>
    <x:col min="4" max="4" width="8.625" style="2" customWidth="1"/>
    <x:col min="5" max="12" width="13.625" style="2" customWidth="1"/>
    <x:col min="13" max="13" width="12.625" style="2" customWidth="1"/>
    <x:col min="14" max="43" width="2.625" style="2" hidden="1" customWidth="1"/>
    <x:col min="44" max="44" width="10.625" style="2" hidden="1" customWidth="1"/>
    <x:col min="45" max="46" width="1.625" style="2" hidden="1" customWidth="1"/>
    <x:col min="47" max="47" width="24.625" style="2" hidden="1" customWidth="1"/>
    <x:col min="48" max="48" width="10.625" style="2" hidden="1" customWidth="1"/>
    <x:col min="49" max="49" width="9.703125" style="1" bestFit="1" customWidth="1"/>
  </x:cols>
  <x:sheetData>
    <x:row r="1" spans="1:13" ht="30" customHeight="1">
      <x:c r="A1" s="6" t="s">
        <x:v>302</x:v>
      </x:c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8"/>
    </x:row>
    <x:row r="2" spans="1:48" ht="30" customHeight="1">
      <x:c r="A2" s="56" t="s">
        <x:v>928</x:v>
      </x:c>
      <x:c r="B2" s="56" t="s">
        <x:v>933</x:v>
      </x:c>
      <x:c r="C2" s="56" t="s">
        <x:v>149</x:v>
      </x:c>
      <x:c r="D2" s="56" t="s">
        <x:v>136</x:v>
      </x:c>
      <x:c r="E2" s="56" t="s">
        <x:v>347</x:v>
      </x:c>
      <x:c r="F2" s="56"/>
      <x:c r="G2" s="56" t="s">
        <x:v>445</x:v>
      </x:c>
      <x:c r="H2" s="56"/>
      <x:c r="I2" s="56" t="s">
        <x:v>997</x:v>
      </x:c>
      <x:c r="J2" s="56"/>
      <x:c r="K2" s="56" t="s">
        <x:v>999</x:v>
      </x:c>
      <x:c r="L2" s="56"/>
      <x:c r="M2" s="56" t="s">
        <x:v>350</x:v>
      </x:c>
      <x:c r="N2" s="53" t="s">
        <x:v>351</x:v>
      </x:c>
      <x:c r="O2" s="53" t="s">
        <x:v>158</x:v>
      </x:c>
      <x:c r="P2" s="53" t="s">
        <x:v>256</x:v>
      </x:c>
      <x:c r="Q2" s="53" t="s">
        <x:v>477</x:v>
      </x:c>
      <x:c r="R2" s="53" t="s">
        <x:v>170</x:v>
      </x:c>
      <x:c r="S2" s="53" t="s">
        <x:v>162</x:v>
      </x:c>
      <x:c r="T2" s="53" t="s">
        <x:v>126</x:v>
      </x:c>
      <x:c r="U2" s="53" t="s">
        <x:v>388</x:v>
      </x:c>
      <x:c r="V2" s="53" t="s">
        <x:v>396</x:v>
      </x:c>
      <x:c r="W2" s="53" t="s">
        <x:v>173</x:v>
      </x:c>
      <x:c r="X2" s="53" t="s">
        <x:v>360</x:v>
      </x:c>
      <x:c r="Y2" s="53" t="s">
        <x:v>474</x:v>
      </x:c>
      <x:c r="Z2" s="53" t="s">
        <x:v>365</x:v>
      </x:c>
      <x:c r="AA2" s="53" t="s">
        <x:v>398</x:v>
      </x:c>
      <x:c r="AB2" s="53" t="s">
        <x:v>473</x:v>
      </x:c>
      <x:c r="AC2" s="53" t="s">
        <x:v>339</x:v>
      </x:c>
      <x:c r="AD2" s="53" t="s">
        <x:v>518</x:v>
      </x:c>
      <x:c r="AE2" s="53" t="s">
        <x:v>750</x:v>
      </x:c>
      <x:c r="AF2" s="53" t="s">
        <x:v>486</x:v>
      </x:c>
      <x:c r="AG2" s="53" t="s">
        <x:v>446</x:v>
      </x:c>
      <x:c r="AH2" s="53" t="s">
        <x:v>452</x:v>
      </x:c>
      <x:c r="AI2" s="53" t="s">
        <x:v>459</x:v>
      </x:c>
      <x:c r="AJ2" s="53" t="s">
        <x:v>349</x:v>
      </x:c>
      <x:c r="AK2" s="53" t="s">
        <x:v>353</x:v>
      </x:c>
      <x:c r="AL2" s="53" t="s">
        <x:v>393</x:v>
      </x:c>
      <x:c r="AM2" s="53" t="s">
        <x:v>765</x:v>
      </x:c>
      <x:c r="AN2" s="53" t="s">
        <x:v>467</x:v>
      </x:c>
      <x:c r="AO2" s="53" t="s">
        <x:v>756</x:v>
      </x:c>
      <x:c r="AP2" s="53" t="s">
        <x:v>399</x:v>
      </x:c>
      <x:c r="AQ2" s="53" t="s">
        <x:v>443</x:v>
      </x:c>
      <x:c r="AR2" s="53" t="s">
        <x:v>440</x:v>
      </x:c>
      <x:c r="AS2" s="53" t="s">
        <x:v>375</x:v>
      </x:c>
      <x:c r="AT2" s="53" t="s">
        <x:v>454</x:v>
      </x:c>
      <x:c r="AU2" s="53" t="s">
        <x:v>432</x:v>
      </x:c>
      <x:c r="AV2" s="53" t="s">
        <x:v>437</x:v>
      </x:c>
    </x:row>
    <x:row r="3" spans="1:48" ht="30" customHeight="1">
      <x:c r="A3" s="56"/>
      <x:c r="B3" s="56"/>
      <x:c r="C3" s="56"/>
      <x:c r="D3" s="56"/>
      <x:c r="E3" s="9" t="s">
        <x:v>854</x:v>
      </x:c>
      <x:c r="F3" s="9" t="s">
        <x:v>376</x:v>
      </x:c>
      <x:c r="G3" s="9" t="s">
        <x:v>854</x:v>
      </x:c>
      <x:c r="H3" s="9" t="s">
        <x:v>376</x:v>
      </x:c>
      <x:c r="I3" s="9" t="s">
        <x:v>854</x:v>
      </x:c>
      <x:c r="J3" s="9" t="s">
        <x:v>376</x:v>
      </x:c>
      <x:c r="K3" s="9" t="s">
        <x:v>854</x:v>
      </x:c>
      <x:c r="L3" s="9" t="s">
        <x:v>376</x:v>
      </x:c>
      <x:c r="M3" s="56"/>
      <x:c r="N3" s="53"/>
      <x:c r="O3" s="53"/>
      <x:c r="P3" s="53"/>
      <x:c r="Q3" s="53"/>
      <x:c r="R3" s="53"/>
      <x:c r="S3" s="53"/>
      <x:c r="T3" s="53"/>
      <x:c r="U3" s="53"/>
      <x:c r="V3" s="53"/>
      <x:c r="W3" s="53"/>
      <x:c r="X3" s="53"/>
      <x:c r="Y3" s="53"/>
      <x:c r="Z3" s="53"/>
      <x:c r="AA3" s="53"/>
      <x:c r="AB3" s="53"/>
      <x:c r="AC3" s="53"/>
      <x:c r="AD3" s="53"/>
      <x:c r="AE3" s="53"/>
      <x:c r="AF3" s="53"/>
      <x:c r="AG3" s="53"/>
      <x:c r="AH3" s="53"/>
      <x:c r="AI3" s="53"/>
      <x:c r="AJ3" s="53"/>
      <x:c r="AK3" s="53"/>
      <x:c r="AL3" s="53"/>
      <x:c r="AM3" s="53"/>
      <x:c r="AN3" s="53"/>
      <x:c r="AO3" s="53"/>
      <x:c r="AP3" s="53"/>
      <x:c r="AQ3" s="53"/>
      <x:c r="AR3" s="53"/>
      <x:c r="AS3" s="53"/>
      <x:c r="AT3" s="53"/>
      <x:c r="AU3" s="53"/>
      <x:c r="AV3" s="53"/>
    </x:row>
    <x:row r="4" spans="1:17" ht="30" customHeight="1">
      <x:c r="A4" s="47" t="s">
        <x:v>57</x:v>
      </x:c>
      <x:c r="B4" s="47" t="s">
        <x:v>911</x:v>
      </x:c>
      <x:c r="C4" s="45"/>
      <x:c r="D4" s="45"/>
      <x:c r="E4" s="46"/>
      <x:c r="F4" s="46"/>
      <x:c r="G4" s="46"/>
      <x:c r="H4" s="46"/>
      <x:c r="I4" s="46"/>
      <x:c r="J4" s="46"/>
      <x:c r="K4" s="46"/>
      <x:c r="L4" s="46"/>
      <x:c r="M4" s="45"/>
      <x:c r="Q4" s="3" t="s">
        <x:v>545</x:v>
      </x:c>
    </x:row>
    <x:row r="5" spans="1:48" ht="30" customHeight="1">
      <x:c r="A5" s="15" t="s">
        <x:v>277</x:v>
      </x:c>
      <x:c r="B5" s="15" t="s">
        <x:v>929</x:v>
      </x:c>
      <x:c r="C5" s="15" t="s">
        <x:v>157</x:v>
      </x:c>
      <x:c r="D5" s="13">
        <x:v>1</x:v>
      </x:c>
      <x:c r="E5" s="14">
        <x:f>TRUNC(일위대가목록!E7,0)</x:f>
        <x:v>0</x:v>
      </x:c>
      <x:c r="F5" s="14">
        <x:f>TRUNC(E5*D5,0)</x:f>
        <x:v>0</x:v>
      </x:c>
      <x:c r="G5" s="14">
        <x:f>TRUNC(일위대가목록!F7,0)</x:f>
        <x:v>0</x:v>
      </x:c>
      <x:c r="H5" s="14">
        <x:f>TRUNC(G5*D5,0)</x:f>
        <x:v>0</x:v>
      </x:c>
      <x:c r="I5" s="14">
        <x:f>TRUNC(일위대가목록!G7,0)</x:f>
        <x:v>0</x:v>
      </x:c>
      <x:c r="J5" s="14">
        <x:f>TRUNC(I5*D5,0)</x:f>
        <x:v>0</x:v>
      </x:c>
      <x:c r="K5" s="14">
        <x:f t="shared" ref="K5:L8" si="0">TRUNC(E5+G5+I5,0)</x:f>
        <x:v>0</x:v>
      </x:c>
      <x:c r="L5" s="14">
        <x:f t="shared" si="0"/>
        <x:v>0</x:v>
      </x:c>
      <x:c r="M5" s="15" t="s">
        <x:v>456</x:v>
      </x:c>
      <x:c r="N5" s="3" t="s">
        <x:v>1167</x:v>
      </x:c>
      <x:c r="O5" s="3" t="s">
        <x:v>140</x:v>
      </x:c>
      <x:c r="P5" s="3" t="s">
        <x:v>140</x:v>
      </x:c>
      <x:c r="Q5" s="3" t="s">
        <x:v>545</x:v>
      </x:c>
      <x:c r="R5" s="3" t="s">
        <x:v>185</x:v>
      </x:c>
      <x:c r="S5" s="3" t="s">
        <x:v>150</x:v>
      </x:c>
      <x:c r="T5" s="3" t="s">
        <x:v>150</x:v>
      </x:c>
      <x:c r="AR5" s="3" t="s">
        <x:v>140</x:v>
      </x:c>
      <x:c r="AS5" s="3" t="s">
        <x:v>140</x:v>
      </x:c>
      <x:c r="AU5" s="3" t="s">
        <x:v>1740</x:v>
      </x:c>
      <x:c r="AV5" s="2">
        <x:v>35</x:v>
      </x:c>
    </x:row>
    <x:row r="6" spans="1:48" ht="30" customHeight="1">
      <x:c r="A6" s="15" t="s">
        <x:v>943</x:v>
      </x:c>
      <x:c r="B6" s="15" t="s">
        <x:v>161</x:v>
      </x:c>
      <x:c r="C6" s="15" t="s">
        <x:v>176</x:v>
      </x:c>
      <x:c r="D6" s="13">
        <x:v>65.849999999999994</x:v>
      </x:c>
      <x:c r="E6" s="14">
        <x:f>TRUNC(일위대가목록!E8,0)</x:f>
        <x:v>0</x:v>
      </x:c>
      <x:c r="F6" s="14">
        <x:f>TRUNC(E6*D6,0)</x:f>
        <x:v>0</x:v>
      </x:c>
      <x:c r="G6" s="14">
        <x:f>TRUNC(일위대가목록!F8,0)</x:f>
        <x:v>0</x:v>
      </x:c>
      <x:c r="H6" s="14">
        <x:f>TRUNC(G6*D6,0)</x:f>
        <x:v>0</x:v>
      </x:c>
      <x:c r="I6" s="14">
        <x:f>TRUNC(일위대가목록!G8,0)</x:f>
        <x:v>0</x:v>
      </x:c>
      <x:c r="J6" s="14">
        <x:f>TRUNC(I6*D6,0)</x:f>
        <x:v>0</x:v>
      </x:c>
      <x:c r="K6" s="14">
        <x:f t="shared" si="0"/>
        <x:v>0</x:v>
      </x:c>
      <x:c r="L6" s="14">
        <x:f t="shared" si="0"/>
        <x:v>0</x:v>
      </x:c>
      <x:c r="M6" s="15" t="s">
        <x:v>479</x:v>
      </x:c>
      <x:c r="N6" s="3" t="s">
        <x:v>823</x:v>
      </x:c>
      <x:c r="O6" s="3" t="s">
        <x:v>140</x:v>
      </x:c>
      <x:c r="P6" s="3" t="s">
        <x:v>140</x:v>
      </x:c>
      <x:c r="Q6" s="3" t="s">
        <x:v>545</x:v>
      </x:c>
      <x:c r="R6" s="3" t="s">
        <x:v>185</x:v>
      </x:c>
      <x:c r="S6" s="3" t="s">
        <x:v>150</x:v>
      </x:c>
      <x:c r="T6" s="3" t="s">
        <x:v>150</x:v>
      </x:c>
      <x:c r="AR6" s="3" t="s">
        <x:v>140</x:v>
      </x:c>
      <x:c r="AS6" s="3" t="s">
        <x:v>140</x:v>
      </x:c>
      <x:c r="AU6" s="3" t="s">
        <x:v>821</x:v>
      </x:c>
      <x:c r="AV6" s="2">
        <x:v>245</x:v>
      </x:c>
    </x:row>
    <x:row r="7" spans="1:48" ht="30" customHeight="1">
      <x:c r="A7" s="15" t="s">
        <x:v>363</x:v>
      </x:c>
      <x:c r="B7" s="15" t="s">
        <x:v>1004</x:v>
      </x:c>
      <x:c r="C7" s="15" t="s">
        <x:v>176</x:v>
      </x:c>
      <x:c r="D7" s="13">
        <x:v>65.849999999999994</x:v>
      </x:c>
      <x:c r="E7" s="14">
        <x:f>TRUNC(일위대가목록!E10,0)</x:f>
        <x:v>0</x:v>
      </x:c>
      <x:c r="F7" s="14">
        <x:f>TRUNC(E7*D7,0)</x:f>
        <x:v>0</x:v>
      </x:c>
      <x:c r="G7" s="14">
        <x:f>TRUNC(일위대가목록!F10,0)</x:f>
        <x:v>0</x:v>
      </x:c>
      <x:c r="H7" s="14">
        <x:f>TRUNC(G7*D7,0)</x:f>
        <x:v>0</x:v>
      </x:c>
      <x:c r="I7" s="14">
        <x:f>TRUNC(일위대가목록!G10,0)</x:f>
        <x:v>0</x:v>
      </x:c>
      <x:c r="J7" s="14">
        <x:f>TRUNC(I7*D7,0)</x:f>
        <x:v>0</x:v>
      </x:c>
      <x:c r="K7" s="14">
        <x:f t="shared" si="0"/>
        <x:v>0</x:v>
      </x:c>
      <x:c r="L7" s="14">
        <x:f t="shared" si="0"/>
        <x:v>0</x:v>
      </x:c>
      <x:c r="M7" s="15" t="s">
        <x:v>380</x:v>
      </x:c>
      <x:c r="N7" s="3" t="s">
        <x:v>0</x:v>
      </x:c>
      <x:c r="O7" s="3" t="s">
        <x:v>140</x:v>
      </x:c>
      <x:c r="P7" s="3" t="s">
        <x:v>140</x:v>
      </x:c>
      <x:c r="Q7" s="3" t="s">
        <x:v>545</x:v>
      </x:c>
      <x:c r="R7" s="3" t="s">
        <x:v>185</x:v>
      </x:c>
      <x:c r="S7" s="3" t="s">
        <x:v>150</x:v>
      </x:c>
      <x:c r="T7" s="3" t="s">
        <x:v>150</x:v>
      </x:c>
      <x:c r="AR7" s="3" t="s">
        <x:v>140</x:v>
      </x:c>
      <x:c r="AS7" s="3" t="s">
        <x:v>140</x:v>
      </x:c>
      <x:c r="AU7" s="3" t="s">
        <x:v>1690</x:v>
      </x:c>
      <x:c r="AV7" s="2">
        <x:v>37</x:v>
      </x:c>
    </x:row>
    <x:row r="8" spans="1:48" ht="30" customHeight="1">
      <x:c r="A8" s="15" t="s">
        <x:v>892</x:v>
      </x:c>
      <x:c r="B8" s="15" t="s">
        <x:v>286</x:v>
      </x:c>
      <x:c r="C8" s="15" t="s">
        <x:v>176</x:v>
      </x:c>
      <x:c r="D8" s="13">
        <x:v>131.69</x:v>
      </x:c>
      <x:c r="E8" s="14">
        <x:f>TRUNC(일위대가목록!E98,0)</x:f>
        <x:v>0</x:v>
      </x:c>
      <x:c r="F8" s="14">
        <x:f>TRUNC(E8*D8,0)</x:f>
        <x:v>0</x:v>
      </x:c>
      <x:c r="G8" s="14">
        <x:f>TRUNC(일위대가목록!F98,0)</x:f>
        <x:v>0</x:v>
      </x:c>
      <x:c r="H8" s="14">
        <x:f>TRUNC(G8*D8,0)</x:f>
        <x:v>0</x:v>
      </x:c>
      <x:c r="I8" s="14">
        <x:f>TRUNC(일위대가목록!G98,0)</x:f>
        <x:v>0</x:v>
      </x:c>
      <x:c r="J8" s="14">
        <x:f>TRUNC(I8*D8,0)</x:f>
        <x:v>0</x:v>
      </x:c>
      <x:c r="K8" s="14">
        <x:f t="shared" si="0"/>
        <x:v>0</x:v>
      </x:c>
      <x:c r="L8" s="14">
        <x:f t="shared" si="0"/>
        <x:v>0</x:v>
      </x:c>
      <x:c r="M8" s="15" t="s">
        <x:v>562</x:v>
      </x:c>
      <x:c r="N8" s="3" t="s">
        <x:v>1174</x:v>
      </x:c>
      <x:c r="O8" s="3" t="s">
        <x:v>140</x:v>
      </x:c>
      <x:c r="P8" s="3" t="s">
        <x:v>140</x:v>
      </x:c>
      <x:c r="Q8" s="3" t="s">
        <x:v>545</x:v>
      </x:c>
      <x:c r="R8" s="3" t="s">
        <x:v>185</x:v>
      </x:c>
      <x:c r="S8" s="3" t="s">
        <x:v>150</x:v>
      </x:c>
      <x:c r="T8" s="3" t="s">
        <x:v>150</x:v>
      </x:c>
      <x:c r="AR8" s="3" t="s">
        <x:v>140</x:v>
      </x:c>
      <x:c r="AS8" s="3" t="s">
        <x:v>140</x:v>
      </x:c>
      <x:c r="AU8" s="3" t="s">
        <x:v>1776</x:v>
      </x:c>
      <x:c r="AV8" s="2">
        <x:v>38</x:v>
      </x:c>
    </x:row>
    <x:row r="9" spans="1:17" ht="30" customHeight="1">
      <x:c r="A9" s="13"/>
      <x:c r="B9" s="13"/>
      <x:c r="C9" s="13"/>
      <x:c r="D9" s="13"/>
      <x:c r="E9" s="14"/>
      <x:c r="F9" s="14"/>
      <x:c r="G9" s="14"/>
      <x:c r="H9" s="14"/>
      <x:c r="I9" s="14"/>
      <x:c r="J9" s="14"/>
      <x:c r="K9" s="14"/>
      <x:c r="L9" s="14"/>
      <x:c r="M9" s="13"/>
      <x:c r="Q9" s="3" t="s">
        <x:v>545</x:v>
      </x:c>
    </x:row>
    <x:row r="10" spans="1:17" ht="30" customHeight="1">
      <x:c r="A10" s="13"/>
      <x:c r="B10" s="13"/>
      <x:c r="C10" s="13"/>
      <x:c r="D10" s="13"/>
      <x:c r="E10" s="14"/>
      <x:c r="F10" s="14"/>
      <x:c r="G10" s="14"/>
      <x:c r="H10" s="14"/>
      <x:c r="I10" s="14"/>
      <x:c r="J10" s="14"/>
      <x:c r="K10" s="14"/>
      <x:c r="L10" s="14"/>
      <x:c r="M10" s="13"/>
      <x:c r="Q10" s="3" t="s">
        <x:v>545</x:v>
      </x:c>
    </x:row>
    <x:row r="11" spans="1:17" ht="30" customHeight="1">
      <x:c r="A11" s="13"/>
      <x:c r="B11" s="13"/>
      <x:c r="C11" s="13"/>
      <x:c r="D11" s="13"/>
      <x:c r="E11" s="14"/>
      <x:c r="F11" s="14"/>
      <x:c r="G11" s="14"/>
      <x:c r="H11" s="14"/>
      <x:c r="I11" s="14"/>
      <x:c r="J11" s="14"/>
      <x:c r="K11" s="14"/>
      <x:c r="L11" s="14"/>
      <x:c r="M11" s="13"/>
      <x:c r="Q11" s="3" t="s">
        <x:v>545</x:v>
      </x:c>
    </x:row>
    <x:row r="12" spans="1:17" ht="30" customHeight="1">
      <x:c r="A12" s="13"/>
      <x:c r="B12" s="13"/>
      <x:c r="C12" s="13"/>
      <x:c r="D12" s="13"/>
      <x:c r="E12" s="14"/>
      <x:c r="F12" s="14"/>
      <x:c r="G12" s="14"/>
      <x:c r="H12" s="14"/>
      <x:c r="I12" s="14"/>
      <x:c r="J12" s="14"/>
      <x:c r="K12" s="14"/>
      <x:c r="L12" s="14"/>
      <x:c r="M12" s="13"/>
      <x:c r="Q12" s="3" t="s">
        <x:v>545</x:v>
      </x:c>
    </x:row>
    <x:row r="13" spans="1:17" ht="30" customHeight="1">
      <x:c r="A13" s="13"/>
      <x:c r="B13" s="13"/>
      <x:c r="C13" s="13"/>
      <x:c r="D13" s="13"/>
      <x:c r="E13" s="14"/>
      <x:c r="F13" s="14"/>
      <x:c r="G13" s="14"/>
      <x:c r="H13" s="14"/>
      <x:c r="I13" s="14"/>
      <x:c r="J13" s="14"/>
      <x:c r="K13" s="14"/>
      <x:c r="L13" s="14"/>
      <x:c r="M13" s="13"/>
      <x:c r="Q13" s="3" t="s">
        <x:v>545</x:v>
      </x:c>
    </x:row>
    <x:row r="14" spans="1:17" ht="30" customHeight="1">
      <x:c r="A14" s="13"/>
      <x:c r="B14" s="13"/>
      <x:c r="C14" s="13"/>
      <x:c r="D14" s="13"/>
      <x:c r="E14" s="14"/>
      <x:c r="F14" s="14"/>
      <x:c r="G14" s="14"/>
      <x:c r="H14" s="14"/>
      <x:c r="I14" s="14"/>
      <x:c r="J14" s="14"/>
      <x:c r="K14" s="14"/>
      <x:c r="L14" s="14"/>
      <x:c r="M14" s="13"/>
      <x:c r="Q14" s="3" t="s">
        <x:v>545</x:v>
      </x:c>
    </x:row>
    <x:row r="15" spans="1:17" ht="30" customHeight="1">
      <x:c r="A15" s="13"/>
      <x:c r="B15" s="13"/>
      <x:c r="C15" s="13"/>
      <x:c r="D15" s="13"/>
      <x:c r="E15" s="14"/>
      <x:c r="F15" s="14"/>
      <x:c r="G15" s="14"/>
      <x:c r="H15" s="14"/>
      <x:c r="I15" s="14"/>
      <x:c r="J15" s="14"/>
      <x:c r="K15" s="14"/>
      <x:c r="L15" s="14"/>
      <x:c r="M15" s="13"/>
      <x:c r="Q15" s="3" t="s">
        <x:v>545</x:v>
      </x:c>
    </x:row>
    <x:row r="16" spans="1:17" ht="30" customHeight="1">
      <x:c r="A16" s="13"/>
      <x:c r="B16" s="13"/>
      <x:c r="C16" s="13"/>
      <x:c r="D16" s="13"/>
      <x:c r="E16" s="14"/>
      <x:c r="F16" s="14"/>
      <x:c r="G16" s="14"/>
      <x:c r="H16" s="14"/>
      <x:c r="I16" s="14"/>
      <x:c r="J16" s="14"/>
      <x:c r="K16" s="14"/>
      <x:c r="L16" s="14"/>
      <x:c r="M16" s="13"/>
      <x:c r="Q16" s="3" t="s">
        <x:v>545</x:v>
      </x:c>
    </x:row>
    <x:row r="17" spans="1:17" ht="30" customHeight="1">
      <x:c r="A17" s="13"/>
      <x:c r="B17" s="13"/>
      <x:c r="C17" s="13"/>
      <x:c r="D17" s="13"/>
      <x:c r="E17" s="14"/>
      <x:c r="F17" s="14"/>
      <x:c r="G17" s="14"/>
      <x:c r="H17" s="14"/>
      <x:c r="I17" s="14"/>
      <x:c r="J17" s="14"/>
      <x:c r="K17" s="14"/>
      <x:c r="L17" s="14"/>
      <x:c r="M17" s="13"/>
      <x:c r="Q17" s="3" t="s">
        <x:v>545</x:v>
      </x:c>
    </x:row>
    <x:row r="18" spans="1:17" ht="30" customHeight="1">
      <x:c r="A18" s="13"/>
      <x:c r="B18" s="13"/>
      <x:c r="C18" s="13"/>
      <x:c r="D18" s="13"/>
      <x:c r="E18" s="14"/>
      <x:c r="F18" s="14"/>
      <x:c r="G18" s="14"/>
      <x:c r="H18" s="14"/>
      <x:c r="I18" s="14"/>
      <x:c r="J18" s="14"/>
      <x:c r="K18" s="14"/>
      <x:c r="L18" s="14"/>
      <x:c r="M18" s="13"/>
      <x:c r="Q18" s="3" t="s">
        <x:v>545</x:v>
      </x:c>
    </x:row>
    <x:row r="19" spans="1:17" ht="30" customHeight="1">
      <x:c r="A19" s="13"/>
      <x:c r="B19" s="13"/>
      <x:c r="C19" s="13"/>
      <x:c r="D19" s="13"/>
      <x:c r="E19" s="14"/>
      <x:c r="F19" s="14"/>
      <x:c r="G19" s="14"/>
      <x:c r="H19" s="14"/>
      <x:c r="I19" s="14"/>
      <x:c r="J19" s="14"/>
      <x:c r="K19" s="14"/>
      <x:c r="L19" s="14"/>
      <x:c r="M19" s="13"/>
      <x:c r="Q19" s="3" t="s">
        <x:v>545</x:v>
      </x:c>
    </x:row>
    <x:row r="20" spans="1:17" ht="30" customHeight="1">
      <x:c r="A20" s="13"/>
      <x:c r="B20" s="13"/>
      <x:c r="C20" s="13"/>
      <x:c r="D20" s="13"/>
      <x:c r="E20" s="14"/>
      <x:c r="F20" s="14"/>
      <x:c r="G20" s="14"/>
      <x:c r="H20" s="14"/>
      <x:c r="I20" s="14"/>
      <x:c r="J20" s="14"/>
      <x:c r="K20" s="14"/>
      <x:c r="L20" s="14"/>
      <x:c r="M20" s="13"/>
      <x:c r="Q20" s="3" t="s">
        <x:v>545</x:v>
      </x:c>
    </x:row>
    <x:row r="21" spans="1:17" ht="30" customHeight="1">
      <x:c r="A21" s="13"/>
      <x:c r="B21" s="13"/>
      <x:c r="C21" s="13"/>
      <x:c r="D21" s="13"/>
      <x:c r="E21" s="14"/>
      <x:c r="F21" s="14"/>
      <x:c r="G21" s="14"/>
      <x:c r="H21" s="14"/>
      <x:c r="I21" s="14"/>
      <x:c r="J21" s="14"/>
      <x:c r="K21" s="14"/>
      <x:c r="L21" s="14"/>
      <x:c r="M21" s="13"/>
      <x:c r="Q21" s="3" t="s">
        <x:v>545</x:v>
      </x:c>
    </x:row>
    <x:row r="22" spans="1:17" ht="30" customHeight="1">
      <x:c r="A22" s="13"/>
      <x:c r="B22" s="13"/>
      <x:c r="C22" s="13"/>
      <x:c r="D22" s="13"/>
      <x:c r="E22" s="14"/>
      <x:c r="F22" s="14"/>
      <x:c r="G22" s="14"/>
      <x:c r="H22" s="14"/>
      <x:c r="I22" s="14"/>
      <x:c r="J22" s="14"/>
      <x:c r="K22" s="14"/>
      <x:c r="L22" s="14"/>
      <x:c r="M22" s="13"/>
      <x:c r="Q22" s="3" t="s">
        <x:v>545</x:v>
      </x:c>
    </x:row>
    <x:row r="23" spans="1:17" ht="30" customHeight="1">
      <x:c r="A23" s="13"/>
      <x:c r="B23" s="13"/>
      <x:c r="C23" s="13"/>
      <x:c r="D23" s="13"/>
      <x:c r="E23" s="14"/>
      <x:c r="F23" s="14"/>
      <x:c r="G23" s="14"/>
      <x:c r="H23" s="14"/>
      <x:c r="I23" s="14"/>
      <x:c r="J23" s="14"/>
      <x:c r="K23" s="14"/>
      <x:c r="L23" s="14"/>
      <x:c r="M23" s="13"/>
      <x:c r="Q23" s="3" t="s">
        <x:v>545</x:v>
      </x:c>
    </x:row>
    <x:row r="24" spans="1:17" ht="30" customHeight="1">
      <x:c r="A24" s="13"/>
      <x:c r="B24" s="13"/>
      <x:c r="C24" s="13"/>
      <x:c r="D24" s="13"/>
      <x:c r="E24" s="14"/>
      <x:c r="F24" s="14"/>
      <x:c r="G24" s="14"/>
      <x:c r="H24" s="14"/>
      <x:c r="I24" s="14"/>
      <x:c r="J24" s="14"/>
      <x:c r="K24" s="14"/>
      <x:c r="L24" s="14"/>
      <x:c r="M24" s="13"/>
      <x:c r="Q24" s="3" t="s">
        <x:v>545</x:v>
      </x:c>
    </x:row>
    <x:row r="25" spans="1:17" ht="30" customHeight="1">
      <x:c r="A25" s="13"/>
      <x:c r="B25" s="13"/>
      <x:c r="C25" s="13"/>
      <x:c r="D25" s="13"/>
      <x:c r="E25" s="14"/>
      <x:c r="F25" s="14"/>
      <x:c r="G25" s="14"/>
      <x:c r="H25" s="14"/>
      <x:c r="I25" s="14"/>
      <x:c r="J25" s="14"/>
      <x:c r="K25" s="14"/>
      <x:c r="L25" s="14"/>
      <x:c r="M25" s="13"/>
      <x:c r="Q25" s="3" t="s">
        <x:v>545</x:v>
      </x:c>
    </x:row>
    <x:row r="26" spans="1:17" ht="30" customHeight="1">
      <x:c r="A26" s="13"/>
      <x:c r="B26" s="13"/>
      <x:c r="C26" s="13"/>
      <x:c r="D26" s="13"/>
      <x:c r="E26" s="14"/>
      <x:c r="F26" s="14"/>
      <x:c r="G26" s="14"/>
      <x:c r="H26" s="14"/>
      <x:c r="I26" s="14"/>
      <x:c r="J26" s="14"/>
      <x:c r="K26" s="14"/>
      <x:c r="L26" s="14"/>
      <x:c r="M26" s="13"/>
      <x:c r="Q26" s="3" t="s">
        <x:v>545</x:v>
      </x:c>
    </x:row>
    <x:row r="27" spans="1:14" ht="30" customHeight="1">
      <x:c r="A27" s="15" t="s">
        <x:v>1704</x:v>
      </x:c>
      <x:c r="B27" s="13"/>
      <x:c r="C27" s="13"/>
      <x:c r="D27" s="13"/>
      <x:c r="E27" s="14"/>
      <x:c r="F27" s="14">
        <x:f>SUMIF(Q5:Q26,"010301",F5:F26)</x:f>
        <x:v>0</x:v>
      </x:c>
      <x:c r="G27" s="14"/>
      <x:c r="H27" s="14">
        <x:f>SUMIF(Q5:Q26,"010301",H5:H26)</x:f>
        <x:v>0</x:v>
      </x:c>
      <x:c r="I27" s="14"/>
      <x:c r="J27" s="14">
        <x:f>SUMIF(Q5:Q26,"010301",J5:J26)</x:f>
        <x:v>0</x:v>
      </x:c>
      <x:c r="K27" s="14"/>
      <x:c r="L27" s="14">
        <x:f>SUMIF(Q5:Q26,"010301",L5:L26)</x:f>
        <x:v>0</x:v>
      </x:c>
      <x:c r="M27" s="13"/>
      <x:c r="N27" s="2" t="s">
        <x:v>344</x:v>
      </x:c>
    </x:row>
    <x:row r="28" spans="1:17" ht="30" customHeight="1">
      <x:c r="A28" s="15" t="s">
        <x:v>1730</x:v>
      </x:c>
      <x:c r="B28" s="15" t="s">
        <x:v>911</x:v>
      </x:c>
      <x:c r="C28" s="13"/>
      <x:c r="D28" s="13"/>
      <x:c r="E28" s="14"/>
      <x:c r="F28" s="14"/>
      <x:c r="G28" s="14"/>
      <x:c r="H28" s="14"/>
      <x:c r="I28" s="14"/>
      <x:c r="J28" s="14"/>
      <x:c r="K28" s="14"/>
      <x:c r="L28" s="14"/>
      <x:c r="M28" s="13"/>
      <x:c r="Q28" s="3" t="s">
        <x:v>642</x:v>
      </x:c>
    </x:row>
    <x:row r="29" spans="1:48" ht="30" customHeight="1">
      <x:c r="A29" s="15" t="s">
        <x:v>124</x:v>
      </x:c>
      <x:c r="B29" s="15" t="s">
        <x:v>220</x:v>
      </x:c>
      <x:c r="C29" s="15" t="s">
        <x:v>128</x:v>
      </x:c>
      <x:c r="D29" s="13">
        <x:v>1</x:v>
      </x:c>
      <x:c r="E29" s="14">
        <x:f>TRUNC(단가대비표!O25,0)</x:f>
        <x:v>0</x:v>
      </x:c>
      <x:c r="F29" s="14">
        <x:f>TRUNC(E29*D29,0)</x:f>
        <x:v>0</x:v>
      </x:c>
      <x:c r="G29" s="14">
        <x:f>TRUNC(단가대비표!P25,0)</x:f>
        <x:v>0</x:v>
      </x:c>
      <x:c r="H29" s="14">
        <x:f>TRUNC(G29*D29,0)</x:f>
        <x:v>0</x:v>
      </x:c>
      <x:c r="I29" s="14">
        <x:f>TRUNC(단가대비표!V25,0)</x:f>
        <x:v>0</x:v>
      </x:c>
      <x:c r="J29" s="14">
        <x:f>TRUNC(I29*D29,0)</x:f>
        <x:v>0</x:v>
      </x:c>
      <x:c r="K29" s="14">
        <x:f t="shared" ref="K29:L31" si="1">TRUNC(E29+G29+I29,0)</x:f>
        <x:v>0</x:v>
      </x:c>
      <x:c r="L29" s="14">
        <x:f t="shared" si="1"/>
        <x:v>0</x:v>
      </x:c>
      <x:c r="M29" s="15" t="s">
        <x:v>140</x:v>
      </x:c>
      <x:c r="N29" s="3" t="s">
        <x:v>12</x:v>
      </x:c>
      <x:c r="O29" s="3" t="s">
        <x:v>140</x:v>
      </x:c>
      <x:c r="P29" s="3" t="s">
        <x:v>140</x:v>
      </x:c>
      <x:c r="Q29" s="3" t="s">
        <x:v>642</x:v>
      </x:c>
      <x:c r="R29" s="3" t="s">
        <x:v>150</x:v>
      </x:c>
      <x:c r="S29" s="3" t="s">
        <x:v>150</x:v>
      </x:c>
      <x:c r="T29" s="3" t="s">
        <x:v>185</x:v>
      </x:c>
      <x:c r="AR29" s="3" t="s">
        <x:v>140</x:v>
      </x:c>
      <x:c r="AS29" s="3" t="s">
        <x:v>140</x:v>
      </x:c>
      <x:c r="AU29" s="3" t="s">
        <x:v>1889</x:v>
      </x:c>
      <x:c r="AV29" s="2">
        <x:v>246</x:v>
      </x:c>
    </x:row>
    <x:row r="30" spans="1:48" ht="30" customHeight="1">
      <x:c r="A30" s="15" t="s">
        <x:v>130</x:v>
      </x:c>
      <x:c r="B30" s="15" t="s">
        <x:v>1622</x:v>
      </x:c>
      <x:c r="C30" s="15" t="s">
        <x:v>232</x:v>
      </x:c>
      <x:c r="D30" s="13">
        <x:v>0.10000000000000001</x:v>
      </x:c>
      <x:c r="E30" s="14">
        <x:f>TRUNC(단가대비표!O8,0)</x:f>
        <x:v>0</x:v>
      </x:c>
      <x:c r="F30" s="14">
        <x:f>TRUNC(E30*D30,0)</x:f>
        <x:v>0</x:v>
      </x:c>
      <x:c r="G30" s="14">
        <x:f>TRUNC(단가대비표!P8,0)</x:f>
        <x:v>0</x:v>
      </x:c>
      <x:c r="H30" s="14">
        <x:f>TRUNC(G30*D30,0)</x:f>
        <x:v>0</x:v>
      </x:c>
      <x:c r="I30" s="14">
        <x:f>TRUNC(단가대비표!V8,0)</x:f>
        <x:v>0</x:v>
      </x:c>
      <x:c r="J30" s="14">
        <x:f>TRUNC(I30*D30,0)</x:f>
        <x:v>0</x:v>
      </x:c>
      <x:c r="K30" s="14">
        <x:f t="shared" si="1"/>
        <x:v>0</x:v>
      </x:c>
      <x:c r="L30" s="14">
        <x:f t="shared" si="1"/>
        <x:v>0</x:v>
      </x:c>
      <x:c r="M30" s="15" t="s">
        <x:v>140</x:v>
      </x:c>
      <x:c r="N30" s="3" t="s">
        <x:v>1041</x:v>
      </x:c>
      <x:c r="O30" s="3" t="s">
        <x:v>140</x:v>
      </x:c>
      <x:c r="P30" s="3" t="s">
        <x:v>140</x:v>
      </x:c>
      <x:c r="Q30" s="3" t="s">
        <x:v>642</x:v>
      </x:c>
      <x:c r="R30" s="3" t="s">
        <x:v>150</x:v>
      </x:c>
      <x:c r="S30" s="3" t="s">
        <x:v>150</x:v>
      </x:c>
      <x:c r="T30" s="3" t="s">
        <x:v>185</x:v>
      </x:c>
      <x:c r="AR30" s="3" t="s">
        <x:v>140</x:v>
      </x:c>
      <x:c r="AS30" s="3" t="s">
        <x:v>140</x:v>
      </x:c>
      <x:c r="AU30" s="3" t="s">
        <x:v>1888</x:v>
      </x:c>
      <x:c r="AV30" s="2">
        <x:v>247</x:v>
      </x:c>
    </x:row>
    <x:row r="31" spans="1:48" ht="30" customHeight="1">
      <x:c r="A31" s="15" t="s">
        <x:v>1722</x:v>
      </x:c>
      <x:c r="B31" s="15" t="s">
        <x:v>1175</x:v>
      </x:c>
      <x:c r="C31" s="15" t="s">
        <x:v>137</x:v>
      </x:c>
      <x:c r="D31" s="13">
        <x:v>7.6399999999999997</x:v>
      </x:c>
      <x:c r="E31" s="14">
        <x:f>TRUNC(일위대가목록!E57,0)</x:f>
        <x:v>0</x:v>
      </x:c>
      <x:c r="F31" s="14">
        <x:f>TRUNC(E31*D31,0)</x:f>
        <x:v>0</x:v>
      </x:c>
      <x:c r="G31" s="14">
        <x:f>TRUNC(일위대가목록!F57,0)</x:f>
        <x:v>0</x:v>
      </x:c>
      <x:c r="H31" s="14">
        <x:f>TRUNC(G31*D31,0)</x:f>
        <x:v>0</x:v>
      </x:c>
      <x:c r="I31" s="14">
        <x:f>TRUNC(일위대가목록!G57,0)</x:f>
        <x:v>0</x:v>
      </x:c>
      <x:c r="J31" s="14">
        <x:f>TRUNC(I31*D31,0)</x:f>
        <x:v>0</x:v>
      </x:c>
      <x:c r="K31" s="14">
        <x:f t="shared" si="1"/>
        <x:v>0</x:v>
      </x:c>
      <x:c r="L31" s="14">
        <x:f t="shared" si="1"/>
        <x:v>0</x:v>
      </x:c>
      <x:c r="M31" s="15" t="s">
        <x:v>565</x:v>
      </x:c>
      <x:c r="N31" s="3" t="s">
        <x:v>1173</x:v>
      </x:c>
      <x:c r="O31" s="3" t="s">
        <x:v>140</x:v>
      </x:c>
      <x:c r="P31" s="3" t="s">
        <x:v>140</x:v>
      </x:c>
      <x:c r="Q31" s="3" t="s">
        <x:v>642</x:v>
      </x:c>
      <x:c r="R31" s="3" t="s">
        <x:v>185</x:v>
      </x:c>
      <x:c r="S31" s="3" t="s">
        <x:v>150</x:v>
      </x:c>
      <x:c r="T31" s="3" t="s">
        <x:v>150</x:v>
      </x:c>
      <x:c r="AR31" s="3" t="s">
        <x:v>140</x:v>
      </x:c>
      <x:c r="AS31" s="3" t="s">
        <x:v>140</x:v>
      </x:c>
      <x:c r="AU31" s="3" t="s">
        <x:v>1733</x:v>
      </x:c>
      <x:c r="AV31" s="2">
        <x:v>248</x:v>
      </x:c>
    </x:row>
    <x:row r="32" spans="1:17" ht="30" customHeight="1">
      <x:c r="A32" s="13"/>
      <x:c r="B32" s="13"/>
      <x:c r="C32" s="13"/>
      <x:c r="D32" s="13"/>
      <x:c r="E32" s="14"/>
      <x:c r="F32" s="14"/>
      <x:c r="G32" s="14"/>
      <x:c r="H32" s="14"/>
      <x:c r="I32" s="14"/>
      <x:c r="J32" s="14"/>
      <x:c r="K32" s="14"/>
      <x:c r="L32" s="14"/>
      <x:c r="M32" s="13"/>
      <x:c r="Q32" s="3" t="s">
        <x:v>642</x:v>
      </x:c>
    </x:row>
    <x:row r="33" spans="1:17" ht="30" customHeight="1">
      <x:c r="A33" s="13"/>
      <x:c r="B33" s="13"/>
      <x:c r="C33" s="13"/>
      <x:c r="D33" s="13"/>
      <x:c r="E33" s="14"/>
      <x:c r="F33" s="14"/>
      <x:c r="G33" s="14"/>
      <x:c r="H33" s="14"/>
      <x:c r="I33" s="14"/>
      <x:c r="J33" s="14"/>
      <x:c r="K33" s="14"/>
      <x:c r="L33" s="14"/>
      <x:c r="M33" s="13"/>
      <x:c r="Q33" s="3" t="s">
        <x:v>642</x:v>
      </x:c>
    </x:row>
    <x:row r="34" spans="1:17" ht="30" customHeight="1">
      <x:c r="A34" s="13"/>
      <x:c r="B34" s="13"/>
      <x:c r="C34" s="13"/>
      <x:c r="D34" s="13"/>
      <x:c r="E34" s="14"/>
      <x:c r="F34" s="14"/>
      <x:c r="G34" s="14"/>
      <x:c r="H34" s="14"/>
      <x:c r="I34" s="14"/>
      <x:c r="J34" s="14"/>
      <x:c r="K34" s="14"/>
      <x:c r="L34" s="14"/>
      <x:c r="M34" s="13"/>
      <x:c r="Q34" s="3" t="s">
        <x:v>642</x:v>
      </x:c>
    </x:row>
    <x:row r="35" spans="1:17" ht="30" customHeight="1">
      <x:c r="A35" s="13"/>
      <x:c r="B35" s="13"/>
      <x:c r="C35" s="13"/>
      <x:c r="D35" s="13"/>
      <x:c r="E35" s="14"/>
      <x:c r="F35" s="14"/>
      <x:c r="G35" s="14"/>
      <x:c r="H35" s="14"/>
      <x:c r="I35" s="14"/>
      <x:c r="J35" s="14"/>
      <x:c r="K35" s="14"/>
      <x:c r="L35" s="14"/>
      <x:c r="M35" s="13"/>
      <x:c r="Q35" s="3" t="s">
        <x:v>642</x:v>
      </x:c>
    </x:row>
    <x:row r="36" spans="1:17" ht="30" customHeight="1">
      <x:c r="A36" s="13"/>
      <x:c r="B36" s="13"/>
      <x:c r="C36" s="13"/>
      <x:c r="D36" s="13"/>
      <x:c r="E36" s="14"/>
      <x:c r="F36" s="14"/>
      <x:c r="G36" s="14"/>
      <x:c r="H36" s="14"/>
      <x:c r="I36" s="14"/>
      <x:c r="J36" s="14"/>
      <x:c r="K36" s="14"/>
      <x:c r="L36" s="14"/>
      <x:c r="M36" s="13"/>
      <x:c r="Q36" s="3" t="s">
        <x:v>642</x:v>
      </x:c>
    </x:row>
    <x:row r="37" spans="1:17" ht="30" customHeight="1">
      <x:c r="A37" s="13"/>
      <x:c r="B37" s="13"/>
      <x:c r="C37" s="13"/>
      <x:c r="D37" s="13"/>
      <x:c r="E37" s="14"/>
      <x:c r="F37" s="14"/>
      <x:c r="G37" s="14"/>
      <x:c r="H37" s="14"/>
      <x:c r="I37" s="14"/>
      <x:c r="J37" s="14"/>
      <x:c r="K37" s="14"/>
      <x:c r="L37" s="14"/>
      <x:c r="M37" s="13"/>
      <x:c r="Q37" s="3" t="s">
        <x:v>642</x:v>
      </x:c>
    </x:row>
    <x:row r="38" spans="1:17" ht="30" customHeight="1">
      <x:c r="A38" s="13"/>
      <x:c r="B38" s="13"/>
      <x:c r="C38" s="13"/>
      <x:c r="D38" s="13"/>
      <x:c r="E38" s="14"/>
      <x:c r="F38" s="14"/>
      <x:c r="G38" s="14"/>
      <x:c r="H38" s="14"/>
      <x:c r="I38" s="14"/>
      <x:c r="J38" s="14"/>
      <x:c r="K38" s="14"/>
      <x:c r="L38" s="14"/>
      <x:c r="M38" s="13"/>
      <x:c r="Q38" s="3" t="s">
        <x:v>642</x:v>
      </x:c>
    </x:row>
    <x:row r="39" spans="1:17" ht="30" customHeight="1">
      <x:c r="A39" s="13"/>
      <x:c r="B39" s="13"/>
      <x:c r="C39" s="13"/>
      <x:c r="D39" s="13"/>
      <x:c r="E39" s="14"/>
      <x:c r="F39" s="14"/>
      <x:c r="G39" s="14"/>
      <x:c r="H39" s="14"/>
      <x:c r="I39" s="14"/>
      <x:c r="J39" s="14"/>
      <x:c r="K39" s="14"/>
      <x:c r="L39" s="14"/>
      <x:c r="M39" s="13"/>
      <x:c r="Q39" s="3" t="s">
        <x:v>642</x:v>
      </x:c>
    </x:row>
    <x:row r="40" spans="1:17" ht="30" customHeight="1">
      <x:c r="A40" s="13"/>
      <x:c r="B40" s="13"/>
      <x:c r="C40" s="13"/>
      <x:c r="D40" s="13"/>
      <x:c r="E40" s="14"/>
      <x:c r="F40" s="14"/>
      <x:c r="G40" s="14"/>
      <x:c r="H40" s="14"/>
      <x:c r="I40" s="14"/>
      <x:c r="J40" s="14"/>
      <x:c r="K40" s="14"/>
      <x:c r="L40" s="14"/>
      <x:c r="M40" s="13"/>
      <x:c r="Q40" s="3" t="s">
        <x:v>642</x:v>
      </x:c>
    </x:row>
    <x:row r="41" spans="1:17" ht="30" customHeight="1">
      <x:c r="A41" s="13"/>
      <x:c r="B41" s="13"/>
      <x:c r="C41" s="13"/>
      <x:c r="D41" s="13"/>
      <x:c r="E41" s="14"/>
      <x:c r="F41" s="14"/>
      <x:c r="G41" s="14"/>
      <x:c r="H41" s="14"/>
      <x:c r="I41" s="14"/>
      <x:c r="J41" s="14"/>
      <x:c r="K41" s="14"/>
      <x:c r="L41" s="14"/>
      <x:c r="M41" s="13"/>
      <x:c r="Q41" s="3" t="s">
        <x:v>642</x:v>
      </x:c>
    </x:row>
    <x:row r="42" spans="1:17" ht="30" customHeight="1">
      <x:c r="A42" s="13"/>
      <x:c r="B42" s="13"/>
      <x:c r="C42" s="13"/>
      <x:c r="D42" s="13"/>
      <x:c r="E42" s="14"/>
      <x:c r="F42" s="14"/>
      <x:c r="G42" s="14"/>
      <x:c r="H42" s="14"/>
      <x:c r="I42" s="14"/>
      <x:c r="J42" s="14"/>
      <x:c r="K42" s="14"/>
      <x:c r="L42" s="14"/>
      <x:c r="M42" s="13"/>
      <x:c r="Q42" s="3" t="s">
        <x:v>642</x:v>
      </x:c>
    </x:row>
    <x:row r="43" spans="1:17" ht="30" customHeight="1">
      <x:c r="A43" s="13"/>
      <x:c r="B43" s="13"/>
      <x:c r="C43" s="13"/>
      <x:c r="D43" s="13"/>
      <x:c r="E43" s="14"/>
      <x:c r="F43" s="14"/>
      <x:c r="G43" s="14"/>
      <x:c r="H43" s="14"/>
      <x:c r="I43" s="14"/>
      <x:c r="J43" s="14"/>
      <x:c r="K43" s="14"/>
      <x:c r="L43" s="14"/>
      <x:c r="M43" s="13"/>
      <x:c r="Q43" s="3" t="s">
        <x:v>642</x:v>
      </x:c>
    </x:row>
    <x:row r="44" spans="1:17" ht="30" customHeight="1">
      <x:c r="A44" s="13"/>
      <x:c r="B44" s="13"/>
      <x:c r="C44" s="13"/>
      <x:c r="D44" s="13"/>
      <x:c r="E44" s="14"/>
      <x:c r="F44" s="14"/>
      <x:c r="G44" s="14"/>
      <x:c r="H44" s="14"/>
      <x:c r="I44" s="14"/>
      <x:c r="J44" s="14"/>
      <x:c r="K44" s="14"/>
      <x:c r="L44" s="14"/>
      <x:c r="M44" s="13"/>
      <x:c r="Q44" s="3" t="s">
        <x:v>642</x:v>
      </x:c>
    </x:row>
    <x:row r="45" spans="1:17" ht="30" customHeight="1">
      <x:c r="A45" s="13"/>
      <x:c r="B45" s="13"/>
      <x:c r="C45" s="13"/>
      <x:c r="D45" s="13"/>
      <x:c r="E45" s="14"/>
      <x:c r="F45" s="14"/>
      <x:c r="G45" s="14"/>
      <x:c r="H45" s="14"/>
      <x:c r="I45" s="14"/>
      <x:c r="J45" s="14"/>
      <x:c r="K45" s="14"/>
      <x:c r="L45" s="14"/>
      <x:c r="M45" s="13"/>
      <x:c r="Q45" s="3" t="s">
        <x:v>642</x:v>
      </x:c>
    </x:row>
    <x:row r="46" spans="1:17" ht="30" customHeight="1">
      <x:c r="A46" s="13"/>
      <x:c r="B46" s="13"/>
      <x:c r="C46" s="13"/>
      <x:c r="D46" s="13"/>
      <x:c r="E46" s="14"/>
      <x:c r="F46" s="14"/>
      <x:c r="G46" s="14"/>
      <x:c r="H46" s="14"/>
      <x:c r="I46" s="14"/>
      <x:c r="J46" s="14"/>
      <x:c r="K46" s="14"/>
      <x:c r="L46" s="14"/>
      <x:c r="M46" s="13"/>
      <x:c r="Q46" s="3" t="s">
        <x:v>642</x:v>
      </x:c>
    </x:row>
    <x:row r="47" spans="1:17" ht="30" customHeight="1">
      <x:c r="A47" s="13"/>
      <x:c r="B47" s="13"/>
      <x:c r="C47" s="13"/>
      <x:c r="D47" s="13"/>
      <x:c r="E47" s="14"/>
      <x:c r="F47" s="14"/>
      <x:c r="G47" s="14"/>
      <x:c r="H47" s="14"/>
      <x:c r="I47" s="14"/>
      <x:c r="J47" s="14"/>
      <x:c r="K47" s="14"/>
      <x:c r="L47" s="14"/>
      <x:c r="M47" s="13"/>
      <x:c r="Q47" s="3" t="s">
        <x:v>642</x:v>
      </x:c>
    </x:row>
    <x:row r="48" spans="1:17" ht="30" customHeight="1">
      <x:c r="A48" s="13"/>
      <x:c r="B48" s="13"/>
      <x:c r="C48" s="13"/>
      <x:c r="D48" s="13"/>
      <x:c r="E48" s="14"/>
      <x:c r="F48" s="14"/>
      <x:c r="G48" s="14"/>
      <x:c r="H48" s="14"/>
      <x:c r="I48" s="14"/>
      <x:c r="J48" s="14"/>
      <x:c r="K48" s="14"/>
      <x:c r="L48" s="14"/>
      <x:c r="M48" s="13"/>
      <x:c r="Q48" s="3" t="s">
        <x:v>642</x:v>
      </x:c>
    </x:row>
    <x:row r="49" spans="1:17" ht="30" customHeight="1">
      <x:c r="A49" s="13"/>
      <x:c r="B49" s="13"/>
      <x:c r="C49" s="13"/>
      <x:c r="D49" s="13"/>
      <x:c r="E49" s="14"/>
      <x:c r="F49" s="14"/>
      <x:c r="G49" s="14"/>
      <x:c r="H49" s="14"/>
      <x:c r="I49" s="14"/>
      <x:c r="J49" s="14"/>
      <x:c r="K49" s="14"/>
      <x:c r="L49" s="14"/>
      <x:c r="M49" s="13"/>
      <x:c r="Q49" s="3" t="s">
        <x:v>642</x:v>
      </x:c>
    </x:row>
    <x:row r="50" spans="1:17" ht="30" customHeight="1">
      <x:c r="A50" s="13"/>
      <x:c r="B50" s="13"/>
      <x:c r="C50" s="13"/>
      <x:c r="D50" s="13"/>
      <x:c r="E50" s="14"/>
      <x:c r="F50" s="14"/>
      <x:c r="G50" s="14"/>
      <x:c r="H50" s="14"/>
      <x:c r="I50" s="14"/>
      <x:c r="J50" s="14"/>
      <x:c r="K50" s="14"/>
      <x:c r="L50" s="14"/>
      <x:c r="M50" s="13"/>
      <x:c r="Q50" s="3" t="s">
        <x:v>642</x:v>
      </x:c>
    </x:row>
    <x:row r="51" spans="1:14" ht="30" customHeight="1">
      <x:c r="A51" s="15" t="s">
        <x:v>1704</x:v>
      </x:c>
      <x:c r="B51" s="13"/>
      <x:c r="C51" s="13"/>
      <x:c r="D51" s="13"/>
      <x:c r="E51" s="14"/>
      <x:c r="F51" s="14">
        <x:f>SUMIF(Q29:Q50,"010302",F29:F50)</x:f>
        <x:v>0</x:v>
      </x:c>
      <x:c r="G51" s="14"/>
      <x:c r="H51" s="14">
        <x:f>SUMIF(Q29:Q50,"010302",H29:H50)</x:f>
        <x:v>0</x:v>
      </x:c>
      <x:c r="I51" s="14"/>
      <x:c r="J51" s="14">
        <x:f>SUMIF(Q29:Q50,"010302",J29:J50)</x:f>
        <x:v>0</x:v>
      </x:c>
      <x:c r="K51" s="14"/>
      <x:c r="L51" s="14">
        <x:f>SUMIF(Q29:Q50,"010302",L29:L50)</x:f>
        <x:v>0</x:v>
      </x:c>
      <x:c r="M51" s="13"/>
      <x:c r="N51" s="2" t="s">
        <x:v>344</x:v>
      </x:c>
    </x:row>
    <x:row r="52" spans="1:17" ht="30" customHeight="1">
      <x:c r="A52" s="15" t="s">
        <x:v>54</x:v>
      </x:c>
      <x:c r="B52" s="15" t="s">
        <x:v>911</x:v>
      </x:c>
      <x:c r="C52" s="13"/>
      <x:c r="D52" s="13"/>
      <x:c r="E52" s="14"/>
      <x:c r="F52" s="14"/>
      <x:c r="G52" s="14"/>
      <x:c r="H52" s="14"/>
      <x:c r="I52" s="14"/>
      <x:c r="J52" s="14"/>
      <x:c r="K52" s="14"/>
      <x:c r="L52" s="14"/>
      <x:c r="M52" s="13"/>
      <x:c r="Q52" s="3" t="s">
        <x:v>510</x:v>
      </x:c>
    </x:row>
    <x:row r="53" spans="1:48" ht="30" customHeight="1">
      <x:c r="A53" s="15" t="s">
        <x:v>426</x:v>
      </x:c>
      <x:c r="B53" s="15" t="s">
        <x:v>77</x:v>
      </x:c>
      <x:c r="C53" s="15" t="s">
        <x:v>176</x:v>
      </x:c>
      <x:c r="D53" s="13">
        <x:v>7.7800000000000002</x:v>
      </x:c>
      <x:c r="E53" s="14">
        <x:f>TRUNC(일위대가목록!E26,0)</x:f>
        <x:v>0</x:v>
      </x:c>
      <x:c r="F53" s="14">
        <x:f>TRUNC(E53*D53,0)</x:f>
        <x:v>0</x:v>
      </x:c>
      <x:c r="G53" s="14">
        <x:f>TRUNC(일위대가목록!F26,0)</x:f>
        <x:v>0</x:v>
      </x:c>
      <x:c r="H53" s="14">
        <x:f>TRUNC(G53*D53,0)</x:f>
        <x:v>0</x:v>
      </x:c>
      <x:c r="I53" s="14">
        <x:f>TRUNC(일위대가목록!G26,0)</x:f>
        <x:v>0</x:v>
      </x:c>
      <x:c r="J53" s="14">
        <x:f>TRUNC(I53*D53,0)</x:f>
        <x:v>0</x:v>
      </x:c>
      <x:c r="K53" s="14">
        <x:f t="shared" ref="K53:L55" si="2">TRUNC(E53+G53+I53,0)</x:f>
        <x:v>0</x:v>
      </x:c>
      <x:c r="L53" s="14">
        <x:f t="shared" si="2"/>
        <x:v>0</x:v>
      </x:c>
      <x:c r="M53" s="15" t="s">
        <x:v>458</x:v>
      </x:c>
      <x:c r="N53" s="3" t="s">
        <x:v>1180</x:v>
      </x:c>
      <x:c r="O53" s="3" t="s">
        <x:v>140</x:v>
      </x:c>
      <x:c r="P53" s="3" t="s">
        <x:v>140</x:v>
      </x:c>
      <x:c r="Q53" s="3" t="s">
        <x:v>510</x:v>
      </x:c>
      <x:c r="R53" s="3" t="s">
        <x:v>185</x:v>
      </x:c>
      <x:c r="S53" s="3" t="s">
        <x:v>150</x:v>
      </x:c>
      <x:c r="T53" s="3" t="s">
        <x:v>150</x:v>
      </x:c>
      <x:c r="AR53" s="3" t="s">
        <x:v>140</x:v>
      </x:c>
      <x:c r="AS53" s="3" t="s">
        <x:v>140</x:v>
      </x:c>
      <x:c r="AU53" s="3" t="s">
        <x:v>819</x:v>
      </x:c>
      <x:c r="AV53" s="2">
        <x:v>249</x:v>
      </x:c>
    </x:row>
    <x:row r="54" spans="1:48" ht="30" customHeight="1">
      <x:c r="A54" s="15" t="s">
        <x:v>1720</x:v>
      </x:c>
      <x:c r="B54" s="15" t="s">
        <x:v>1625</x:v>
      </x:c>
      <x:c r="C54" s="15" t="s">
        <x:v>176</x:v>
      </x:c>
      <x:c r="D54" s="13">
        <x:v>7.7800000000000002</x:v>
      </x:c>
      <x:c r="E54" s="14">
        <x:f>TRUNC(일위대가목록!E95,0)</x:f>
        <x:v>0</x:v>
      </x:c>
      <x:c r="F54" s="14">
        <x:f>TRUNC(E54*D54,0)</x:f>
        <x:v>0</x:v>
      </x:c>
      <x:c r="G54" s="14">
        <x:f>TRUNC(일위대가목록!F95,0)</x:f>
        <x:v>0</x:v>
      </x:c>
      <x:c r="H54" s="14">
        <x:f>TRUNC(G54*D54,0)</x:f>
        <x:v>0</x:v>
      </x:c>
      <x:c r="I54" s="14">
        <x:f>TRUNC(일위대가목록!G95,0)</x:f>
        <x:v>0</x:v>
      </x:c>
      <x:c r="J54" s="14">
        <x:f>TRUNC(I54*D54,0)</x:f>
        <x:v>0</x:v>
      </x:c>
      <x:c r="K54" s="14">
        <x:f t="shared" si="2"/>
        <x:v>0</x:v>
      </x:c>
      <x:c r="L54" s="14">
        <x:f t="shared" si="2"/>
        <x:v>0</x:v>
      </x:c>
      <x:c r="M54" s="15" t="s">
        <x:v>739</x:v>
      </x:c>
      <x:c r="N54" s="3" t="s">
        <x:v>1172</x:v>
      </x:c>
      <x:c r="O54" s="3" t="s">
        <x:v>140</x:v>
      </x:c>
      <x:c r="P54" s="3" t="s">
        <x:v>140</x:v>
      </x:c>
      <x:c r="Q54" s="3" t="s">
        <x:v>510</x:v>
      </x:c>
      <x:c r="R54" s="3" t="s">
        <x:v>185</x:v>
      </x:c>
      <x:c r="S54" s="3" t="s">
        <x:v>150</x:v>
      </x:c>
      <x:c r="T54" s="3" t="s">
        <x:v>150</x:v>
      </x:c>
      <x:c r="AR54" s="3" t="s">
        <x:v>140</x:v>
      </x:c>
      <x:c r="AS54" s="3" t="s">
        <x:v>140</x:v>
      </x:c>
      <x:c r="AU54" s="3" t="s">
        <x:v>1206</x:v>
      </x:c>
      <x:c r="AV54" s="2">
        <x:v>251</x:v>
      </x:c>
    </x:row>
    <x:row r="55" spans="1:48" ht="30" customHeight="1">
      <x:c r="A55" s="15" t="s">
        <x:v>913</x:v>
      </x:c>
      <x:c r="B55" s="15" t="s">
        <x:v>1595</x:v>
      </x:c>
      <x:c r="C55" s="15" t="s">
        <x:v>176</x:v>
      </x:c>
      <x:c r="D55" s="13">
        <x:v>62.100000000000001</x:v>
      </x:c>
      <x:c r="E55" s="14">
        <x:f>TRUNC(일위대가목록!E93,0)</x:f>
        <x:v>0</x:v>
      </x:c>
      <x:c r="F55" s="14">
        <x:f>TRUNC(E55*D55,0)</x:f>
        <x:v>0</x:v>
      </x:c>
      <x:c r="G55" s="14">
        <x:f>TRUNC(일위대가목록!F93,0)</x:f>
        <x:v>0</x:v>
      </x:c>
      <x:c r="H55" s="14">
        <x:f>TRUNC(G55*D55,0)</x:f>
        <x:v>0</x:v>
      </x:c>
      <x:c r="I55" s="14">
        <x:f>TRUNC(일위대가목록!G93,0)</x:f>
        <x:v>0</x:v>
      </x:c>
      <x:c r="J55" s="14">
        <x:f>TRUNC(I55*D55,0)</x:f>
        <x:v>0</x:v>
      </x:c>
      <x:c r="K55" s="14">
        <x:f t="shared" si="2"/>
        <x:v>0</x:v>
      </x:c>
      <x:c r="L55" s="14">
        <x:f t="shared" si="2"/>
        <x:v>0</x:v>
      </x:c>
      <x:c r="M55" s="15" t="s">
        <x:v>568</x:v>
      </x:c>
      <x:c r="N55" s="3" t="s">
        <x:v>829</x:v>
      </x:c>
      <x:c r="O55" s="3" t="s">
        <x:v>140</x:v>
      </x:c>
      <x:c r="P55" s="3" t="s">
        <x:v>140</x:v>
      </x:c>
      <x:c r="Q55" s="3" t="s">
        <x:v>510</x:v>
      </x:c>
      <x:c r="R55" s="3" t="s">
        <x:v>185</x:v>
      </x:c>
      <x:c r="S55" s="3" t="s">
        <x:v>150</x:v>
      </x:c>
      <x:c r="T55" s="3" t="s">
        <x:v>150</x:v>
      </x:c>
      <x:c r="AR55" s="3" t="s">
        <x:v>140</x:v>
      </x:c>
      <x:c r="AS55" s="3" t="s">
        <x:v>140</x:v>
      </x:c>
      <x:c r="AU55" s="3" t="s">
        <x:v>1808</x:v>
      </x:c>
      <x:c r="AV55" s="2">
        <x:v>250</x:v>
      </x:c>
    </x:row>
    <x:row r="56" spans="1:17" ht="30" customHeight="1">
      <x:c r="A56" s="13"/>
      <x:c r="B56" s="13"/>
      <x:c r="C56" s="13"/>
      <x:c r="D56" s="13"/>
      <x:c r="E56" s="14"/>
      <x:c r="F56" s="14"/>
      <x:c r="G56" s="14"/>
      <x:c r="H56" s="14"/>
      <x:c r="I56" s="14"/>
      <x:c r="J56" s="14"/>
      <x:c r="K56" s="14"/>
      <x:c r="L56" s="14"/>
      <x:c r="M56" s="13"/>
      <x:c r="Q56" s="3" t="s">
        <x:v>510</x:v>
      </x:c>
    </x:row>
    <x:row r="57" spans="1:17" ht="30" customHeight="1">
      <x:c r="A57" s="13"/>
      <x:c r="B57" s="13"/>
      <x:c r="C57" s="13"/>
      <x:c r="D57" s="13"/>
      <x:c r="E57" s="14"/>
      <x:c r="F57" s="14"/>
      <x:c r="G57" s="14"/>
      <x:c r="H57" s="14"/>
      <x:c r="I57" s="14"/>
      <x:c r="J57" s="14"/>
      <x:c r="K57" s="14"/>
      <x:c r="L57" s="14"/>
      <x:c r="M57" s="13"/>
      <x:c r="Q57" s="3" t="s">
        <x:v>510</x:v>
      </x:c>
    </x:row>
    <x:row r="58" spans="1:17" ht="30" customHeight="1">
      <x:c r="A58" s="13"/>
      <x:c r="B58" s="13"/>
      <x:c r="C58" s="13"/>
      <x:c r="D58" s="13"/>
      <x:c r="E58" s="14"/>
      <x:c r="F58" s="14"/>
      <x:c r="G58" s="14"/>
      <x:c r="H58" s="14"/>
      <x:c r="I58" s="14"/>
      <x:c r="J58" s="14"/>
      <x:c r="K58" s="14"/>
      <x:c r="L58" s="14"/>
      <x:c r="M58" s="13"/>
      <x:c r="Q58" s="3" t="s">
        <x:v>510</x:v>
      </x:c>
    </x:row>
    <x:row r="59" spans="1:17" ht="30" customHeight="1">
      <x:c r="A59" s="13"/>
      <x:c r="B59" s="13"/>
      <x:c r="C59" s="13"/>
      <x:c r="D59" s="13"/>
      <x:c r="E59" s="14"/>
      <x:c r="F59" s="14"/>
      <x:c r="G59" s="14"/>
      <x:c r="H59" s="14"/>
      <x:c r="I59" s="14"/>
      <x:c r="J59" s="14"/>
      <x:c r="K59" s="14"/>
      <x:c r="L59" s="14"/>
      <x:c r="M59" s="13"/>
      <x:c r="Q59" s="3" t="s">
        <x:v>510</x:v>
      </x:c>
    </x:row>
    <x:row r="60" spans="1:17" ht="30" customHeight="1">
      <x:c r="A60" s="13"/>
      <x:c r="B60" s="13"/>
      <x:c r="C60" s="13"/>
      <x:c r="D60" s="13"/>
      <x:c r="E60" s="14"/>
      <x:c r="F60" s="14"/>
      <x:c r="G60" s="14"/>
      <x:c r="H60" s="14"/>
      <x:c r="I60" s="14"/>
      <x:c r="J60" s="14"/>
      <x:c r="K60" s="14"/>
      <x:c r="L60" s="14"/>
      <x:c r="M60" s="13"/>
      <x:c r="Q60" s="3" t="s">
        <x:v>510</x:v>
      </x:c>
    </x:row>
    <x:row r="61" spans="1:17" ht="30" customHeight="1">
      <x:c r="A61" s="13"/>
      <x:c r="B61" s="13"/>
      <x:c r="C61" s="13"/>
      <x:c r="D61" s="13"/>
      <x:c r="E61" s="14"/>
      <x:c r="F61" s="14"/>
      <x:c r="G61" s="14"/>
      <x:c r="H61" s="14"/>
      <x:c r="I61" s="14"/>
      <x:c r="J61" s="14"/>
      <x:c r="K61" s="14"/>
      <x:c r="L61" s="14"/>
      <x:c r="M61" s="13"/>
      <x:c r="Q61" s="3" t="s">
        <x:v>510</x:v>
      </x:c>
    </x:row>
    <x:row r="62" spans="1:17" ht="30" customHeight="1">
      <x:c r="A62" s="13"/>
      <x:c r="B62" s="13"/>
      <x:c r="C62" s="13"/>
      <x:c r="D62" s="13"/>
      <x:c r="E62" s="14"/>
      <x:c r="F62" s="14"/>
      <x:c r="G62" s="14"/>
      <x:c r="H62" s="14"/>
      <x:c r="I62" s="14"/>
      <x:c r="J62" s="14"/>
      <x:c r="K62" s="14"/>
      <x:c r="L62" s="14"/>
      <x:c r="M62" s="13"/>
      <x:c r="Q62" s="3" t="s">
        <x:v>510</x:v>
      </x:c>
    </x:row>
    <x:row r="63" spans="1:17" ht="30" customHeight="1">
      <x:c r="A63" s="13"/>
      <x:c r="B63" s="13"/>
      <x:c r="C63" s="13"/>
      <x:c r="D63" s="13"/>
      <x:c r="E63" s="14"/>
      <x:c r="F63" s="14"/>
      <x:c r="G63" s="14"/>
      <x:c r="H63" s="14"/>
      <x:c r="I63" s="14"/>
      <x:c r="J63" s="14"/>
      <x:c r="K63" s="14"/>
      <x:c r="L63" s="14"/>
      <x:c r="M63" s="13"/>
      <x:c r="Q63" s="3" t="s">
        <x:v>510</x:v>
      </x:c>
    </x:row>
    <x:row r="64" spans="1:17" ht="30" customHeight="1">
      <x:c r="A64" s="13"/>
      <x:c r="B64" s="13"/>
      <x:c r="C64" s="13"/>
      <x:c r="D64" s="13"/>
      <x:c r="E64" s="14"/>
      <x:c r="F64" s="14"/>
      <x:c r="G64" s="14"/>
      <x:c r="H64" s="14"/>
      <x:c r="I64" s="14"/>
      <x:c r="J64" s="14"/>
      <x:c r="K64" s="14"/>
      <x:c r="L64" s="14"/>
      <x:c r="M64" s="13"/>
      <x:c r="Q64" s="3" t="s">
        <x:v>510</x:v>
      </x:c>
    </x:row>
    <x:row r="65" spans="1:17" ht="30" customHeight="1">
      <x:c r="A65" s="13"/>
      <x:c r="B65" s="13"/>
      <x:c r="C65" s="13"/>
      <x:c r="D65" s="13"/>
      <x:c r="E65" s="14"/>
      <x:c r="F65" s="14"/>
      <x:c r="G65" s="14"/>
      <x:c r="H65" s="14"/>
      <x:c r="I65" s="14"/>
      <x:c r="J65" s="14"/>
      <x:c r="K65" s="14"/>
      <x:c r="L65" s="14"/>
      <x:c r="M65" s="13"/>
      <x:c r="Q65" s="3" t="s">
        <x:v>510</x:v>
      </x:c>
    </x:row>
    <x:row r="66" spans="1:17" ht="30" customHeight="1">
      <x:c r="A66" s="13"/>
      <x:c r="B66" s="13"/>
      <x:c r="C66" s="13"/>
      <x:c r="D66" s="13"/>
      <x:c r="E66" s="14"/>
      <x:c r="F66" s="14"/>
      <x:c r="G66" s="14"/>
      <x:c r="H66" s="14"/>
      <x:c r="I66" s="14"/>
      <x:c r="J66" s="14"/>
      <x:c r="K66" s="14"/>
      <x:c r="L66" s="14"/>
      <x:c r="M66" s="13"/>
      <x:c r="Q66" s="3" t="s">
        <x:v>510</x:v>
      </x:c>
    </x:row>
    <x:row r="67" spans="1:17" ht="30" customHeight="1">
      <x:c r="A67" s="13"/>
      <x:c r="B67" s="13"/>
      <x:c r="C67" s="13"/>
      <x:c r="D67" s="13"/>
      <x:c r="E67" s="14"/>
      <x:c r="F67" s="14"/>
      <x:c r="G67" s="14"/>
      <x:c r="H67" s="14"/>
      <x:c r="I67" s="14"/>
      <x:c r="J67" s="14"/>
      <x:c r="K67" s="14"/>
      <x:c r="L67" s="14"/>
      <x:c r="M67" s="13"/>
      <x:c r="Q67" s="3" t="s">
        <x:v>510</x:v>
      </x:c>
    </x:row>
    <x:row r="68" spans="1:17" ht="30" customHeight="1">
      <x:c r="A68" s="13"/>
      <x:c r="B68" s="13"/>
      <x:c r="C68" s="13"/>
      <x:c r="D68" s="13"/>
      <x:c r="E68" s="14"/>
      <x:c r="F68" s="14"/>
      <x:c r="G68" s="14"/>
      <x:c r="H68" s="14"/>
      <x:c r="I68" s="14"/>
      <x:c r="J68" s="14"/>
      <x:c r="K68" s="14"/>
      <x:c r="L68" s="14"/>
      <x:c r="M68" s="13"/>
      <x:c r="Q68" s="3" t="s">
        <x:v>510</x:v>
      </x:c>
    </x:row>
    <x:row r="69" spans="1:17" ht="30" customHeight="1">
      <x:c r="A69" s="13"/>
      <x:c r="B69" s="13"/>
      <x:c r="C69" s="13"/>
      <x:c r="D69" s="13"/>
      <x:c r="E69" s="14"/>
      <x:c r="F69" s="14"/>
      <x:c r="G69" s="14"/>
      <x:c r="H69" s="14"/>
      <x:c r="I69" s="14"/>
      <x:c r="J69" s="14"/>
      <x:c r="K69" s="14"/>
      <x:c r="L69" s="14"/>
      <x:c r="M69" s="13"/>
      <x:c r="Q69" s="3" t="s">
        <x:v>510</x:v>
      </x:c>
    </x:row>
    <x:row r="70" spans="1:17" ht="30" customHeight="1">
      <x:c r="A70" s="13"/>
      <x:c r="B70" s="13"/>
      <x:c r="C70" s="13"/>
      <x:c r="D70" s="13"/>
      <x:c r="E70" s="14"/>
      <x:c r="F70" s="14"/>
      <x:c r="G70" s="14"/>
      <x:c r="H70" s="14"/>
      <x:c r="I70" s="14"/>
      <x:c r="J70" s="14"/>
      <x:c r="K70" s="14"/>
      <x:c r="L70" s="14"/>
      <x:c r="M70" s="13"/>
      <x:c r="Q70" s="3" t="s">
        <x:v>510</x:v>
      </x:c>
    </x:row>
    <x:row r="71" spans="1:17" ht="30" customHeight="1">
      <x:c r="A71" s="13"/>
      <x:c r="B71" s="13"/>
      <x:c r="C71" s="13"/>
      <x:c r="D71" s="13"/>
      <x:c r="E71" s="14"/>
      <x:c r="F71" s="14"/>
      <x:c r="G71" s="14"/>
      <x:c r="H71" s="14"/>
      <x:c r="I71" s="14"/>
      <x:c r="J71" s="14"/>
      <x:c r="K71" s="14"/>
      <x:c r="L71" s="14"/>
      <x:c r="M71" s="13"/>
      <x:c r="Q71" s="3" t="s">
        <x:v>510</x:v>
      </x:c>
    </x:row>
    <x:row r="72" spans="1:17" ht="30" customHeight="1">
      <x:c r="A72" s="13"/>
      <x:c r="B72" s="13"/>
      <x:c r="C72" s="13"/>
      <x:c r="D72" s="13"/>
      <x:c r="E72" s="14"/>
      <x:c r="F72" s="14"/>
      <x:c r="G72" s="14"/>
      <x:c r="H72" s="14"/>
      <x:c r="I72" s="14"/>
      <x:c r="J72" s="14"/>
      <x:c r="K72" s="14"/>
      <x:c r="L72" s="14"/>
      <x:c r="M72" s="13"/>
      <x:c r="Q72" s="3" t="s">
        <x:v>510</x:v>
      </x:c>
    </x:row>
    <x:row r="73" spans="1:17" ht="30" customHeight="1">
      <x:c r="A73" s="13"/>
      <x:c r="B73" s="13"/>
      <x:c r="C73" s="13"/>
      <x:c r="D73" s="13"/>
      <x:c r="E73" s="14"/>
      <x:c r="F73" s="14"/>
      <x:c r="G73" s="14"/>
      <x:c r="H73" s="14"/>
      <x:c r="I73" s="14"/>
      <x:c r="J73" s="14"/>
      <x:c r="K73" s="14"/>
      <x:c r="L73" s="14"/>
      <x:c r="M73" s="13"/>
      <x:c r="Q73" s="3" t="s">
        <x:v>510</x:v>
      </x:c>
    </x:row>
    <x:row r="74" spans="1:17" ht="30" customHeight="1">
      <x:c r="A74" s="13"/>
      <x:c r="B74" s="13"/>
      <x:c r="C74" s="13"/>
      <x:c r="D74" s="13"/>
      <x:c r="E74" s="14"/>
      <x:c r="F74" s="14"/>
      <x:c r="G74" s="14"/>
      <x:c r="H74" s="14"/>
      <x:c r="I74" s="14"/>
      <x:c r="J74" s="14"/>
      <x:c r="K74" s="14"/>
      <x:c r="L74" s="14"/>
      <x:c r="M74" s="13"/>
      <x:c r="Q74" s="3" t="s">
        <x:v>510</x:v>
      </x:c>
    </x:row>
    <x:row r="75" spans="1:14" ht="30" customHeight="1">
      <x:c r="A75" s="15" t="s">
        <x:v>1704</x:v>
      </x:c>
      <x:c r="B75" s="13"/>
      <x:c r="C75" s="13"/>
      <x:c r="D75" s="13"/>
      <x:c r="E75" s="14"/>
      <x:c r="F75" s="14">
        <x:f>SUMIF(Q53:Q74,"010303",F53:F74)</x:f>
        <x:v>0</x:v>
      </x:c>
      <x:c r="G75" s="14"/>
      <x:c r="H75" s="14">
        <x:f>SUMIF(Q53:Q74,"010303",H53:H74)</x:f>
        <x:v>0</x:v>
      </x:c>
      <x:c r="I75" s="14"/>
      <x:c r="J75" s="14">
        <x:f>SUMIF(Q53:Q74,"010303",J53:J74)</x:f>
        <x:v>0</x:v>
      </x:c>
      <x:c r="K75" s="14"/>
      <x:c r="L75" s="14">
        <x:f>SUMIF(Q53:Q74,"010303",L53:L74)</x:f>
        <x:v>0</x:v>
      </x:c>
      <x:c r="M75" s="13"/>
      <x:c r="N75" s="2" t="s">
        <x:v>344</x:v>
      </x:c>
    </x:row>
    <x:row r="76" spans="1:17" ht="30" customHeight="1">
      <x:c r="A76" s="15" t="s">
        <x:v>1702</x:v>
      </x:c>
      <x:c r="B76" s="15" t="s">
        <x:v>911</x:v>
      </x:c>
      <x:c r="C76" s="13"/>
      <x:c r="D76" s="13"/>
      <x:c r="E76" s="14"/>
      <x:c r="F76" s="14"/>
      <x:c r="G76" s="14"/>
      <x:c r="H76" s="14"/>
      <x:c r="I76" s="14"/>
      <x:c r="J76" s="14"/>
      <x:c r="K76" s="14"/>
      <x:c r="L76" s="14"/>
      <x:c r="M76" s="13"/>
      <x:c r="Q76" s="3" t="s">
        <x:v>556</x:v>
      </x:c>
    </x:row>
    <x:row r="77" spans="1:48" ht="30" customHeight="1">
      <x:c r="A77" s="15" t="s">
        <x:v>931</x:v>
      </x:c>
      <x:c r="B77" s="15" t="s">
        <x:v>526</x:v>
      </x:c>
      <x:c r="C77" s="15" t="s">
        <x:v>176</x:v>
      </x:c>
      <x:c r="D77" s="13">
        <x:v>62.100000000000001</x:v>
      </x:c>
      <x:c r="E77" s="14">
        <x:f>TRUNC(일위대가목록!E30,0)</x:f>
        <x:v>0</x:v>
      </x:c>
      <x:c r="F77" s="14">
        <x:f>TRUNC(E77*D77,0)</x:f>
        <x:v>0</x:v>
      </x:c>
      <x:c r="G77" s="14">
        <x:f>TRUNC(일위대가목록!F30,0)</x:f>
        <x:v>0</x:v>
      </x:c>
      <x:c r="H77" s="14">
        <x:f>TRUNC(G77*D77,0)</x:f>
        <x:v>0</x:v>
      </x:c>
      <x:c r="I77" s="14">
        <x:f>TRUNC(일위대가목록!G30,0)</x:f>
        <x:v>0</x:v>
      </x:c>
      <x:c r="J77" s="14">
        <x:f>TRUNC(I77*D77,0)</x:f>
        <x:v>0</x:v>
      </x:c>
      <x:c r="K77" s="14">
        <x:f t="shared" ref="K77:L79" si="3">TRUNC(E77+G77+I77,0)</x:f>
        <x:v>0</x:v>
      </x:c>
      <x:c r="L77" s="14">
        <x:f t="shared" si="3"/>
        <x:v>0</x:v>
      </x:c>
      <x:c r="M77" s="15" t="s">
        <x:v>433</x:v>
      </x:c>
      <x:c r="N77" s="3" t="s">
        <x:v>1168</x:v>
      </x:c>
      <x:c r="O77" s="3" t="s">
        <x:v>140</x:v>
      </x:c>
      <x:c r="P77" s="3" t="s">
        <x:v>140</x:v>
      </x:c>
      <x:c r="Q77" s="3" t="s">
        <x:v>556</x:v>
      </x:c>
      <x:c r="R77" s="3" t="s">
        <x:v>185</x:v>
      </x:c>
      <x:c r="S77" s="3" t="s">
        <x:v>150</x:v>
      </x:c>
      <x:c r="T77" s="3" t="s">
        <x:v>150</x:v>
      </x:c>
      <x:c r="AR77" s="3" t="s">
        <x:v>140</x:v>
      </x:c>
      <x:c r="AS77" s="3" t="s">
        <x:v>140</x:v>
      </x:c>
      <x:c r="AU77" s="3" t="s">
        <x:v>111</x:v>
      </x:c>
      <x:c r="AV77" s="2">
        <x:v>49</x:v>
      </x:c>
    </x:row>
    <x:row r="78" spans="1:48" ht="30" customHeight="1">
      <x:c r="A78" s="15" t="s">
        <x:v>348</x:v>
      </x:c>
      <x:c r="B78" s="15" t="s">
        <x:v>288</x:v>
      </x:c>
      <x:c r="C78" s="15" t="s">
        <x:v>137</x:v>
      </x:c>
      <x:c r="D78" s="13">
        <x:v>38.920000000000002</x:v>
      </x:c>
      <x:c r="E78" s="14">
        <x:f>TRUNC(일위대가목록!E102,0)</x:f>
        <x:v>0</x:v>
      </x:c>
      <x:c r="F78" s="14">
        <x:f>TRUNC(E78*D78,0)</x:f>
        <x:v>0</x:v>
      </x:c>
      <x:c r="G78" s="14">
        <x:f>TRUNC(일위대가목록!F102,0)</x:f>
        <x:v>0</x:v>
      </x:c>
      <x:c r="H78" s="14">
        <x:f>TRUNC(G78*D78,0)</x:f>
        <x:v>0</x:v>
      </x:c>
      <x:c r="I78" s="14">
        <x:f>TRUNC(일위대가목록!G102,0)</x:f>
        <x:v>0</x:v>
      </x:c>
      <x:c r="J78" s="14">
        <x:f>TRUNC(I78*D78,0)</x:f>
        <x:v>0</x:v>
      </x:c>
      <x:c r="K78" s="14">
        <x:f t="shared" si="3"/>
        <x:v>0</x:v>
      </x:c>
      <x:c r="L78" s="14">
        <x:f t="shared" si="3"/>
        <x:v>0</x:v>
      </x:c>
      <x:c r="M78" s="15" t="s">
        <x:v>618</x:v>
      </x:c>
      <x:c r="N78" s="3" t="s">
        <x:v>827</x:v>
      </x:c>
      <x:c r="O78" s="3" t="s">
        <x:v>140</x:v>
      </x:c>
      <x:c r="P78" s="3" t="s">
        <x:v>140</x:v>
      </x:c>
      <x:c r="Q78" s="3" t="s">
        <x:v>556</x:v>
      </x:c>
      <x:c r="R78" s="3" t="s">
        <x:v>185</x:v>
      </x:c>
      <x:c r="S78" s="3" t="s">
        <x:v>150</x:v>
      </x:c>
      <x:c r="T78" s="3" t="s">
        <x:v>150</x:v>
      </x:c>
      <x:c r="AR78" s="3" t="s">
        <x:v>140</x:v>
      </x:c>
      <x:c r="AS78" s="3" t="s">
        <x:v>140</x:v>
      </x:c>
      <x:c r="AU78" s="3" t="s">
        <x:v>1790</x:v>
      </x:c>
      <x:c r="AV78" s="2">
        <x:v>51</x:v>
      </x:c>
    </x:row>
    <x:row r="79" spans="1:48" ht="30" customHeight="1">
      <x:c r="A79" s="15" t="s">
        <x:v>873</x:v>
      </x:c>
      <x:c r="B79" s="15" t="s">
        <x:v>275</x:v>
      </x:c>
      <x:c r="C79" s="15" t="s">
        <x:v>137</x:v>
      </x:c>
      <x:c r="D79" s="13">
        <x:v>7.6399999999999997</x:v>
      </x:c>
      <x:c r="E79" s="14">
        <x:f>TRUNC(일위대가목록!E100,0)</x:f>
        <x:v>0</x:v>
      </x:c>
      <x:c r="F79" s="14">
        <x:f>TRUNC(E79*D79,0)</x:f>
        <x:v>0</x:v>
      </x:c>
      <x:c r="G79" s="14">
        <x:f>TRUNC(일위대가목록!F100,0)</x:f>
        <x:v>0</x:v>
      </x:c>
      <x:c r="H79" s="14">
        <x:f>TRUNC(G79*D79,0)</x:f>
        <x:v>0</x:v>
      </x:c>
      <x:c r="I79" s="14">
        <x:f>TRUNC(일위대가목록!G100,0)</x:f>
        <x:v>0</x:v>
      </x:c>
      <x:c r="J79" s="14">
        <x:f>TRUNC(I79*D79,0)</x:f>
        <x:v>0</x:v>
      </x:c>
      <x:c r="K79" s="14">
        <x:f t="shared" si="3"/>
        <x:v>0</x:v>
      </x:c>
      <x:c r="L79" s="14">
        <x:f t="shared" si="3"/>
        <x:v>0</x:v>
      </x:c>
      <x:c r="M79" s="15" t="s">
        <x:v>560</x:v>
      </x:c>
      <x:c r="N79" s="3" t="s">
        <x:v>1179</x:v>
      </x:c>
      <x:c r="O79" s="3" t="s">
        <x:v>140</x:v>
      </x:c>
      <x:c r="P79" s="3" t="s">
        <x:v>140</x:v>
      </x:c>
      <x:c r="Q79" s="3" t="s">
        <x:v>556</x:v>
      </x:c>
      <x:c r="R79" s="3" t="s">
        <x:v>185</x:v>
      </x:c>
      <x:c r="S79" s="3" t="s">
        <x:v>150</x:v>
      </x:c>
      <x:c r="T79" s="3" t="s">
        <x:v>150</x:v>
      </x:c>
      <x:c r="AR79" s="3" t="s">
        <x:v>140</x:v>
      </x:c>
      <x:c r="AS79" s="3" t="s">
        <x:v>140</x:v>
      </x:c>
      <x:c r="AU79" s="3" t="s">
        <x:v>1734</x:v>
      </x:c>
      <x:c r="AV79" s="2">
        <x:v>50</x:v>
      </x:c>
    </x:row>
    <x:row r="80" spans="1:17" ht="30" customHeight="1">
      <x:c r="A80" s="13"/>
      <x:c r="B80" s="13"/>
      <x:c r="C80" s="13"/>
      <x:c r="D80" s="13"/>
      <x:c r="E80" s="14"/>
      <x:c r="F80" s="14"/>
      <x:c r="G80" s="14"/>
      <x:c r="H80" s="14"/>
      <x:c r="I80" s="14"/>
      <x:c r="J80" s="14"/>
      <x:c r="K80" s="14"/>
      <x:c r="L80" s="14"/>
      <x:c r="M80" s="13"/>
      <x:c r="Q80" s="3" t="s">
        <x:v>556</x:v>
      </x:c>
    </x:row>
    <x:row r="81" spans="1:17" ht="30" customHeight="1">
      <x:c r="A81" s="13"/>
      <x:c r="B81" s="13"/>
      <x:c r="C81" s="13"/>
      <x:c r="D81" s="13"/>
      <x:c r="E81" s="14"/>
      <x:c r="F81" s="14"/>
      <x:c r="G81" s="14"/>
      <x:c r="H81" s="14"/>
      <x:c r="I81" s="14"/>
      <x:c r="J81" s="14"/>
      <x:c r="K81" s="14"/>
      <x:c r="L81" s="14"/>
      <x:c r="M81" s="13"/>
      <x:c r="Q81" s="3" t="s">
        <x:v>556</x:v>
      </x:c>
    </x:row>
    <x:row r="82" spans="1:17" ht="30" customHeight="1">
      <x:c r="A82" s="13"/>
      <x:c r="B82" s="13"/>
      <x:c r="C82" s="13"/>
      <x:c r="D82" s="13"/>
      <x:c r="E82" s="14"/>
      <x:c r="F82" s="14"/>
      <x:c r="G82" s="14"/>
      <x:c r="H82" s="14"/>
      <x:c r="I82" s="14"/>
      <x:c r="J82" s="14"/>
      <x:c r="K82" s="14"/>
      <x:c r="L82" s="14"/>
      <x:c r="M82" s="13"/>
      <x:c r="Q82" s="3" t="s">
        <x:v>556</x:v>
      </x:c>
    </x:row>
    <x:row r="83" spans="1:17" ht="30" customHeight="1">
      <x:c r="A83" s="13"/>
      <x:c r="B83" s="13"/>
      <x:c r="C83" s="13"/>
      <x:c r="D83" s="13"/>
      <x:c r="E83" s="14"/>
      <x:c r="F83" s="14"/>
      <x:c r="G83" s="14"/>
      <x:c r="H83" s="14"/>
      <x:c r="I83" s="14"/>
      <x:c r="J83" s="14"/>
      <x:c r="K83" s="14"/>
      <x:c r="L83" s="14"/>
      <x:c r="M83" s="13"/>
      <x:c r="Q83" s="3" t="s">
        <x:v>556</x:v>
      </x:c>
    </x:row>
    <x:row r="84" spans="1:17" ht="30" customHeight="1">
      <x:c r="A84" s="13"/>
      <x:c r="B84" s="13"/>
      <x:c r="C84" s="13"/>
      <x:c r="D84" s="13"/>
      <x:c r="E84" s="14"/>
      <x:c r="F84" s="14"/>
      <x:c r="G84" s="14"/>
      <x:c r="H84" s="14"/>
      <x:c r="I84" s="14"/>
      <x:c r="J84" s="14"/>
      <x:c r="K84" s="14"/>
      <x:c r="L84" s="14"/>
      <x:c r="M84" s="13"/>
      <x:c r="Q84" s="3" t="s">
        <x:v>556</x:v>
      </x:c>
    </x:row>
    <x:row r="85" spans="1:17" ht="30" customHeight="1">
      <x:c r="A85" s="13"/>
      <x:c r="B85" s="13"/>
      <x:c r="C85" s="13"/>
      <x:c r="D85" s="13"/>
      <x:c r="E85" s="14"/>
      <x:c r="F85" s="14"/>
      <x:c r="G85" s="14"/>
      <x:c r="H85" s="14"/>
      <x:c r="I85" s="14"/>
      <x:c r="J85" s="14"/>
      <x:c r="K85" s="14"/>
      <x:c r="L85" s="14"/>
      <x:c r="M85" s="13"/>
      <x:c r="Q85" s="3" t="s">
        <x:v>556</x:v>
      </x:c>
    </x:row>
    <x:row r="86" spans="1:17" ht="30" customHeight="1">
      <x:c r="A86" s="13"/>
      <x:c r="B86" s="13"/>
      <x:c r="C86" s="13"/>
      <x:c r="D86" s="13"/>
      <x:c r="E86" s="14"/>
      <x:c r="F86" s="14"/>
      <x:c r="G86" s="14"/>
      <x:c r="H86" s="14"/>
      <x:c r="I86" s="14"/>
      <x:c r="J86" s="14"/>
      <x:c r="K86" s="14"/>
      <x:c r="L86" s="14"/>
      <x:c r="M86" s="13"/>
      <x:c r="Q86" s="3" t="s">
        <x:v>556</x:v>
      </x:c>
    </x:row>
    <x:row r="87" spans="1:17" ht="30" customHeight="1">
      <x:c r="A87" s="13"/>
      <x:c r="B87" s="13"/>
      <x:c r="C87" s="13"/>
      <x:c r="D87" s="13"/>
      <x:c r="E87" s="14"/>
      <x:c r="F87" s="14"/>
      <x:c r="G87" s="14"/>
      <x:c r="H87" s="14"/>
      <x:c r="I87" s="14"/>
      <x:c r="J87" s="14"/>
      <x:c r="K87" s="14"/>
      <x:c r="L87" s="14"/>
      <x:c r="M87" s="13"/>
      <x:c r="Q87" s="3" t="s">
        <x:v>556</x:v>
      </x:c>
    </x:row>
    <x:row r="88" spans="1:17" ht="30" customHeight="1">
      <x:c r="A88" s="13"/>
      <x:c r="B88" s="13"/>
      <x:c r="C88" s="13"/>
      <x:c r="D88" s="13"/>
      <x:c r="E88" s="14"/>
      <x:c r="F88" s="14"/>
      <x:c r="G88" s="14"/>
      <x:c r="H88" s="14"/>
      <x:c r="I88" s="14"/>
      <x:c r="J88" s="14"/>
      <x:c r="K88" s="14"/>
      <x:c r="L88" s="14"/>
      <x:c r="M88" s="13"/>
      <x:c r="Q88" s="3" t="s">
        <x:v>556</x:v>
      </x:c>
    </x:row>
    <x:row r="89" spans="1:17" ht="30" customHeight="1">
      <x:c r="A89" s="13"/>
      <x:c r="B89" s="13"/>
      <x:c r="C89" s="13"/>
      <x:c r="D89" s="13"/>
      <x:c r="E89" s="14"/>
      <x:c r="F89" s="14"/>
      <x:c r="G89" s="14"/>
      <x:c r="H89" s="14"/>
      <x:c r="I89" s="14"/>
      <x:c r="J89" s="14"/>
      <x:c r="K89" s="14"/>
      <x:c r="L89" s="14"/>
      <x:c r="M89" s="13"/>
      <x:c r="Q89" s="3" t="s">
        <x:v>556</x:v>
      </x:c>
    </x:row>
    <x:row r="90" spans="1:17" ht="30" customHeight="1">
      <x:c r="A90" s="13"/>
      <x:c r="B90" s="13"/>
      <x:c r="C90" s="13"/>
      <x:c r="D90" s="13"/>
      <x:c r="E90" s="14"/>
      <x:c r="F90" s="14"/>
      <x:c r="G90" s="14"/>
      <x:c r="H90" s="14"/>
      <x:c r="I90" s="14"/>
      <x:c r="J90" s="14"/>
      <x:c r="K90" s="14"/>
      <x:c r="L90" s="14"/>
      <x:c r="M90" s="13"/>
      <x:c r="Q90" s="3" t="s">
        <x:v>556</x:v>
      </x:c>
    </x:row>
    <x:row r="91" spans="1:17" ht="30" customHeight="1">
      <x:c r="A91" s="13"/>
      <x:c r="B91" s="13"/>
      <x:c r="C91" s="13"/>
      <x:c r="D91" s="13"/>
      <x:c r="E91" s="14"/>
      <x:c r="F91" s="14"/>
      <x:c r="G91" s="14"/>
      <x:c r="H91" s="14"/>
      <x:c r="I91" s="14"/>
      <x:c r="J91" s="14"/>
      <x:c r="K91" s="14"/>
      <x:c r="L91" s="14"/>
      <x:c r="M91" s="13"/>
      <x:c r="Q91" s="3" t="s">
        <x:v>556</x:v>
      </x:c>
    </x:row>
    <x:row r="92" spans="1:17" ht="30" customHeight="1">
      <x:c r="A92" s="13"/>
      <x:c r="B92" s="13"/>
      <x:c r="C92" s="13"/>
      <x:c r="D92" s="13"/>
      <x:c r="E92" s="14"/>
      <x:c r="F92" s="14"/>
      <x:c r="G92" s="14"/>
      <x:c r="H92" s="14"/>
      <x:c r="I92" s="14"/>
      <x:c r="J92" s="14"/>
      <x:c r="K92" s="14"/>
      <x:c r="L92" s="14"/>
      <x:c r="M92" s="13"/>
      <x:c r="Q92" s="3" t="s">
        <x:v>556</x:v>
      </x:c>
    </x:row>
    <x:row r="93" spans="1:17" ht="30" customHeight="1">
      <x:c r="A93" s="13"/>
      <x:c r="B93" s="13"/>
      <x:c r="C93" s="13"/>
      <x:c r="D93" s="13"/>
      <x:c r="E93" s="14"/>
      <x:c r="F93" s="14"/>
      <x:c r="G93" s="14"/>
      <x:c r="H93" s="14"/>
      <x:c r="I93" s="14"/>
      <x:c r="J93" s="14"/>
      <x:c r="K93" s="14"/>
      <x:c r="L93" s="14"/>
      <x:c r="M93" s="13"/>
      <x:c r="Q93" s="3" t="s">
        <x:v>556</x:v>
      </x:c>
    </x:row>
    <x:row r="94" spans="1:17" ht="30" customHeight="1">
      <x:c r="A94" s="13"/>
      <x:c r="B94" s="13"/>
      <x:c r="C94" s="13"/>
      <x:c r="D94" s="13"/>
      <x:c r="E94" s="14"/>
      <x:c r="F94" s="14"/>
      <x:c r="G94" s="14"/>
      <x:c r="H94" s="14"/>
      <x:c r="I94" s="14"/>
      <x:c r="J94" s="14"/>
      <x:c r="K94" s="14"/>
      <x:c r="L94" s="14"/>
      <x:c r="M94" s="13"/>
      <x:c r="Q94" s="3" t="s">
        <x:v>556</x:v>
      </x:c>
    </x:row>
    <x:row r="95" spans="1:17" ht="30" customHeight="1">
      <x:c r="A95" s="13"/>
      <x:c r="B95" s="13"/>
      <x:c r="C95" s="13"/>
      <x:c r="D95" s="13"/>
      <x:c r="E95" s="14"/>
      <x:c r="F95" s="14"/>
      <x:c r="G95" s="14"/>
      <x:c r="H95" s="14"/>
      <x:c r="I95" s="14"/>
      <x:c r="J95" s="14"/>
      <x:c r="K95" s="14"/>
      <x:c r="L95" s="14"/>
      <x:c r="M95" s="13"/>
      <x:c r="Q95" s="3" t="s">
        <x:v>556</x:v>
      </x:c>
    </x:row>
    <x:row r="96" spans="1:17" ht="30" customHeight="1">
      <x:c r="A96" s="13"/>
      <x:c r="B96" s="13"/>
      <x:c r="C96" s="13"/>
      <x:c r="D96" s="13"/>
      <x:c r="E96" s="14"/>
      <x:c r="F96" s="14"/>
      <x:c r="G96" s="14"/>
      <x:c r="H96" s="14"/>
      <x:c r="I96" s="14"/>
      <x:c r="J96" s="14"/>
      <x:c r="K96" s="14"/>
      <x:c r="L96" s="14"/>
      <x:c r="M96" s="13"/>
      <x:c r="Q96" s="3" t="s">
        <x:v>556</x:v>
      </x:c>
    </x:row>
    <x:row r="97" spans="1:17" ht="30" customHeight="1">
      <x:c r="A97" s="13"/>
      <x:c r="B97" s="13"/>
      <x:c r="C97" s="13"/>
      <x:c r="D97" s="13"/>
      <x:c r="E97" s="14"/>
      <x:c r="F97" s="14"/>
      <x:c r="G97" s="14"/>
      <x:c r="H97" s="14"/>
      <x:c r="I97" s="14"/>
      <x:c r="J97" s="14"/>
      <x:c r="K97" s="14"/>
      <x:c r="L97" s="14"/>
      <x:c r="M97" s="13"/>
      <x:c r="Q97" s="3" t="s">
        <x:v>556</x:v>
      </x:c>
    </x:row>
    <x:row r="98" spans="1:17" ht="30" customHeight="1">
      <x:c r="A98" s="13"/>
      <x:c r="B98" s="13"/>
      <x:c r="C98" s="13"/>
      <x:c r="D98" s="13"/>
      <x:c r="E98" s="14"/>
      <x:c r="F98" s="14"/>
      <x:c r="G98" s="14"/>
      <x:c r="H98" s="14"/>
      <x:c r="I98" s="14"/>
      <x:c r="J98" s="14"/>
      <x:c r="K98" s="14"/>
      <x:c r="L98" s="14"/>
      <x:c r="M98" s="13"/>
      <x:c r="Q98" s="3" t="s">
        <x:v>556</x:v>
      </x:c>
    </x:row>
    <x:row r="99" spans="1:14" ht="30" customHeight="1">
      <x:c r="A99" s="15" t="s">
        <x:v>1704</x:v>
      </x:c>
      <x:c r="B99" s="13"/>
      <x:c r="C99" s="13"/>
      <x:c r="D99" s="13"/>
      <x:c r="E99" s="14"/>
      <x:c r="F99" s="14">
        <x:f>SUMIF(Q77:Q98,"010304",F77:F98)</x:f>
        <x:v>0</x:v>
      </x:c>
      <x:c r="G99" s="14"/>
      <x:c r="H99" s="14">
        <x:f>SUMIF(Q77:Q98,"010304",H77:H98)</x:f>
        <x:v>0</x:v>
      </x:c>
      <x:c r="I99" s="14"/>
      <x:c r="J99" s="14">
        <x:f>SUMIF(Q77:Q98,"010304",J77:J98)</x:f>
        <x:v>0</x:v>
      </x:c>
      <x:c r="K99" s="14"/>
      <x:c r="L99" s="14">
        <x:f>SUMIF(Q77:Q98,"010304",L77:L98)</x:f>
        <x:v>0</x:v>
      </x:c>
      <x:c r="M99" s="13"/>
      <x:c r="N99" s="2" t="s">
        <x:v>344</x:v>
      </x:c>
    </x:row>
    <x:row r="100" spans="1:17" ht="30" customHeight="1">
      <x:c r="A100" s="15" t="s">
        <x:v>101</x:v>
      </x:c>
      <x:c r="B100" s="15" t="s">
        <x:v>911</x:v>
      </x:c>
      <x:c r="C100" s="13"/>
      <x:c r="D100" s="13"/>
      <x:c r="E100" s="14"/>
      <x:c r="F100" s="14"/>
      <x:c r="G100" s="14"/>
      <x:c r="H100" s="14"/>
      <x:c r="I100" s="14"/>
      <x:c r="J100" s="14"/>
      <x:c r="K100" s="14"/>
      <x:c r="L100" s="14"/>
      <x:c r="M100" s="13"/>
      <x:c r="Q100" s="3" t="s">
        <x:v>615</x:v>
      </x:c>
    </x:row>
    <x:row r="101" spans="1:48" ht="30" customHeight="1">
      <x:c r="A101" s="15" t="s">
        <x:v>1716</x:v>
      </x:c>
      <x:c r="B101" s="15" t="s">
        <x:v>292</x:v>
      </x:c>
      <x:c r="C101" s="15" t="s">
        <x:v>176</x:v>
      </x:c>
      <x:c r="D101" s="13">
        <x:v>3.1000000000000001</x:v>
      </x:c>
      <x:c r="E101" s="14">
        <x:f>TRUNC(일위대가목록!E66,0)</x:f>
        <x:v>0</x:v>
      </x:c>
      <x:c r="F101" s="14">
        <x:f t="shared" ref="F101:F106" si="4">TRUNC(E101*D101,0)</x:f>
        <x:v>0</x:v>
      </x:c>
      <x:c r="G101" s="14">
        <x:f>TRUNC(일위대가목록!F66,0)</x:f>
        <x:v>0</x:v>
      </x:c>
      <x:c r="H101" s="14">
        <x:f t="shared" ref="H101:H106" si="5">TRUNC(G101*D101,0)</x:f>
        <x:v>0</x:v>
      </x:c>
      <x:c r="I101" s="14">
        <x:f>TRUNC(일위대가목록!G66,0)</x:f>
        <x:v>0</x:v>
      </x:c>
      <x:c r="J101" s="14">
        <x:f t="shared" ref="J101:J106" si="6">TRUNC(I101*D101,0)</x:f>
        <x:v>0</x:v>
      </x:c>
      <x:c r="K101" s="14">
        <x:f t="shared" ref="K101:L106" si="7">TRUNC(E101+G101+I101,0)</x:f>
        <x:v>0</x:v>
      </x:c>
      <x:c r="L101" s="14">
        <x:f t="shared" si="7"/>
        <x:v>0</x:v>
      </x:c>
      <x:c r="M101" s="15" t="s">
        <x:v>543</x:v>
      </x:c>
      <x:c r="N101" s="3" t="s">
        <x:v>828</x:v>
      </x:c>
      <x:c r="O101" s="3" t="s">
        <x:v>140</x:v>
      </x:c>
      <x:c r="P101" s="3" t="s">
        <x:v>140</x:v>
      </x:c>
      <x:c r="Q101" s="3" t="s">
        <x:v>615</x:v>
      </x:c>
      <x:c r="R101" s="3" t="s">
        <x:v>185</x:v>
      </x:c>
      <x:c r="S101" s="3" t="s">
        <x:v>150</x:v>
      </x:c>
      <x:c r="T101" s="3" t="s">
        <x:v>150</x:v>
      </x:c>
      <x:c r="AR101" s="3" t="s">
        <x:v>140</x:v>
      </x:c>
      <x:c r="AS101" s="3" t="s">
        <x:v>140</x:v>
      </x:c>
      <x:c r="AU101" s="3" t="s">
        <x:v>1805</x:v>
      </x:c>
      <x:c r="AV101" s="2">
        <x:v>53</x:v>
      </x:c>
    </x:row>
    <x:row r="102" spans="1:48" ht="30" customHeight="1">
      <x:c r="A102" s="15" t="s">
        <x:v>1716</x:v>
      </x:c>
      <x:c r="B102" s="15" t="s">
        <x:v>1707</x:v>
      </x:c>
      <x:c r="C102" s="15" t="s">
        <x:v>176</x:v>
      </x:c>
      <x:c r="D102" s="13">
        <x:v>0.20000000000000001</x:v>
      </x:c>
      <x:c r="E102" s="14">
        <x:f>TRUNC(일위대가목록!E67,0)</x:f>
        <x:v>0</x:v>
      </x:c>
      <x:c r="F102" s="14">
        <x:f t="shared" si="4"/>
        <x:v>0</x:v>
      </x:c>
      <x:c r="G102" s="14">
        <x:f>TRUNC(일위대가목록!F67,0)</x:f>
        <x:v>0</x:v>
      </x:c>
      <x:c r="H102" s="14">
        <x:f t="shared" si="5"/>
        <x:v>0</x:v>
      </x:c>
      <x:c r="I102" s="14">
        <x:f>TRUNC(일위대가목록!G67,0)</x:f>
        <x:v>0</x:v>
      </x:c>
      <x:c r="J102" s="14">
        <x:f t="shared" si="6"/>
        <x:v>0</x:v>
      </x:c>
      <x:c r="K102" s="14">
        <x:f t="shared" si="7"/>
        <x:v>0</x:v>
      </x:c>
      <x:c r="L102" s="14">
        <x:f t="shared" si="7"/>
        <x:v>0</x:v>
      </x:c>
      <x:c r="M102" s="15" t="s">
        <x:v>546</x:v>
      </x:c>
      <x:c r="N102" s="3" t="s">
        <x:v>825</x:v>
      </x:c>
      <x:c r="O102" s="3" t="s">
        <x:v>140</x:v>
      </x:c>
      <x:c r="P102" s="3" t="s">
        <x:v>140</x:v>
      </x:c>
      <x:c r="Q102" s="3" t="s">
        <x:v>615</x:v>
      </x:c>
      <x:c r="R102" s="3" t="s">
        <x:v>185</x:v>
      </x:c>
      <x:c r="S102" s="3" t="s">
        <x:v>150</x:v>
      </x:c>
      <x:c r="T102" s="3" t="s">
        <x:v>150</x:v>
      </x:c>
      <x:c r="AR102" s="3" t="s">
        <x:v>140</x:v>
      </x:c>
      <x:c r="AS102" s="3" t="s">
        <x:v>140</x:v>
      </x:c>
      <x:c r="AU102" s="3" t="s">
        <x:v>781</x:v>
      </x:c>
      <x:c r="AV102" s="2">
        <x:v>54</x:v>
      </x:c>
    </x:row>
    <x:row r="103" spans="1:48" ht="30" customHeight="1">
      <x:c r="A103" s="15" t="s">
        <x:v>1618</x:v>
      </x:c>
      <x:c r="B103" s="15" t="s">
        <x:v>1083</x:v>
      </x:c>
      <x:c r="C103" s="15" t="s">
        <x:v>176</x:v>
      </x:c>
      <x:c r="D103" s="13">
        <x:v>67.120000000000005</x:v>
      </x:c>
      <x:c r="E103" s="14">
        <x:f>TRUNC(일위대가목록!E73,0)</x:f>
        <x:v>0</x:v>
      </x:c>
      <x:c r="F103" s="14">
        <x:f t="shared" si="4"/>
        <x:v>0</x:v>
      </x:c>
      <x:c r="G103" s="14">
        <x:f>TRUNC(일위대가목록!F73,0)</x:f>
        <x:v>0</x:v>
      </x:c>
      <x:c r="H103" s="14">
        <x:f t="shared" si="5"/>
        <x:v>0</x:v>
      </x:c>
      <x:c r="I103" s="14">
        <x:f>TRUNC(일위대가목록!G73,0)</x:f>
        <x:v>0</x:v>
      </x:c>
      <x:c r="J103" s="14">
        <x:f t="shared" si="6"/>
        <x:v>0</x:v>
      </x:c>
      <x:c r="K103" s="14">
        <x:f t="shared" si="7"/>
        <x:v>0</x:v>
      </x:c>
      <x:c r="L103" s="14">
        <x:f t="shared" si="7"/>
        <x:v>0</x:v>
      </x:c>
      <x:c r="M103" s="15" t="s">
        <x:v>631</x:v>
      </x:c>
      <x:c r="N103" s="3" t="s">
        <x:v>1872</x:v>
      </x:c>
      <x:c r="O103" s="3" t="s">
        <x:v>140</x:v>
      </x:c>
      <x:c r="P103" s="3" t="s">
        <x:v>140</x:v>
      </x:c>
      <x:c r="Q103" s="3" t="s">
        <x:v>615</x:v>
      </x:c>
      <x:c r="R103" s="3" t="s">
        <x:v>185</x:v>
      </x:c>
      <x:c r="S103" s="3" t="s">
        <x:v>150</x:v>
      </x:c>
      <x:c r="T103" s="3" t="s">
        <x:v>150</x:v>
      </x:c>
      <x:c r="AR103" s="3" t="s">
        <x:v>140</x:v>
      </x:c>
      <x:c r="AS103" s="3" t="s">
        <x:v>140</x:v>
      </x:c>
      <x:c r="AU103" s="3" t="s">
        <x:v>1772</x:v>
      </x:c>
      <x:c r="AV103" s="2">
        <x:v>55</x:v>
      </x:c>
    </x:row>
    <x:row r="104" spans="1:48" ht="30" customHeight="1">
      <x:c r="A104" s="15" t="s">
        <x:v>1618</x:v>
      </x:c>
      <x:c r="B104" s="15" t="s">
        <x:v>298</x:v>
      </x:c>
      <x:c r="C104" s="15" t="s">
        <x:v>176</x:v>
      </x:c>
      <x:c r="D104" s="13">
        <x:v>2.9399999999999999</x:v>
      </x:c>
      <x:c r="E104" s="14">
        <x:f>TRUNC(일위대가목록!E74,0)</x:f>
        <x:v>0</x:v>
      </x:c>
      <x:c r="F104" s="14">
        <x:f t="shared" si="4"/>
        <x:v>0</x:v>
      </x:c>
      <x:c r="G104" s="14">
        <x:f>TRUNC(일위대가목록!F74,0)</x:f>
        <x:v>0</x:v>
      </x:c>
      <x:c r="H104" s="14">
        <x:f t="shared" si="5"/>
        <x:v>0</x:v>
      </x:c>
      <x:c r="I104" s="14">
        <x:f>TRUNC(일위대가목록!G74,0)</x:f>
        <x:v>0</x:v>
      </x:c>
      <x:c r="J104" s="14">
        <x:f t="shared" si="6"/>
        <x:v>0</x:v>
      </x:c>
      <x:c r="K104" s="14">
        <x:f t="shared" si="7"/>
        <x:v>0</x:v>
      </x:c>
      <x:c r="L104" s="14">
        <x:f t="shared" si="7"/>
        <x:v>0</x:v>
      </x:c>
      <x:c r="M104" s="15" t="s">
        <x:v>547</x:v>
      </x:c>
      <x:c r="N104" s="3" t="s">
        <x:v>1176</x:v>
      </x:c>
      <x:c r="O104" s="3" t="s">
        <x:v>140</x:v>
      </x:c>
      <x:c r="P104" s="3" t="s">
        <x:v>140</x:v>
      </x:c>
      <x:c r="Q104" s="3" t="s">
        <x:v>615</x:v>
      </x:c>
      <x:c r="R104" s="3" t="s">
        <x:v>185</x:v>
      </x:c>
      <x:c r="S104" s="3" t="s">
        <x:v>150</x:v>
      </x:c>
      <x:c r="T104" s="3" t="s">
        <x:v>150</x:v>
      </x:c>
      <x:c r="AR104" s="3" t="s">
        <x:v>140</x:v>
      </x:c>
      <x:c r="AS104" s="3" t="s">
        <x:v>140</x:v>
      </x:c>
      <x:c r="AU104" s="3" t="s">
        <x:v>1739</x:v>
      </x:c>
      <x:c r="AV104" s="2">
        <x:v>56</x:v>
      </x:c>
    </x:row>
    <x:row r="105" spans="1:48" ht="30" customHeight="1">
      <x:c r="A105" s="15" t="s">
        <x:v>1618</x:v>
      </x:c>
      <x:c r="B105" s="15" t="s">
        <x:v>290</x:v>
      </x:c>
      <x:c r="C105" s="15" t="s">
        <x:v>176</x:v>
      </x:c>
      <x:c r="D105" s="13">
        <x:v>7.7800000000000002</x:v>
      </x:c>
      <x:c r="E105" s="14">
        <x:f>TRUNC(일위대가목록!E75,0)</x:f>
        <x:v>0</x:v>
      </x:c>
      <x:c r="F105" s="14">
        <x:f t="shared" si="4"/>
        <x:v>0</x:v>
      </x:c>
      <x:c r="G105" s="14">
        <x:f>TRUNC(일위대가목록!F75,0)</x:f>
        <x:v>0</x:v>
      </x:c>
      <x:c r="H105" s="14">
        <x:f t="shared" si="5"/>
        <x:v>0</x:v>
      </x:c>
      <x:c r="I105" s="14">
        <x:f>TRUNC(일위대가목록!G75,0)</x:f>
        <x:v>0</x:v>
      </x:c>
      <x:c r="J105" s="14">
        <x:f t="shared" si="6"/>
        <x:v>0</x:v>
      </x:c>
      <x:c r="K105" s="14">
        <x:f t="shared" si="7"/>
        <x:v>0</x:v>
      </x:c>
      <x:c r="L105" s="14">
        <x:f t="shared" si="7"/>
        <x:v>0</x:v>
      </x:c>
      <x:c r="M105" s="15" t="s">
        <x:v>709</x:v>
      </x:c>
      <x:c r="N105" s="3" t="s">
        <x:v>1181</x:v>
      </x:c>
      <x:c r="O105" s="3" t="s">
        <x:v>140</x:v>
      </x:c>
      <x:c r="P105" s="3" t="s">
        <x:v>140</x:v>
      </x:c>
      <x:c r="Q105" s="3" t="s">
        <x:v>615</x:v>
      </x:c>
      <x:c r="R105" s="3" t="s">
        <x:v>185</x:v>
      </x:c>
      <x:c r="S105" s="3" t="s">
        <x:v>150</x:v>
      </x:c>
      <x:c r="T105" s="3" t="s">
        <x:v>150</x:v>
      </x:c>
      <x:c r="AR105" s="3" t="s">
        <x:v>140</x:v>
      </x:c>
      <x:c r="AS105" s="3" t="s">
        <x:v>140</x:v>
      </x:c>
      <x:c r="AU105" s="3" t="s">
        <x:v>1685</x:v>
      </x:c>
      <x:c r="AV105" s="2">
        <x:v>57</x:v>
      </x:c>
    </x:row>
    <x:row r="106" spans="1:48" ht="30" customHeight="1">
      <x:c r="A106" s="15" t="s">
        <x:v>1618</x:v>
      </x:c>
      <x:c r="B106" s="15" t="s">
        <x:v>1094</x:v>
      </x:c>
      <x:c r="C106" s="15" t="s">
        <x:v>176</x:v>
      </x:c>
      <x:c r="D106" s="13">
        <x:v>6.5499999999999998</x:v>
      </x:c>
      <x:c r="E106" s="14">
        <x:f>TRUNC(일위대가목록!E76,0)</x:f>
        <x:v>0</x:v>
      </x:c>
      <x:c r="F106" s="14">
        <x:f t="shared" si="4"/>
        <x:v>0</x:v>
      </x:c>
      <x:c r="G106" s="14">
        <x:f>TRUNC(일위대가목록!F76,0)</x:f>
        <x:v>0</x:v>
      </x:c>
      <x:c r="H106" s="14">
        <x:f t="shared" si="5"/>
        <x:v>0</x:v>
      </x:c>
      <x:c r="I106" s="14">
        <x:f>TRUNC(일위대가목록!G76,0)</x:f>
        <x:v>0</x:v>
      </x:c>
      <x:c r="J106" s="14">
        <x:f t="shared" si="6"/>
        <x:v>0</x:v>
      </x:c>
      <x:c r="K106" s="14">
        <x:f t="shared" si="7"/>
        <x:v>0</x:v>
      </x:c>
      <x:c r="L106" s="14">
        <x:f t="shared" si="7"/>
        <x:v>0</x:v>
      </x:c>
      <x:c r="M106" s="15" t="s">
        <x:v>582</x:v>
      </x:c>
      <x:c r="N106" s="3" t="s">
        <x:v>1191</x:v>
      </x:c>
      <x:c r="O106" s="3" t="s">
        <x:v>140</x:v>
      </x:c>
      <x:c r="P106" s="3" t="s">
        <x:v>140</x:v>
      </x:c>
      <x:c r="Q106" s="3" t="s">
        <x:v>615</x:v>
      </x:c>
      <x:c r="R106" s="3" t="s">
        <x:v>185</x:v>
      </x:c>
      <x:c r="S106" s="3" t="s">
        <x:v>150</x:v>
      </x:c>
      <x:c r="T106" s="3" t="s">
        <x:v>150</x:v>
      </x:c>
      <x:c r="AR106" s="3" t="s">
        <x:v>140</x:v>
      </x:c>
      <x:c r="AS106" s="3" t="s">
        <x:v>140</x:v>
      </x:c>
      <x:c r="AU106" s="3" t="s">
        <x:v>1807</x:v>
      </x:c>
      <x:c r="AV106" s="2">
        <x:v>58</x:v>
      </x:c>
    </x:row>
    <x:row r="107" spans="1:17" ht="30" customHeight="1">
      <x:c r="A107" s="13"/>
      <x:c r="B107" s="13"/>
      <x:c r="C107" s="13"/>
      <x:c r="D107" s="13"/>
      <x:c r="E107" s="14"/>
      <x:c r="F107" s="14"/>
      <x:c r="G107" s="14"/>
      <x:c r="H107" s="14"/>
      <x:c r="I107" s="14"/>
      <x:c r="J107" s="14"/>
      <x:c r="K107" s="14"/>
      <x:c r="L107" s="14"/>
      <x:c r="M107" s="13"/>
      <x:c r="Q107" s="3" t="s">
        <x:v>615</x:v>
      </x:c>
    </x:row>
    <x:row r="108" spans="1:17" ht="30" customHeight="1">
      <x:c r="A108" s="13"/>
      <x:c r="B108" s="13"/>
      <x:c r="C108" s="13"/>
      <x:c r="D108" s="13"/>
      <x:c r="E108" s="14"/>
      <x:c r="F108" s="14"/>
      <x:c r="G108" s="14"/>
      <x:c r="H108" s="14"/>
      <x:c r="I108" s="14"/>
      <x:c r="J108" s="14"/>
      <x:c r="K108" s="14"/>
      <x:c r="L108" s="14"/>
      <x:c r="M108" s="13"/>
      <x:c r="Q108" s="3" t="s">
        <x:v>615</x:v>
      </x:c>
    </x:row>
    <x:row r="109" spans="1:17" ht="30" customHeight="1">
      <x:c r="A109" s="13"/>
      <x:c r="B109" s="13"/>
      <x:c r="C109" s="13"/>
      <x:c r="D109" s="13"/>
      <x:c r="E109" s="14"/>
      <x:c r="F109" s="14"/>
      <x:c r="G109" s="14"/>
      <x:c r="H109" s="14"/>
      <x:c r="I109" s="14"/>
      <x:c r="J109" s="14"/>
      <x:c r="K109" s="14"/>
      <x:c r="L109" s="14"/>
      <x:c r="M109" s="13"/>
      <x:c r="Q109" s="3" t="s">
        <x:v>615</x:v>
      </x:c>
    </x:row>
    <x:row r="110" spans="1:17" ht="30" customHeight="1">
      <x:c r="A110" s="13"/>
      <x:c r="B110" s="13"/>
      <x:c r="C110" s="13"/>
      <x:c r="D110" s="13"/>
      <x:c r="E110" s="14"/>
      <x:c r="F110" s="14"/>
      <x:c r="G110" s="14"/>
      <x:c r="H110" s="14"/>
      <x:c r="I110" s="14"/>
      <x:c r="J110" s="14"/>
      <x:c r="K110" s="14"/>
      <x:c r="L110" s="14"/>
      <x:c r="M110" s="13"/>
      <x:c r="Q110" s="3" t="s">
        <x:v>615</x:v>
      </x:c>
    </x:row>
    <x:row r="111" spans="1:17" ht="30" customHeight="1">
      <x:c r="A111" s="13"/>
      <x:c r="B111" s="13"/>
      <x:c r="C111" s="13"/>
      <x:c r="D111" s="13"/>
      <x:c r="E111" s="14"/>
      <x:c r="F111" s="14"/>
      <x:c r="G111" s="14"/>
      <x:c r="H111" s="14"/>
      <x:c r="I111" s="14"/>
      <x:c r="J111" s="14"/>
      <x:c r="K111" s="14"/>
      <x:c r="L111" s="14"/>
      <x:c r="M111" s="13"/>
      <x:c r="Q111" s="3" t="s">
        <x:v>615</x:v>
      </x:c>
    </x:row>
    <x:row r="112" spans="1:17" ht="30" customHeight="1">
      <x:c r="A112" s="13"/>
      <x:c r="B112" s="13"/>
      <x:c r="C112" s="13"/>
      <x:c r="D112" s="13"/>
      <x:c r="E112" s="14"/>
      <x:c r="F112" s="14"/>
      <x:c r="G112" s="14"/>
      <x:c r="H112" s="14"/>
      <x:c r="I112" s="14"/>
      <x:c r="J112" s="14"/>
      <x:c r="K112" s="14"/>
      <x:c r="L112" s="14"/>
      <x:c r="M112" s="13"/>
      <x:c r="Q112" s="3" t="s">
        <x:v>615</x:v>
      </x:c>
    </x:row>
    <x:row r="113" spans="1:17" ht="30" customHeight="1">
      <x:c r="A113" s="13"/>
      <x:c r="B113" s="13"/>
      <x:c r="C113" s="13"/>
      <x:c r="D113" s="13"/>
      <x:c r="E113" s="14"/>
      <x:c r="F113" s="14"/>
      <x:c r="G113" s="14"/>
      <x:c r="H113" s="14"/>
      <x:c r="I113" s="14"/>
      <x:c r="J113" s="14"/>
      <x:c r="K113" s="14"/>
      <x:c r="L113" s="14"/>
      <x:c r="M113" s="13"/>
      <x:c r="Q113" s="3" t="s">
        <x:v>615</x:v>
      </x:c>
    </x:row>
    <x:row r="114" spans="1:17" ht="30" customHeight="1">
      <x:c r="A114" s="13"/>
      <x:c r="B114" s="13"/>
      <x:c r="C114" s="13"/>
      <x:c r="D114" s="13"/>
      <x:c r="E114" s="14"/>
      <x:c r="F114" s="14"/>
      <x:c r="G114" s="14"/>
      <x:c r="H114" s="14"/>
      <x:c r="I114" s="14"/>
      <x:c r="J114" s="14"/>
      <x:c r="K114" s="14"/>
      <x:c r="L114" s="14"/>
      <x:c r="M114" s="13"/>
      <x:c r="Q114" s="3" t="s">
        <x:v>615</x:v>
      </x:c>
    </x:row>
    <x:row r="115" spans="1:17" ht="30" customHeight="1">
      <x:c r="A115" s="13"/>
      <x:c r="B115" s="13"/>
      <x:c r="C115" s="13"/>
      <x:c r="D115" s="13"/>
      <x:c r="E115" s="14"/>
      <x:c r="F115" s="14"/>
      <x:c r="G115" s="14"/>
      <x:c r="H115" s="14"/>
      <x:c r="I115" s="14"/>
      <x:c r="J115" s="14"/>
      <x:c r="K115" s="14"/>
      <x:c r="L115" s="14"/>
      <x:c r="M115" s="13"/>
      <x:c r="Q115" s="3" t="s">
        <x:v>615</x:v>
      </x:c>
    </x:row>
    <x:row r="116" spans="1:17" ht="30" customHeight="1">
      <x:c r="A116" s="13"/>
      <x:c r="B116" s="13"/>
      <x:c r="C116" s="13"/>
      <x:c r="D116" s="13"/>
      <x:c r="E116" s="14"/>
      <x:c r="F116" s="14"/>
      <x:c r="G116" s="14"/>
      <x:c r="H116" s="14"/>
      <x:c r="I116" s="14"/>
      <x:c r="J116" s="14"/>
      <x:c r="K116" s="14"/>
      <x:c r="L116" s="14"/>
      <x:c r="M116" s="13"/>
      <x:c r="Q116" s="3" t="s">
        <x:v>615</x:v>
      </x:c>
    </x:row>
    <x:row r="117" spans="1:17" ht="30" customHeight="1">
      <x:c r="A117" s="13"/>
      <x:c r="B117" s="13"/>
      <x:c r="C117" s="13"/>
      <x:c r="D117" s="13"/>
      <x:c r="E117" s="14"/>
      <x:c r="F117" s="14"/>
      <x:c r="G117" s="14"/>
      <x:c r="H117" s="14"/>
      <x:c r="I117" s="14"/>
      <x:c r="J117" s="14"/>
      <x:c r="K117" s="14"/>
      <x:c r="L117" s="14"/>
      <x:c r="M117" s="13"/>
      <x:c r="Q117" s="3" t="s">
        <x:v>615</x:v>
      </x:c>
    </x:row>
    <x:row r="118" spans="1:17" ht="30" customHeight="1">
      <x:c r="A118" s="13"/>
      <x:c r="B118" s="13"/>
      <x:c r="C118" s="13"/>
      <x:c r="D118" s="13"/>
      <x:c r="E118" s="14"/>
      <x:c r="F118" s="14"/>
      <x:c r="G118" s="14"/>
      <x:c r="H118" s="14"/>
      <x:c r="I118" s="14"/>
      <x:c r="J118" s="14"/>
      <x:c r="K118" s="14"/>
      <x:c r="L118" s="14"/>
      <x:c r="M118" s="13"/>
      <x:c r="Q118" s="3" t="s">
        <x:v>615</x:v>
      </x:c>
    </x:row>
    <x:row r="119" spans="1:17" ht="30" customHeight="1">
      <x:c r="A119" s="13"/>
      <x:c r="B119" s="13"/>
      <x:c r="C119" s="13"/>
      <x:c r="D119" s="13"/>
      <x:c r="E119" s="14"/>
      <x:c r="F119" s="14"/>
      <x:c r="G119" s="14"/>
      <x:c r="H119" s="14"/>
      <x:c r="I119" s="14"/>
      <x:c r="J119" s="14"/>
      <x:c r="K119" s="14"/>
      <x:c r="L119" s="14"/>
      <x:c r="M119" s="13"/>
      <x:c r="Q119" s="3" t="s">
        <x:v>615</x:v>
      </x:c>
    </x:row>
    <x:row r="120" spans="1:17" ht="30" customHeight="1">
      <x:c r="A120" s="13"/>
      <x:c r="B120" s="13"/>
      <x:c r="C120" s="13"/>
      <x:c r="D120" s="13"/>
      <x:c r="E120" s="14"/>
      <x:c r="F120" s="14"/>
      <x:c r="G120" s="14"/>
      <x:c r="H120" s="14"/>
      <x:c r="I120" s="14"/>
      <x:c r="J120" s="14"/>
      <x:c r="K120" s="14"/>
      <x:c r="L120" s="14"/>
      <x:c r="M120" s="13"/>
      <x:c r="Q120" s="3" t="s">
        <x:v>615</x:v>
      </x:c>
    </x:row>
    <x:row r="121" spans="1:17" ht="30" customHeight="1">
      <x:c r="A121" s="13"/>
      <x:c r="B121" s="13"/>
      <x:c r="C121" s="13"/>
      <x:c r="D121" s="13"/>
      <x:c r="E121" s="14"/>
      <x:c r="F121" s="14"/>
      <x:c r="G121" s="14"/>
      <x:c r="H121" s="14"/>
      <x:c r="I121" s="14"/>
      <x:c r="J121" s="14"/>
      <x:c r="K121" s="14"/>
      <x:c r="L121" s="14"/>
      <x:c r="M121" s="13"/>
      <x:c r="Q121" s="3" t="s">
        <x:v>615</x:v>
      </x:c>
    </x:row>
    <x:row r="122" spans="1:17" ht="30" customHeight="1">
      <x:c r="A122" s="13"/>
      <x:c r="B122" s="13"/>
      <x:c r="C122" s="13"/>
      <x:c r="D122" s="13"/>
      <x:c r="E122" s="14"/>
      <x:c r="F122" s="14"/>
      <x:c r="G122" s="14"/>
      <x:c r="H122" s="14"/>
      <x:c r="I122" s="14"/>
      <x:c r="J122" s="14"/>
      <x:c r="K122" s="14"/>
      <x:c r="L122" s="14"/>
      <x:c r="M122" s="13"/>
      <x:c r="Q122" s="3" t="s">
        <x:v>615</x:v>
      </x:c>
    </x:row>
    <x:row r="123" spans="1:14" ht="30" customHeight="1">
      <x:c r="A123" s="15" t="s">
        <x:v>1704</x:v>
      </x:c>
      <x:c r="B123" s="13"/>
      <x:c r="C123" s="13"/>
      <x:c r="D123" s="13"/>
      <x:c r="E123" s="14"/>
      <x:c r="F123" s="14">
        <x:f>SUMIF(Q101:Q122,"010305",F101:F122)</x:f>
        <x:v>0</x:v>
      </x:c>
      <x:c r="G123" s="14"/>
      <x:c r="H123" s="14">
        <x:f>SUMIF(Q101:Q122,"010305",H101:H122)</x:f>
        <x:v>0</x:v>
      </x:c>
      <x:c r="I123" s="14"/>
      <x:c r="J123" s="14">
        <x:f>SUMIF(Q101:Q122,"010305",J101:J122)</x:f>
        <x:v>0</x:v>
      </x:c>
      <x:c r="K123" s="14"/>
      <x:c r="L123" s="14">
        <x:f>SUMIF(Q101:Q122,"010305",L101:L122)</x:f>
        <x:v>0</x:v>
      </x:c>
      <x:c r="M123" s="13"/>
      <x:c r="N123" s="2" t="s">
        <x:v>344</x:v>
      </x:c>
    </x:row>
    <x:row r="124" spans="1:17" ht="30" customHeight="1">
      <x:c r="A124" s="15" t="s">
        <x:v>1711</x:v>
      </x:c>
      <x:c r="B124" s="15" t="s">
        <x:v>911</x:v>
      </x:c>
      <x:c r="C124" s="13"/>
      <x:c r="D124" s="13"/>
      <x:c r="E124" s="14"/>
      <x:c r="F124" s="14"/>
      <x:c r="G124" s="14"/>
      <x:c r="H124" s="14"/>
      <x:c r="I124" s="14"/>
      <x:c r="J124" s="14"/>
      <x:c r="K124" s="14"/>
      <x:c r="L124" s="14"/>
      <x:c r="M124" s="13"/>
      <x:c r="Q124" s="3" t="s">
        <x:v>625</x:v>
      </x:c>
    </x:row>
    <x:row r="125" spans="1:48" ht="30" customHeight="1">
      <x:c r="A125" s="15" t="s">
        <x:v>863</x:v>
      </x:c>
      <x:c r="B125" s="15" t="s">
        <x:v>1719</x:v>
      </x:c>
      <x:c r="C125" s="15" t="s">
        <x:v>137</x:v>
      </x:c>
      <x:c r="D125" s="13">
        <x:v>7.6399999999999997</x:v>
      </x:c>
      <x:c r="E125" s="14">
        <x:f>TRUNC(일위대가목록!E108,0)</x:f>
        <x:v>0</x:v>
      </x:c>
      <x:c r="F125" s="14">
        <x:f>TRUNC(E125*D125,0)</x:f>
        <x:v>0</x:v>
      </x:c>
      <x:c r="G125" s="14">
        <x:f>TRUNC(일위대가목록!F108,0)</x:f>
        <x:v>0</x:v>
      </x:c>
      <x:c r="H125" s="14">
        <x:f>TRUNC(G125*D125,0)</x:f>
        <x:v>0</x:v>
      </x:c>
      <x:c r="I125" s="14">
        <x:f>TRUNC(일위대가목록!G108,0)</x:f>
        <x:v>0</x:v>
      </x:c>
      <x:c r="J125" s="14">
        <x:f>TRUNC(I125*D125,0)</x:f>
        <x:v>0</x:v>
      </x:c>
      <x:c r="K125" s="14">
        <x:f>TRUNC(E125+G125+I125,0)</x:f>
        <x:v>0</x:v>
      </x:c>
      <x:c r="L125" s="14">
        <x:f>TRUNC(F125+H125+J125,0)</x:f>
        <x:v>0</x:v>
      </x:c>
      <x:c r="M125" s="15" t="s">
        <x:v>555</x:v>
      </x:c>
      <x:c r="N125" s="3" t="s">
        <x:v>1169</x:v>
      </x:c>
      <x:c r="O125" s="3" t="s">
        <x:v>140</x:v>
      </x:c>
      <x:c r="P125" s="3" t="s">
        <x:v>140</x:v>
      </x:c>
      <x:c r="Q125" s="3" t="s">
        <x:v>625</x:v>
      </x:c>
      <x:c r="R125" s="3" t="s">
        <x:v>185</x:v>
      </x:c>
      <x:c r="S125" s="3" t="s">
        <x:v>150</x:v>
      </x:c>
      <x:c r="T125" s="3" t="s">
        <x:v>150</x:v>
      </x:c>
      <x:c r="AR125" s="3" t="s">
        <x:v>140</x:v>
      </x:c>
      <x:c r="AS125" s="3" t="s">
        <x:v>140</x:v>
      </x:c>
      <x:c r="AU125" s="3" t="s">
        <x:v>1214</x:v>
      </x:c>
      <x:c r="AV125" s="2">
        <x:v>60</x:v>
      </x:c>
    </x:row>
    <x:row r="126" spans="1:48" ht="30" customHeight="1">
      <x:c r="A126" s="15" t="s">
        <x:v>972</x:v>
      </x:c>
      <x:c r="B126" s="15" t="s">
        <x:v>140</x:v>
      </x:c>
      <x:c r="C126" s="15" t="s">
        <x:v>182</x:v>
      </x:c>
      <x:c r="D126" s="13">
        <x:v>0.20000000000000001</x:v>
      </x:c>
      <x:c r="E126" s="14">
        <x:f>TRUNC(단가대비표!O92,0)</x:f>
        <x:v>0</x:v>
      </x:c>
      <x:c r="F126" s="14">
        <x:f>TRUNC(E126*D126,0)</x:f>
        <x:v>0</x:v>
      </x:c>
      <x:c r="G126" s="14">
        <x:f>TRUNC(단가대비표!P92,0)</x:f>
        <x:v>0</x:v>
      </x:c>
      <x:c r="H126" s="14">
        <x:f>TRUNC(G126*D126,0)</x:f>
        <x:v>0</x:v>
      </x:c>
      <x:c r="I126" s="14">
        <x:f>TRUNC(단가대비표!V92,0)</x:f>
        <x:v>0</x:v>
      </x:c>
      <x:c r="J126" s="14">
        <x:f>TRUNC(I126*D126,0)</x:f>
        <x:v>0</x:v>
      </x:c>
      <x:c r="K126" s="14">
        <x:f>TRUNC(E126+G126+I126,0)</x:f>
        <x:v>0</x:v>
      </x:c>
      <x:c r="L126" s="14">
        <x:f>TRUNC(F126+H126+J126,0)</x:f>
        <x:v>0</x:v>
      </x:c>
      <x:c r="M126" s="15" t="s">
        <x:v>140</x:v>
      </x:c>
      <x:c r="N126" s="3" t="s">
        <x:v>1918</x:v>
      </x:c>
      <x:c r="O126" s="3" t="s">
        <x:v>140</x:v>
      </x:c>
      <x:c r="P126" s="3" t="s">
        <x:v>140</x:v>
      </x:c>
      <x:c r="Q126" s="3" t="s">
        <x:v>625</x:v>
      </x:c>
      <x:c r="R126" s="3" t="s">
        <x:v>150</x:v>
      </x:c>
      <x:c r="S126" s="3" t="s">
        <x:v>150</x:v>
      </x:c>
      <x:c r="T126" s="3" t="s">
        <x:v>185</x:v>
      </x:c>
      <x:c r="AR126" s="3" t="s">
        <x:v>140</x:v>
      </x:c>
      <x:c r="AS126" s="3" t="s">
        <x:v>140</x:v>
      </x:c>
      <x:c r="AU126" s="3" t="s">
        <x:v>1910</x:v>
      </x:c>
      <x:c r="AV126" s="2">
        <x:v>63</x:v>
      </x:c>
    </x:row>
    <x:row r="127" spans="1:17" ht="30" customHeight="1">
      <x:c r="A127" s="13"/>
      <x:c r="B127" s="13"/>
      <x:c r="C127" s="13"/>
      <x:c r="D127" s="13"/>
      <x:c r="E127" s="14"/>
      <x:c r="F127" s="14"/>
      <x:c r="G127" s="14"/>
      <x:c r="H127" s="14"/>
      <x:c r="I127" s="14"/>
      <x:c r="J127" s="14"/>
      <x:c r="K127" s="14"/>
      <x:c r="L127" s="14"/>
      <x:c r="M127" s="13"/>
      <x:c r="Q127" s="3" t="s">
        <x:v>625</x:v>
      </x:c>
    </x:row>
    <x:row r="128" spans="1:17" ht="30" customHeight="1">
      <x:c r="A128" s="13"/>
      <x:c r="B128" s="13"/>
      <x:c r="C128" s="13"/>
      <x:c r="D128" s="13"/>
      <x:c r="E128" s="14"/>
      <x:c r="F128" s="14"/>
      <x:c r="G128" s="14"/>
      <x:c r="H128" s="14"/>
      <x:c r="I128" s="14"/>
      <x:c r="J128" s="14"/>
      <x:c r="K128" s="14"/>
      <x:c r="L128" s="14"/>
      <x:c r="M128" s="13"/>
      <x:c r="Q128" s="3" t="s">
        <x:v>625</x:v>
      </x:c>
    </x:row>
    <x:row r="129" spans="1:17" ht="30" customHeight="1">
      <x:c r="A129" s="13"/>
      <x:c r="B129" s="13"/>
      <x:c r="C129" s="13"/>
      <x:c r="D129" s="13"/>
      <x:c r="E129" s="14"/>
      <x:c r="F129" s="14"/>
      <x:c r="G129" s="14"/>
      <x:c r="H129" s="14"/>
      <x:c r="I129" s="14"/>
      <x:c r="J129" s="14"/>
      <x:c r="K129" s="14"/>
      <x:c r="L129" s="14"/>
      <x:c r="M129" s="13"/>
      <x:c r="Q129" s="3" t="s">
        <x:v>625</x:v>
      </x:c>
    </x:row>
    <x:row r="130" spans="1:17" ht="30" customHeight="1">
      <x:c r="A130" s="13"/>
      <x:c r="B130" s="13"/>
      <x:c r="C130" s="13"/>
      <x:c r="D130" s="13"/>
      <x:c r="E130" s="14"/>
      <x:c r="F130" s="14"/>
      <x:c r="G130" s="14"/>
      <x:c r="H130" s="14"/>
      <x:c r="I130" s="14"/>
      <x:c r="J130" s="14"/>
      <x:c r="K130" s="14"/>
      <x:c r="L130" s="14"/>
      <x:c r="M130" s="13"/>
      <x:c r="Q130" s="3" t="s">
        <x:v>625</x:v>
      </x:c>
    </x:row>
    <x:row r="131" spans="1:17" ht="30" customHeight="1">
      <x:c r="A131" s="13"/>
      <x:c r="B131" s="13"/>
      <x:c r="C131" s="13"/>
      <x:c r="D131" s="13"/>
      <x:c r="E131" s="14"/>
      <x:c r="F131" s="14"/>
      <x:c r="G131" s="14"/>
      <x:c r="H131" s="14"/>
      <x:c r="I131" s="14"/>
      <x:c r="J131" s="14"/>
      <x:c r="K131" s="14"/>
      <x:c r="L131" s="14"/>
      <x:c r="M131" s="13"/>
      <x:c r="Q131" s="3" t="s">
        <x:v>625</x:v>
      </x:c>
    </x:row>
    <x:row r="132" spans="1:17" ht="30" customHeight="1">
      <x:c r="A132" s="13"/>
      <x:c r="B132" s="13"/>
      <x:c r="C132" s="13"/>
      <x:c r="D132" s="13"/>
      <x:c r="E132" s="14"/>
      <x:c r="F132" s="14"/>
      <x:c r="G132" s="14"/>
      <x:c r="H132" s="14"/>
      <x:c r="I132" s="14"/>
      <x:c r="J132" s="14"/>
      <x:c r="K132" s="14"/>
      <x:c r="L132" s="14"/>
      <x:c r="M132" s="13"/>
      <x:c r="Q132" s="3" t="s">
        <x:v>625</x:v>
      </x:c>
    </x:row>
    <x:row r="133" spans="1:17" ht="30" customHeight="1">
      <x:c r="A133" s="13"/>
      <x:c r="B133" s="13"/>
      <x:c r="C133" s="13"/>
      <x:c r="D133" s="13"/>
      <x:c r="E133" s="14"/>
      <x:c r="F133" s="14"/>
      <x:c r="G133" s="14"/>
      <x:c r="H133" s="14"/>
      <x:c r="I133" s="14"/>
      <x:c r="J133" s="14"/>
      <x:c r="K133" s="14"/>
      <x:c r="L133" s="14"/>
      <x:c r="M133" s="13"/>
      <x:c r="Q133" s="3" t="s">
        <x:v>625</x:v>
      </x:c>
    </x:row>
    <x:row r="134" spans="1:17" ht="30" customHeight="1">
      <x:c r="A134" s="13"/>
      <x:c r="B134" s="13"/>
      <x:c r="C134" s="13"/>
      <x:c r="D134" s="13"/>
      <x:c r="E134" s="14"/>
      <x:c r="F134" s="14"/>
      <x:c r="G134" s="14"/>
      <x:c r="H134" s="14"/>
      <x:c r="I134" s="14"/>
      <x:c r="J134" s="14"/>
      <x:c r="K134" s="14"/>
      <x:c r="L134" s="14"/>
      <x:c r="M134" s="13"/>
      <x:c r="Q134" s="3" t="s">
        <x:v>625</x:v>
      </x:c>
    </x:row>
    <x:row r="135" spans="1:17" ht="30" customHeight="1">
      <x:c r="A135" s="13"/>
      <x:c r="B135" s="13"/>
      <x:c r="C135" s="13"/>
      <x:c r="D135" s="13"/>
      <x:c r="E135" s="14"/>
      <x:c r="F135" s="14"/>
      <x:c r="G135" s="14"/>
      <x:c r="H135" s="14"/>
      <x:c r="I135" s="14"/>
      <x:c r="J135" s="14"/>
      <x:c r="K135" s="14"/>
      <x:c r="L135" s="14"/>
      <x:c r="M135" s="13"/>
      <x:c r="Q135" s="3" t="s">
        <x:v>625</x:v>
      </x:c>
    </x:row>
    <x:row r="136" spans="1:17" ht="30" customHeight="1">
      <x:c r="A136" s="13"/>
      <x:c r="B136" s="13"/>
      <x:c r="C136" s="13"/>
      <x:c r="D136" s="13"/>
      <x:c r="E136" s="14"/>
      <x:c r="F136" s="14"/>
      <x:c r="G136" s="14"/>
      <x:c r="H136" s="14"/>
      <x:c r="I136" s="14"/>
      <x:c r="J136" s="14"/>
      <x:c r="K136" s="14"/>
      <x:c r="L136" s="14"/>
      <x:c r="M136" s="13"/>
      <x:c r="Q136" s="3" t="s">
        <x:v>625</x:v>
      </x:c>
    </x:row>
    <x:row r="137" spans="1:17" ht="30" customHeight="1">
      <x:c r="A137" s="13"/>
      <x:c r="B137" s="13"/>
      <x:c r="C137" s="13"/>
      <x:c r="D137" s="13"/>
      <x:c r="E137" s="14"/>
      <x:c r="F137" s="14"/>
      <x:c r="G137" s="14"/>
      <x:c r="H137" s="14"/>
      <x:c r="I137" s="14"/>
      <x:c r="J137" s="14"/>
      <x:c r="K137" s="14"/>
      <x:c r="L137" s="14"/>
      <x:c r="M137" s="13"/>
      <x:c r="Q137" s="3" t="s">
        <x:v>625</x:v>
      </x:c>
    </x:row>
    <x:row r="138" spans="1:17" ht="30" customHeight="1">
      <x:c r="A138" s="13"/>
      <x:c r="B138" s="13"/>
      <x:c r="C138" s="13"/>
      <x:c r="D138" s="13"/>
      <x:c r="E138" s="14"/>
      <x:c r="F138" s="14"/>
      <x:c r="G138" s="14"/>
      <x:c r="H138" s="14"/>
      <x:c r="I138" s="14"/>
      <x:c r="J138" s="14"/>
      <x:c r="K138" s="14"/>
      <x:c r="L138" s="14"/>
      <x:c r="M138" s="13"/>
      <x:c r="Q138" s="3" t="s">
        <x:v>625</x:v>
      </x:c>
    </x:row>
    <x:row r="139" spans="1:17" ht="30" customHeight="1">
      <x:c r="A139" s="13"/>
      <x:c r="B139" s="13"/>
      <x:c r="C139" s="13"/>
      <x:c r="D139" s="13"/>
      <x:c r="E139" s="14"/>
      <x:c r="F139" s="14"/>
      <x:c r="G139" s="14"/>
      <x:c r="H139" s="14"/>
      <x:c r="I139" s="14"/>
      <x:c r="J139" s="14"/>
      <x:c r="K139" s="14"/>
      <x:c r="L139" s="14"/>
      <x:c r="M139" s="13"/>
      <x:c r="Q139" s="3" t="s">
        <x:v>625</x:v>
      </x:c>
    </x:row>
    <x:row r="140" spans="1:17" ht="30" customHeight="1">
      <x:c r="A140" s="13"/>
      <x:c r="B140" s="13"/>
      <x:c r="C140" s="13"/>
      <x:c r="D140" s="13"/>
      <x:c r="E140" s="14"/>
      <x:c r="F140" s="14"/>
      <x:c r="G140" s="14"/>
      <x:c r="H140" s="14"/>
      <x:c r="I140" s="14"/>
      <x:c r="J140" s="14"/>
      <x:c r="K140" s="14"/>
      <x:c r="L140" s="14"/>
      <x:c r="M140" s="13"/>
      <x:c r="Q140" s="3" t="s">
        <x:v>625</x:v>
      </x:c>
    </x:row>
    <x:row r="141" spans="1:17" ht="30" customHeight="1">
      <x:c r="A141" s="13"/>
      <x:c r="B141" s="13"/>
      <x:c r="C141" s="13"/>
      <x:c r="D141" s="13"/>
      <x:c r="E141" s="14"/>
      <x:c r="F141" s="14"/>
      <x:c r="G141" s="14"/>
      <x:c r="H141" s="14"/>
      <x:c r="I141" s="14"/>
      <x:c r="J141" s="14"/>
      <x:c r="K141" s="14"/>
      <x:c r="L141" s="14"/>
      <x:c r="M141" s="13"/>
      <x:c r="Q141" s="3" t="s">
        <x:v>625</x:v>
      </x:c>
    </x:row>
    <x:row r="142" spans="1:17" ht="30" customHeight="1">
      <x:c r="A142" s="13"/>
      <x:c r="B142" s="13"/>
      <x:c r="C142" s="13"/>
      <x:c r="D142" s="13"/>
      <x:c r="E142" s="14"/>
      <x:c r="F142" s="14"/>
      <x:c r="G142" s="14"/>
      <x:c r="H142" s="14"/>
      <x:c r="I142" s="14"/>
      <x:c r="J142" s="14"/>
      <x:c r="K142" s="14"/>
      <x:c r="L142" s="14"/>
      <x:c r="M142" s="13"/>
      <x:c r="Q142" s="3" t="s">
        <x:v>625</x:v>
      </x:c>
    </x:row>
    <x:row r="143" spans="1:17" ht="30" customHeight="1">
      <x:c r="A143" s="13"/>
      <x:c r="B143" s="13"/>
      <x:c r="C143" s="13"/>
      <x:c r="D143" s="13"/>
      <x:c r="E143" s="14"/>
      <x:c r="F143" s="14"/>
      <x:c r="G143" s="14"/>
      <x:c r="H143" s="14"/>
      <x:c r="I143" s="14"/>
      <x:c r="J143" s="14"/>
      <x:c r="K143" s="14"/>
      <x:c r="L143" s="14"/>
      <x:c r="M143" s="13"/>
      <x:c r="Q143" s="3" t="s">
        <x:v>625</x:v>
      </x:c>
    </x:row>
    <x:row r="144" spans="1:17" ht="30" customHeight="1">
      <x:c r="A144" s="13"/>
      <x:c r="B144" s="13"/>
      <x:c r="C144" s="13"/>
      <x:c r="D144" s="13"/>
      <x:c r="E144" s="14"/>
      <x:c r="F144" s="14"/>
      <x:c r="G144" s="14"/>
      <x:c r="H144" s="14"/>
      <x:c r="I144" s="14"/>
      <x:c r="J144" s="14"/>
      <x:c r="K144" s="14"/>
      <x:c r="L144" s="14"/>
      <x:c r="M144" s="13"/>
      <x:c r="Q144" s="3" t="s">
        <x:v>625</x:v>
      </x:c>
    </x:row>
    <x:row r="145" spans="1:17" ht="30" customHeight="1">
      <x:c r="A145" s="13"/>
      <x:c r="B145" s="13"/>
      <x:c r="C145" s="13"/>
      <x:c r="D145" s="13"/>
      <x:c r="E145" s="14"/>
      <x:c r="F145" s="14"/>
      <x:c r="G145" s="14"/>
      <x:c r="H145" s="14"/>
      <x:c r="I145" s="14"/>
      <x:c r="J145" s="14"/>
      <x:c r="K145" s="14"/>
      <x:c r="L145" s="14"/>
      <x:c r="M145" s="13"/>
      <x:c r="Q145" s="3" t="s">
        <x:v>625</x:v>
      </x:c>
    </x:row>
    <x:row r="146" spans="1:17" ht="30" customHeight="1">
      <x:c r="A146" s="13"/>
      <x:c r="B146" s="13"/>
      <x:c r="C146" s="13"/>
      <x:c r="D146" s="13"/>
      <x:c r="E146" s="14"/>
      <x:c r="F146" s="14"/>
      <x:c r="G146" s="14"/>
      <x:c r="H146" s="14"/>
      <x:c r="I146" s="14"/>
      <x:c r="J146" s="14"/>
      <x:c r="K146" s="14"/>
      <x:c r="L146" s="14"/>
      <x:c r="M146" s="13"/>
      <x:c r="Q146" s="3" t="s">
        <x:v>625</x:v>
      </x:c>
    </x:row>
    <x:row r="147" spans="1:14" ht="30" customHeight="1">
      <x:c r="A147" s="15" t="s">
        <x:v>1704</x:v>
      </x:c>
      <x:c r="B147" s="13"/>
      <x:c r="C147" s="13"/>
      <x:c r="D147" s="13"/>
      <x:c r="E147" s="14"/>
      <x:c r="F147" s="14">
        <x:f>SUMIF(Q125:Q146,"010306",F125:F146)</x:f>
        <x:v>0</x:v>
      </x:c>
      <x:c r="G147" s="14"/>
      <x:c r="H147" s="14">
        <x:f>SUMIF(Q125:Q146,"010306",H125:H146)</x:f>
        <x:v>0</x:v>
      </x:c>
      <x:c r="I147" s="14"/>
      <x:c r="J147" s="14">
        <x:f>SUMIF(Q125:Q146,"010306",J125:J146)</x:f>
        <x:v>0</x:v>
      </x:c>
      <x:c r="K147" s="14"/>
      <x:c r="L147" s="14">
        <x:f>SUMIF(Q125:Q146,"010306",L125:L146)</x:f>
        <x:v>0</x:v>
      </x:c>
      <x:c r="M147" s="13"/>
      <x:c r="N147" s="2" t="s">
        <x:v>344</x:v>
      </x:c>
    </x:row>
    <x:row r="148" spans="1:17" ht="30" customHeight="1">
      <x:c r="A148" s="15" t="s">
        <x:v>1717</x:v>
      </x:c>
      <x:c r="B148" s="15" t="s">
        <x:v>911</x:v>
      </x:c>
      <x:c r="C148" s="13"/>
      <x:c r="D148" s="13"/>
      <x:c r="E148" s="14"/>
      <x:c r="F148" s="14"/>
      <x:c r="G148" s="14"/>
      <x:c r="H148" s="14"/>
      <x:c r="I148" s="14"/>
      <x:c r="J148" s="14"/>
      <x:c r="K148" s="14"/>
      <x:c r="L148" s="14"/>
      <x:c r="M148" s="13"/>
      <x:c r="Q148" s="3" t="s">
        <x:v>563</x:v>
      </x:c>
    </x:row>
    <x:row r="149" spans="1:48" ht="30" customHeight="1">
      <x:c r="A149" s="15" t="s">
        <x:v>401</x:v>
      </x:c>
      <x:c r="B149" s="15" t="s">
        <x:v>265</x:v>
      </x:c>
      <x:c r="C149" s="15" t="s">
        <x:v>182</x:v>
      </x:c>
      <x:c r="D149" s="13">
        <x:v>0.20000000000000001</x:v>
      </x:c>
      <x:c r="E149" s="14">
        <x:f>TRUNC(단가대비표!O89,0)</x:f>
        <x:v>0</x:v>
      </x:c>
      <x:c r="F149" s="14">
        <x:f>TRUNC(E149*D149,0)</x:f>
        <x:v>0</x:v>
      </x:c>
      <x:c r="G149" s="14">
        <x:f>TRUNC(단가대비표!P89,0)</x:f>
        <x:v>0</x:v>
      </x:c>
      <x:c r="H149" s="14">
        <x:f>TRUNC(G149*D149,0)</x:f>
        <x:v>0</x:v>
      </x:c>
      <x:c r="I149" s="14">
        <x:f>TRUNC(단가대비표!V89,0)</x:f>
        <x:v>0</x:v>
      </x:c>
      <x:c r="J149" s="14">
        <x:f>TRUNC(I149*D149,0)</x:f>
        <x:v>0</x:v>
      </x:c>
      <x:c r="K149" s="14">
        <x:f>TRUNC(E149+G149+I149,0)</x:f>
        <x:v>0</x:v>
      </x:c>
      <x:c r="L149" s="14">
        <x:f>TRUNC(F149+H149+J149,0)</x:f>
        <x:v>0</x:v>
      </x:c>
      <x:c r="M149" s="15" t="s">
        <x:v>140</x:v>
      </x:c>
      <x:c r="N149" s="3" t="s">
        <x:v>29</x:v>
      </x:c>
      <x:c r="O149" s="3" t="s">
        <x:v>140</x:v>
      </x:c>
      <x:c r="P149" s="3" t="s">
        <x:v>140</x:v>
      </x:c>
      <x:c r="Q149" s="3" t="s">
        <x:v>563</x:v>
      </x:c>
      <x:c r="R149" s="3" t="s">
        <x:v>150</x:v>
      </x:c>
      <x:c r="S149" s="3" t="s">
        <x:v>150</x:v>
      </x:c>
      <x:c r="T149" s="3" t="s">
        <x:v>185</x:v>
      </x:c>
      <x:c r="AR149" s="3" t="s">
        <x:v>140</x:v>
      </x:c>
      <x:c r="AS149" s="3" t="s">
        <x:v>140</x:v>
      </x:c>
      <x:c r="AU149" s="3" t="s">
        <x:v>1159</x:v>
      </x:c>
      <x:c r="AV149" s="2">
        <x:v>62</x:v>
      </x:c>
    </x:row>
    <x:row r="150" spans="1:48" ht="30" customHeight="1">
      <x:c r="A150" s="15" t="s">
        <x:v>938</x:v>
      </x:c>
      <x:c r="B150" s="15" t="s">
        <x:v>1617</x:v>
      </x:c>
      <x:c r="C150" s="15" t="s">
        <x:v>182</x:v>
      </x:c>
      <x:c r="D150" s="13">
        <x:v>0.20000000000000001</x:v>
      </x:c>
      <x:c r="E150" s="14">
        <x:f>TRUNC(단가대비표!O94,0)</x:f>
        <x:v>0</x:v>
      </x:c>
      <x:c r="F150" s="14">
        <x:f>TRUNC(E150*D150,0)</x:f>
        <x:v>0</x:v>
      </x:c>
      <x:c r="G150" s="14">
        <x:f>TRUNC(단가대비표!P94,0)</x:f>
        <x:v>0</x:v>
      </x:c>
      <x:c r="H150" s="14">
        <x:f>TRUNC(G150*D150,0)</x:f>
        <x:v>0</x:v>
      </x:c>
      <x:c r="I150" s="14">
        <x:f>TRUNC(단가대비표!V94,0)</x:f>
        <x:v>0</x:v>
      </x:c>
      <x:c r="J150" s="14">
        <x:f>TRUNC(I150*D150,0)</x:f>
        <x:v>0</x:v>
      </x:c>
      <x:c r="K150" s="14">
        <x:f>TRUNC(E150+G150+I150,0)</x:f>
        <x:v>0</x:v>
      </x:c>
      <x:c r="L150" s="14">
        <x:f>TRUNC(F150+H150+J150,0)</x:f>
        <x:v>0</x:v>
      </x:c>
      <x:c r="M150" s="15" t="s">
        <x:v>140</x:v>
      </x:c>
      <x:c r="N150" s="3" t="s">
        <x:v>1926</x:v>
      </x:c>
      <x:c r="O150" s="3" t="s">
        <x:v>140</x:v>
      </x:c>
      <x:c r="P150" s="3" t="s">
        <x:v>140</x:v>
      </x:c>
      <x:c r="Q150" s="3" t="s">
        <x:v>563</x:v>
      </x:c>
      <x:c r="R150" s="3" t="s">
        <x:v>150</x:v>
      </x:c>
      <x:c r="S150" s="3" t="s">
        <x:v>150</x:v>
      </x:c>
      <x:c r="T150" s="3" t="s">
        <x:v>185</x:v>
      </x:c>
      <x:c r="AR150" s="3" t="s">
        <x:v>140</x:v>
      </x:c>
      <x:c r="AS150" s="3" t="s">
        <x:v>140</x:v>
      </x:c>
      <x:c r="AU150" s="3" t="s">
        <x:v>1164</x:v>
      </x:c>
      <x:c r="AV150" s="2">
        <x:v>64</x:v>
      </x:c>
    </x:row>
    <x:row r="151" spans="1:17" ht="30" customHeight="1">
      <x:c r="A151" s="13"/>
      <x:c r="B151" s="13"/>
      <x:c r="C151" s="13"/>
      <x:c r="D151" s="13"/>
      <x:c r="E151" s="14"/>
      <x:c r="F151" s="14"/>
      <x:c r="G151" s="14"/>
      <x:c r="H151" s="14"/>
      <x:c r="I151" s="14"/>
      <x:c r="J151" s="14"/>
      <x:c r="K151" s="14"/>
      <x:c r="L151" s="14"/>
      <x:c r="M151" s="13"/>
      <x:c r="Q151" s="3" t="s">
        <x:v>563</x:v>
      </x:c>
    </x:row>
    <x:row r="152" spans="1:17" ht="30" customHeight="1">
      <x:c r="A152" s="13"/>
      <x:c r="B152" s="13"/>
      <x:c r="C152" s="13"/>
      <x:c r="D152" s="13"/>
      <x:c r="E152" s="14"/>
      <x:c r="F152" s="14"/>
      <x:c r="G152" s="14"/>
      <x:c r="H152" s="14"/>
      <x:c r="I152" s="14"/>
      <x:c r="J152" s="14"/>
      <x:c r="K152" s="14"/>
      <x:c r="L152" s="14"/>
      <x:c r="M152" s="13"/>
      <x:c r="Q152" s="3" t="s">
        <x:v>563</x:v>
      </x:c>
    </x:row>
    <x:row r="153" spans="1:17" ht="30" customHeight="1">
      <x:c r="A153" s="13"/>
      <x:c r="B153" s="13"/>
      <x:c r="C153" s="13"/>
      <x:c r="D153" s="13"/>
      <x:c r="E153" s="14"/>
      <x:c r="F153" s="14"/>
      <x:c r="G153" s="14"/>
      <x:c r="H153" s="14"/>
      <x:c r="I153" s="14"/>
      <x:c r="J153" s="14"/>
      <x:c r="K153" s="14"/>
      <x:c r="L153" s="14"/>
      <x:c r="M153" s="13"/>
      <x:c r="Q153" s="3" t="s">
        <x:v>563</x:v>
      </x:c>
    </x:row>
    <x:row r="154" spans="1:17" ht="30" customHeight="1">
      <x:c r="A154" s="13"/>
      <x:c r="B154" s="13"/>
      <x:c r="C154" s="13"/>
      <x:c r="D154" s="13"/>
      <x:c r="E154" s="14"/>
      <x:c r="F154" s="14"/>
      <x:c r="G154" s="14"/>
      <x:c r="H154" s="14"/>
      <x:c r="I154" s="14"/>
      <x:c r="J154" s="14"/>
      <x:c r="K154" s="14"/>
      <x:c r="L154" s="14"/>
      <x:c r="M154" s="13"/>
      <x:c r="Q154" s="3" t="s">
        <x:v>563</x:v>
      </x:c>
    </x:row>
    <x:row r="155" spans="1:17" ht="30" customHeight="1">
      <x:c r="A155" s="13"/>
      <x:c r="B155" s="13"/>
      <x:c r="C155" s="13"/>
      <x:c r="D155" s="13"/>
      <x:c r="E155" s="14"/>
      <x:c r="F155" s="14"/>
      <x:c r="G155" s="14"/>
      <x:c r="H155" s="14"/>
      <x:c r="I155" s="14"/>
      <x:c r="J155" s="14"/>
      <x:c r="K155" s="14"/>
      <x:c r="L155" s="14"/>
      <x:c r="M155" s="13"/>
      <x:c r="Q155" s="3" t="s">
        <x:v>563</x:v>
      </x:c>
    </x:row>
    <x:row r="156" spans="1:17" ht="30" customHeight="1">
      <x:c r="A156" s="13"/>
      <x:c r="B156" s="13"/>
      <x:c r="C156" s="13"/>
      <x:c r="D156" s="13"/>
      <x:c r="E156" s="14"/>
      <x:c r="F156" s="14"/>
      <x:c r="G156" s="14"/>
      <x:c r="H156" s="14"/>
      <x:c r="I156" s="14"/>
      <x:c r="J156" s="14"/>
      <x:c r="K156" s="14"/>
      <x:c r="L156" s="14"/>
      <x:c r="M156" s="13"/>
      <x:c r="Q156" s="3" t="s">
        <x:v>563</x:v>
      </x:c>
    </x:row>
    <x:row r="157" spans="1:17" ht="30" customHeight="1">
      <x:c r="A157" s="13"/>
      <x:c r="B157" s="13"/>
      <x:c r="C157" s="13"/>
      <x:c r="D157" s="13"/>
      <x:c r="E157" s="14"/>
      <x:c r="F157" s="14"/>
      <x:c r="G157" s="14"/>
      <x:c r="H157" s="14"/>
      <x:c r="I157" s="14"/>
      <x:c r="J157" s="14"/>
      <x:c r="K157" s="14"/>
      <x:c r="L157" s="14"/>
      <x:c r="M157" s="13"/>
      <x:c r="Q157" s="3" t="s">
        <x:v>563</x:v>
      </x:c>
    </x:row>
    <x:row r="158" spans="1:17" ht="30" customHeight="1">
      <x:c r="A158" s="13"/>
      <x:c r="B158" s="13"/>
      <x:c r="C158" s="13"/>
      <x:c r="D158" s="13"/>
      <x:c r="E158" s="14"/>
      <x:c r="F158" s="14"/>
      <x:c r="G158" s="14"/>
      <x:c r="H158" s="14"/>
      <x:c r="I158" s="14"/>
      <x:c r="J158" s="14"/>
      <x:c r="K158" s="14"/>
      <x:c r="L158" s="14"/>
      <x:c r="M158" s="13"/>
      <x:c r="Q158" s="3" t="s">
        <x:v>563</x:v>
      </x:c>
    </x:row>
    <x:row r="159" spans="1:17" ht="30" customHeight="1">
      <x:c r="A159" s="13"/>
      <x:c r="B159" s="13"/>
      <x:c r="C159" s="13"/>
      <x:c r="D159" s="13"/>
      <x:c r="E159" s="14"/>
      <x:c r="F159" s="14"/>
      <x:c r="G159" s="14"/>
      <x:c r="H159" s="14"/>
      <x:c r="I159" s="14"/>
      <x:c r="J159" s="14"/>
      <x:c r="K159" s="14"/>
      <x:c r="L159" s="14"/>
      <x:c r="M159" s="13"/>
      <x:c r="Q159" s="3" t="s">
        <x:v>563</x:v>
      </x:c>
    </x:row>
    <x:row r="160" spans="1:17" ht="30" customHeight="1">
      <x:c r="A160" s="13"/>
      <x:c r="B160" s="13"/>
      <x:c r="C160" s="13"/>
      <x:c r="D160" s="13"/>
      <x:c r="E160" s="14"/>
      <x:c r="F160" s="14"/>
      <x:c r="G160" s="14"/>
      <x:c r="H160" s="14"/>
      <x:c r="I160" s="14"/>
      <x:c r="J160" s="14"/>
      <x:c r="K160" s="14"/>
      <x:c r="L160" s="14"/>
      <x:c r="M160" s="13"/>
      <x:c r="Q160" s="3" t="s">
        <x:v>563</x:v>
      </x:c>
    </x:row>
    <x:row r="161" spans="1:17" ht="30" customHeight="1">
      <x:c r="A161" s="13"/>
      <x:c r="B161" s="13"/>
      <x:c r="C161" s="13"/>
      <x:c r="D161" s="13"/>
      <x:c r="E161" s="14"/>
      <x:c r="F161" s="14"/>
      <x:c r="G161" s="14"/>
      <x:c r="H161" s="14"/>
      <x:c r="I161" s="14"/>
      <x:c r="J161" s="14"/>
      <x:c r="K161" s="14"/>
      <x:c r="L161" s="14"/>
      <x:c r="M161" s="13"/>
      <x:c r="Q161" s="3" t="s">
        <x:v>563</x:v>
      </x:c>
    </x:row>
    <x:row r="162" spans="1:17" ht="30" customHeight="1">
      <x:c r="A162" s="13"/>
      <x:c r="B162" s="13"/>
      <x:c r="C162" s="13"/>
      <x:c r="D162" s="13"/>
      <x:c r="E162" s="14"/>
      <x:c r="F162" s="14"/>
      <x:c r="G162" s="14"/>
      <x:c r="H162" s="14"/>
      <x:c r="I162" s="14"/>
      <x:c r="J162" s="14"/>
      <x:c r="K162" s="14"/>
      <x:c r="L162" s="14"/>
      <x:c r="M162" s="13"/>
      <x:c r="Q162" s="3" t="s">
        <x:v>563</x:v>
      </x:c>
    </x:row>
    <x:row r="163" spans="1:17" ht="30" customHeight="1">
      <x:c r="A163" s="13"/>
      <x:c r="B163" s="13"/>
      <x:c r="C163" s="13"/>
      <x:c r="D163" s="13"/>
      <x:c r="E163" s="14"/>
      <x:c r="F163" s="14"/>
      <x:c r="G163" s="14"/>
      <x:c r="H163" s="14"/>
      <x:c r="I163" s="14"/>
      <x:c r="J163" s="14"/>
      <x:c r="K163" s="14"/>
      <x:c r="L163" s="14"/>
      <x:c r="M163" s="13"/>
      <x:c r="Q163" s="3" t="s">
        <x:v>563</x:v>
      </x:c>
    </x:row>
    <x:row r="164" spans="1:17" ht="30" customHeight="1">
      <x:c r="A164" s="13"/>
      <x:c r="B164" s="13"/>
      <x:c r="C164" s="13"/>
      <x:c r="D164" s="13"/>
      <x:c r="E164" s="14"/>
      <x:c r="F164" s="14"/>
      <x:c r="G164" s="14"/>
      <x:c r="H164" s="14"/>
      <x:c r="I164" s="14"/>
      <x:c r="J164" s="14"/>
      <x:c r="K164" s="14"/>
      <x:c r="L164" s="14"/>
      <x:c r="M164" s="13"/>
      <x:c r="Q164" s="3" t="s">
        <x:v>563</x:v>
      </x:c>
    </x:row>
    <x:row r="165" spans="1:17" ht="30" customHeight="1">
      <x:c r="A165" s="13"/>
      <x:c r="B165" s="13"/>
      <x:c r="C165" s="13"/>
      <x:c r="D165" s="13"/>
      <x:c r="E165" s="14"/>
      <x:c r="F165" s="14"/>
      <x:c r="G165" s="14"/>
      <x:c r="H165" s="14"/>
      <x:c r="I165" s="14"/>
      <x:c r="J165" s="14"/>
      <x:c r="K165" s="14"/>
      <x:c r="L165" s="14"/>
      <x:c r="M165" s="13"/>
      <x:c r="Q165" s="3" t="s">
        <x:v>563</x:v>
      </x:c>
    </x:row>
    <x:row r="166" spans="1:17" ht="30" customHeight="1">
      <x:c r="A166" s="13"/>
      <x:c r="B166" s="13"/>
      <x:c r="C166" s="13"/>
      <x:c r="D166" s="13"/>
      <x:c r="E166" s="14"/>
      <x:c r="F166" s="14"/>
      <x:c r="G166" s="14"/>
      <x:c r="H166" s="14"/>
      <x:c r="I166" s="14"/>
      <x:c r="J166" s="14"/>
      <x:c r="K166" s="14"/>
      <x:c r="L166" s="14"/>
      <x:c r="M166" s="13"/>
      <x:c r="Q166" s="3" t="s">
        <x:v>563</x:v>
      </x:c>
    </x:row>
    <x:row r="167" spans="1:17" ht="30" customHeight="1">
      <x:c r="A167" s="13"/>
      <x:c r="B167" s="13"/>
      <x:c r="C167" s="13"/>
      <x:c r="D167" s="13"/>
      <x:c r="E167" s="14"/>
      <x:c r="F167" s="14"/>
      <x:c r="G167" s="14"/>
      <x:c r="H167" s="14"/>
      <x:c r="I167" s="14"/>
      <x:c r="J167" s="14"/>
      <x:c r="K167" s="14"/>
      <x:c r="L167" s="14"/>
      <x:c r="M167" s="13"/>
      <x:c r="Q167" s="3" t="s">
        <x:v>563</x:v>
      </x:c>
    </x:row>
    <x:row r="168" spans="1:17" ht="30" customHeight="1">
      <x:c r="A168" s="13"/>
      <x:c r="B168" s="13"/>
      <x:c r="C168" s="13"/>
      <x:c r="D168" s="13"/>
      <x:c r="E168" s="14"/>
      <x:c r="F168" s="14"/>
      <x:c r="G168" s="14"/>
      <x:c r="H168" s="14"/>
      <x:c r="I168" s="14"/>
      <x:c r="J168" s="14"/>
      <x:c r="K168" s="14"/>
      <x:c r="L168" s="14"/>
      <x:c r="M168" s="13"/>
      <x:c r="Q168" s="3" t="s">
        <x:v>563</x:v>
      </x:c>
    </x:row>
    <x:row r="169" spans="1:17" ht="30" customHeight="1">
      <x:c r="A169" s="13"/>
      <x:c r="B169" s="13"/>
      <x:c r="C169" s="13"/>
      <x:c r="D169" s="13"/>
      <x:c r="E169" s="14"/>
      <x:c r="F169" s="14"/>
      <x:c r="G169" s="14"/>
      <x:c r="H169" s="14"/>
      <x:c r="I169" s="14"/>
      <x:c r="J169" s="14"/>
      <x:c r="K169" s="14"/>
      <x:c r="L169" s="14"/>
      <x:c r="M169" s="13"/>
      <x:c r="Q169" s="3" t="s">
        <x:v>563</x:v>
      </x:c>
    </x:row>
    <x:row r="170" spans="1:17" ht="30" customHeight="1">
      <x:c r="A170" s="13"/>
      <x:c r="B170" s="13"/>
      <x:c r="C170" s="13"/>
      <x:c r="D170" s="13"/>
      <x:c r="E170" s="14"/>
      <x:c r="F170" s="14"/>
      <x:c r="G170" s="14"/>
      <x:c r="H170" s="14"/>
      <x:c r="I170" s="14"/>
      <x:c r="J170" s="14"/>
      <x:c r="K170" s="14"/>
      <x:c r="L170" s="14"/>
      <x:c r="M170" s="13"/>
      <x:c r="Q170" s="3" t="s">
        <x:v>563</x:v>
      </x:c>
    </x:row>
    <x:row r="171" spans="1:14" ht="30" customHeight="1">
      <x:c r="A171" s="15" t="s">
        <x:v>1704</x:v>
      </x:c>
      <x:c r="B171" s="13"/>
      <x:c r="C171" s="13"/>
      <x:c r="D171" s="13"/>
      <x:c r="E171" s="14"/>
      <x:c r="F171" s="14">
        <x:f>SUMIF(Q149:Q170,"010307",F149:F170)</x:f>
        <x:v>0</x:v>
      </x:c>
      <x:c r="G171" s="14"/>
      <x:c r="H171" s="14">
        <x:f>SUMIF(Q149:Q170,"010307",H149:H170)</x:f>
        <x:v>0</x:v>
      </x:c>
      <x:c r="I171" s="14"/>
      <x:c r="J171" s="14">
        <x:f>SUMIF(Q149:Q170,"010307",J149:J170)</x:f>
        <x:v>0</x:v>
      </x:c>
      <x:c r="K171" s="14"/>
      <x:c r="L171" s="14">
        <x:f>SUMIF(Q149:Q170,"010307",L149:L170)</x:f>
        <x:v>0</x:v>
      </x:c>
      <x:c r="M171" s="13"/>
      <x:c r="N171" s="2" t="s">
        <x:v>344</x:v>
      </x:c>
    </x:row>
    <x:row r="172" spans="1:17" ht="30" customHeight="1">
      <x:c r="A172" s="47" t="s">
        <x:v>1724</x:v>
      </x:c>
      <x:c r="B172" s="47" t="s">
        <x:v>879</x:v>
      </x:c>
      <x:c r="C172" s="45"/>
      <x:c r="D172" s="45"/>
      <x:c r="E172" s="46"/>
      <x:c r="F172" s="46"/>
      <x:c r="G172" s="46"/>
      <x:c r="H172" s="46"/>
      <x:c r="I172" s="46"/>
      <x:c r="J172" s="46"/>
      <x:c r="K172" s="46"/>
      <x:c r="L172" s="46"/>
      <x:c r="M172" s="45"/>
      <x:c r="Q172" s="3" t="s">
        <x:v>719</x:v>
      </x:c>
    </x:row>
    <x:row r="173" spans="1:48" ht="30" customHeight="1">
      <x:c r="A173" s="15" t="s">
        <x:v>277</x:v>
      </x:c>
      <x:c r="B173" s="15" t="s">
        <x:v>929</x:v>
      </x:c>
      <x:c r="C173" s="15" t="s">
        <x:v>157</x:v>
      </x:c>
      <x:c r="D173" s="13">
        <x:v>1</x:v>
      </x:c>
      <x:c r="E173" s="14">
        <x:f>TRUNC(일위대가목록!E7,0)</x:f>
        <x:v>0</x:v>
      </x:c>
      <x:c r="F173" s="14">
        <x:f>TRUNC(E173*D173,0)</x:f>
        <x:v>0</x:v>
      </x:c>
      <x:c r="G173" s="14">
        <x:f>TRUNC(일위대가목록!F7,0)</x:f>
        <x:v>0</x:v>
      </x:c>
      <x:c r="H173" s="14">
        <x:f>TRUNC(G173*D173,0)</x:f>
        <x:v>0</x:v>
      </x:c>
      <x:c r="I173" s="14">
        <x:f>TRUNC(일위대가목록!G7,0)</x:f>
        <x:v>0</x:v>
      </x:c>
      <x:c r="J173" s="14">
        <x:f>TRUNC(I173*D173,0)</x:f>
        <x:v>0</x:v>
      </x:c>
      <x:c r="K173" s="14">
        <x:f t="shared" ref="K173:L175" si="8">TRUNC(E173+G173+I173,0)</x:f>
        <x:v>0</x:v>
      </x:c>
      <x:c r="L173" s="14">
        <x:f t="shared" si="8"/>
        <x:v>0</x:v>
      </x:c>
      <x:c r="M173" s="15" t="s">
        <x:v>456</x:v>
      </x:c>
      <x:c r="N173" s="3" t="s">
        <x:v>1167</x:v>
      </x:c>
      <x:c r="O173" s="3" t="s">
        <x:v>140</x:v>
      </x:c>
      <x:c r="P173" s="3" t="s">
        <x:v>140</x:v>
      </x:c>
      <x:c r="Q173" s="3" t="s">
        <x:v>719</x:v>
      </x:c>
      <x:c r="R173" s="3" t="s">
        <x:v>185</x:v>
      </x:c>
      <x:c r="S173" s="3" t="s">
        <x:v>150</x:v>
      </x:c>
      <x:c r="T173" s="3" t="s">
        <x:v>150</x:v>
      </x:c>
      <x:c r="AR173" s="3" t="s">
        <x:v>140</x:v>
      </x:c>
      <x:c r="AS173" s="3" t="s">
        <x:v>140</x:v>
      </x:c>
      <x:c r="AU173" s="3" t="s">
        <x:v>1735</x:v>
      </x:c>
      <x:c r="AV173" s="2">
        <x:v>67</x:v>
      </x:c>
    </x:row>
    <x:row r="174" spans="1:48" ht="30" customHeight="1">
      <x:c r="A174" s="15" t="s">
        <x:v>943</x:v>
      </x:c>
      <x:c r="B174" s="15" t="s">
        <x:v>161</x:v>
      </x:c>
      <x:c r="C174" s="15" t="s">
        <x:v>176</x:v>
      </x:c>
      <x:c r="D174" s="13">
        <x:v>31.809999999999999</x:v>
      </x:c>
      <x:c r="E174" s="14">
        <x:f>TRUNC(일위대가목록!E8,0)</x:f>
        <x:v>0</x:v>
      </x:c>
      <x:c r="F174" s="14">
        <x:f>TRUNC(E174*D174,0)</x:f>
        <x:v>0</x:v>
      </x:c>
      <x:c r="G174" s="14">
        <x:f>TRUNC(일위대가목록!F8,0)</x:f>
        <x:v>0</x:v>
      </x:c>
      <x:c r="H174" s="14">
        <x:f>TRUNC(G174*D174,0)</x:f>
        <x:v>0</x:v>
      </x:c>
      <x:c r="I174" s="14">
        <x:f>TRUNC(일위대가목록!G8,0)</x:f>
        <x:v>0</x:v>
      </x:c>
      <x:c r="J174" s="14">
        <x:f>TRUNC(I174*D174,0)</x:f>
        <x:v>0</x:v>
      </x:c>
      <x:c r="K174" s="14">
        <x:f t="shared" si="8"/>
        <x:v>0</x:v>
      </x:c>
      <x:c r="L174" s="14">
        <x:f t="shared" si="8"/>
        <x:v>0</x:v>
      </x:c>
      <x:c r="M174" s="15" t="s">
        <x:v>479</x:v>
      </x:c>
      <x:c r="N174" s="3" t="s">
        <x:v>823</x:v>
      </x:c>
      <x:c r="O174" s="3" t="s">
        <x:v>140</x:v>
      </x:c>
      <x:c r="P174" s="3" t="s">
        <x:v>140</x:v>
      </x:c>
      <x:c r="Q174" s="3" t="s">
        <x:v>719</x:v>
      </x:c>
      <x:c r="R174" s="3" t="s">
        <x:v>185</x:v>
      </x:c>
      <x:c r="S174" s="3" t="s">
        <x:v>150</x:v>
      </x:c>
      <x:c r="T174" s="3" t="s">
        <x:v>150</x:v>
      </x:c>
      <x:c r="AR174" s="3" t="s">
        <x:v>140</x:v>
      </x:c>
      <x:c r="AS174" s="3" t="s">
        <x:v>140</x:v>
      </x:c>
      <x:c r="AU174" s="3" t="s">
        <x:v>1216</x:v>
      </x:c>
      <x:c r="AV174" s="2">
        <x:v>252</x:v>
      </x:c>
    </x:row>
    <x:row r="175" spans="1:48" ht="30" customHeight="1">
      <x:c r="A175" s="15" t="s">
        <x:v>363</x:v>
      </x:c>
      <x:c r="B175" s="15" t="s">
        <x:v>1004</x:v>
      </x:c>
      <x:c r="C175" s="15" t="s">
        <x:v>176</x:v>
      </x:c>
      <x:c r="D175" s="13">
        <x:v>31.809999999999999</x:v>
      </x:c>
      <x:c r="E175" s="14">
        <x:f>TRUNC(일위대가목록!E10,0)</x:f>
        <x:v>0</x:v>
      </x:c>
      <x:c r="F175" s="14">
        <x:f>TRUNC(E175*D175,0)</x:f>
        <x:v>0</x:v>
      </x:c>
      <x:c r="G175" s="14">
        <x:f>TRUNC(일위대가목록!F10,0)</x:f>
        <x:v>0</x:v>
      </x:c>
      <x:c r="H175" s="14">
        <x:f>TRUNC(G175*D175,0)</x:f>
        <x:v>0</x:v>
      </x:c>
      <x:c r="I175" s="14">
        <x:f>TRUNC(일위대가목록!G10,0)</x:f>
        <x:v>0</x:v>
      </x:c>
      <x:c r="J175" s="14">
        <x:f>TRUNC(I175*D175,0)</x:f>
        <x:v>0</x:v>
      </x:c>
      <x:c r="K175" s="14">
        <x:f t="shared" si="8"/>
        <x:v>0</x:v>
      </x:c>
      <x:c r="L175" s="14">
        <x:f t="shared" si="8"/>
        <x:v>0</x:v>
      </x:c>
      <x:c r="M175" s="15" t="s">
        <x:v>380</x:v>
      </x:c>
      <x:c r="N175" s="3" t="s">
        <x:v>0</x:v>
      </x:c>
      <x:c r="O175" s="3" t="s">
        <x:v>140</x:v>
      </x:c>
      <x:c r="P175" s="3" t="s">
        <x:v>140</x:v>
      </x:c>
      <x:c r="Q175" s="3" t="s">
        <x:v>719</x:v>
      </x:c>
      <x:c r="R175" s="3" t="s">
        <x:v>185</x:v>
      </x:c>
      <x:c r="S175" s="3" t="s">
        <x:v>150</x:v>
      </x:c>
      <x:c r="T175" s="3" t="s">
        <x:v>150</x:v>
      </x:c>
      <x:c r="AR175" s="3" t="s">
        <x:v>140</x:v>
      </x:c>
      <x:c r="AS175" s="3" t="s">
        <x:v>140</x:v>
      </x:c>
      <x:c r="AU175" s="3" t="s">
        <x:v>1773</x:v>
      </x:c>
      <x:c r="AV175" s="2">
        <x:v>69</x:v>
      </x:c>
    </x:row>
    <x:row r="176" spans="1:17" ht="30" customHeight="1">
      <x:c r="A176" s="13"/>
      <x:c r="B176" s="13"/>
      <x:c r="C176" s="13"/>
      <x:c r="D176" s="13"/>
      <x:c r="E176" s="14"/>
      <x:c r="F176" s="14"/>
      <x:c r="G176" s="14"/>
      <x:c r="H176" s="14"/>
      <x:c r="I176" s="14"/>
      <x:c r="J176" s="14"/>
      <x:c r="K176" s="14"/>
      <x:c r="L176" s="14"/>
      <x:c r="M176" s="13"/>
      <x:c r="Q176" s="3" t="s">
        <x:v>719</x:v>
      </x:c>
    </x:row>
    <x:row r="177" spans="1:17" ht="30" customHeight="1">
      <x:c r="A177" s="13"/>
      <x:c r="B177" s="13"/>
      <x:c r="C177" s="13"/>
      <x:c r="D177" s="13"/>
      <x:c r="E177" s="14"/>
      <x:c r="F177" s="14"/>
      <x:c r="G177" s="14"/>
      <x:c r="H177" s="14"/>
      <x:c r="I177" s="14"/>
      <x:c r="J177" s="14"/>
      <x:c r="K177" s="14"/>
      <x:c r="L177" s="14"/>
      <x:c r="M177" s="13"/>
      <x:c r="Q177" s="3" t="s">
        <x:v>719</x:v>
      </x:c>
    </x:row>
    <x:row r="178" spans="1:17" ht="30" customHeight="1">
      <x:c r="A178" s="13"/>
      <x:c r="B178" s="13"/>
      <x:c r="C178" s="13"/>
      <x:c r="D178" s="13"/>
      <x:c r="E178" s="14"/>
      <x:c r="F178" s="14"/>
      <x:c r="G178" s="14"/>
      <x:c r="H178" s="14"/>
      <x:c r="I178" s="14"/>
      <x:c r="J178" s="14"/>
      <x:c r="K178" s="14"/>
      <x:c r="L178" s="14"/>
      <x:c r="M178" s="13"/>
      <x:c r="Q178" s="3" t="s">
        <x:v>719</x:v>
      </x:c>
    </x:row>
    <x:row r="179" spans="1:17" ht="30" customHeight="1">
      <x:c r="A179" s="13"/>
      <x:c r="B179" s="13"/>
      <x:c r="C179" s="13"/>
      <x:c r="D179" s="13"/>
      <x:c r="E179" s="14"/>
      <x:c r="F179" s="14"/>
      <x:c r="G179" s="14"/>
      <x:c r="H179" s="14"/>
      <x:c r="I179" s="14"/>
      <x:c r="J179" s="14"/>
      <x:c r="K179" s="14"/>
      <x:c r="L179" s="14"/>
      <x:c r="M179" s="13"/>
      <x:c r="Q179" s="3" t="s">
        <x:v>719</x:v>
      </x:c>
    </x:row>
    <x:row r="180" spans="1:17" ht="30" customHeight="1">
      <x:c r="A180" s="13"/>
      <x:c r="B180" s="13"/>
      <x:c r="C180" s="13"/>
      <x:c r="D180" s="13"/>
      <x:c r="E180" s="14"/>
      <x:c r="F180" s="14"/>
      <x:c r="G180" s="14"/>
      <x:c r="H180" s="14"/>
      <x:c r="I180" s="14"/>
      <x:c r="J180" s="14"/>
      <x:c r="K180" s="14"/>
      <x:c r="L180" s="14"/>
      <x:c r="M180" s="13"/>
      <x:c r="Q180" s="3" t="s">
        <x:v>719</x:v>
      </x:c>
    </x:row>
    <x:row r="181" spans="1:17" ht="30" customHeight="1">
      <x:c r="A181" s="13"/>
      <x:c r="B181" s="13"/>
      <x:c r="C181" s="13"/>
      <x:c r="D181" s="13"/>
      <x:c r="E181" s="14"/>
      <x:c r="F181" s="14"/>
      <x:c r="G181" s="14"/>
      <x:c r="H181" s="14"/>
      <x:c r="I181" s="14"/>
      <x:c r="J181" s="14"/>
      <x:c r="K181" s="14"/>
      <x:c r="L181" s="14"/>
      <x:c r="M181" s="13"/>
      <x:c r="Q181" s="3" t="s">
        <x:v>719</x:v>
      </x:c>
    </x:row>
    <x:row r="182" spans="1:17" ht="30" customHeight="1">
      <x:c r="A182" s="13"/>
      <x:c r="B182" s="13"/>
      <x:c r="C182" s="13"/>
      <x:c r="D182" s="13"/>
      <x:c r="E182" s="14"/>
      <x:c r="F182" s="14"/>
      <x:c r="G182" s="14"/>
      <x:c r="H182" s="14"/>
      <x:c r="I182" s="14"/>
      <x:c r="J182" s="14"/>
      <x:c r="K182" s="14"/>
      <x:c r="L182" s="14"/>
      <x:c r="M182" s="13"/>
      <x:c r="Q182" s="3" t="s">
        <x:v>719</x:v>
      </x:c>
    </x:row>
    <x:row r="183" spans="1:17" ht="30" customHeight="1">
      <x:c r="A183" s="13"/>
      <x:c r="B183" s="13"/>
      <x:c r="C183" s="13"/>
      <x:c r="D183" s="13"/>
      <x:c r="E183" s="14"/>
      <x:c r="F183" s="14"/>
      <x:c r="G183" s="14"/>
      <x:c r="H183" s="14"/>
      <x:c r="I183" s="14"/>
      <x:c r="J183" s="14"/>
      <x:c r="K183" s="14"/>
      <x:c r="L183" s="14"/>
      <x:c r="M183" s="13"/>
      <x:c r="Q183" s="3" t="s">
        <x:v>719</x:v>
      </x:c>
    </x:row>
    <x:row r="184" spans="1:17" ht="30" customHeight="1">
      <x:c r="A184" s="13"/>
      <x:c r="B184" s="13"/>
      <x:c r="C184" s="13"/>
      <x:c r="D184" s="13"/>
      <x:c r="E184" s="14"/>
      <x:c r="F184" s="14"/>
      <x:c r="G184" s="14"/>
      <x:c r="H184" s="14"/>
      <x:c r="I184" s="14"/>
      <x:c r="J184" s="14"/>
      <x:c r="K184" s="14"/>
      <x:c r="L184" s="14"/>
      <x:c r="M184" s="13"/>
      <x:c r="Q184" s="3" t="s">
        <x:v>719</x:v>
      </x:c>
    </x:row>
    <x:row r="185" spans="1:17" ht="30" customHeight="1">
      <x:c r="A185" s="13"/>
      <x:c r="B185" s="13"/>
      <x:c r="C185" s="13"/>
      <x:c r="D185" s="13"/>
      <x:c r="E185" s="14"/>
      <x:c r="F185" s="14"/>
      <x:c r="G185" s="14"/>
      <x:c r="H185" s="14"/>
      <x:c r="I185" s="14"/>
      <x:c r="J185" s="14"/>
      <x:c r="K185" s="14"/>
      <x:c r="L185" s="14"/>
      <x:c r="M185" s="13"/>
      <x:c r="Q185" s="3" t="s">
        <x:v>719</x:v>
      </x:c>
    </x:row>
    <x:row r="186" spans="1:17" ht="30" customHeight="1">
      <x:c r="A186" s="13"/>
      <x:c r="B186" s="13"/>
      <x:c r="C186" s="13"/>
      <x:c r="D186" s="13"/>
      <x:c r="E186" s="14"/>
      <x:c r="F186" s="14"/>
      <x:c r="G186" s="14"/>
      <x:c r="H186" s="14"/>
      <x:c r="I186" s="14"/>
      <x:c r="J186" s="14"/>
      <x:c r="K186" s="14"/>
      <x:c r="L186" s="14"/>
      <x:c r="M186" s="13"/>
      <x:c r="Q186" s="3" t="s">
        <x:v>719</x:v>
      </x:c>
    </x:row>
    <x:row r="187" spans="1:17" ht="30" customHeight="1">
      <x:c r="A187" s="13"/>
      <x:c r="B187" s="13"/>
      <x:c r="C187" s="13"/>
      <x:c r="D187" s="13"/>
      <x:c r="E187" s="14"/>
      <x:c r="F187" s="14"/>
      <x:c r="G187" s="14"/>
      <x:c r="H187" s="14"/>
      <x:c r="I187" s="14"/>
      <x:c r="J187" s="14"/>
      <x:c r="K187" s="14"/>
      <x:c r="L187" s="14"/>
      <x:c r="M187" s="13"/>
      <x:c r="Q187" s="3" t="s">
        <x:v>719</x:v>
      </x:c>
    </x:row>
    <x:row r="188" spans="1:17" ht="30" customHeight="1">
      <x:c r="A188" s="13"/>
      <x:c r="B188" s="13"/>
      <x:c r="C188" s="13"/>
      <x:c r="D188" s="13"/>
      <x:c r="E188" s="14"/>
      <x:c r="F188" s="14"/>
      <x:c r="G188" s="14"/>
      <x:c r="H188" s="14"/>
      <x:c r="I188" s="14"/>
      <x:c r="J188" s="14"/>
      <x:c r="K188" s="14"/>
      <x:c r="L188" s="14"/>
      <x:c r="M188" s="13"/>
      <x:c r="Q188" s="3" t="s">
        <x:v>719</x:v>
      </x:c>
    </x:row>
    <x:row r="189" spans="1:17" ht="30" customHeight="1">
      <x:c r="A189" s="13"/>
      <x:c r="B189" s="13"/>
      <x:c r="C189" s="13"/>
      <x:c r="D189" s="13"/>
      <x:c r="E189" s="14"/>
      <x:c r="F189" s="14"/>
      <x:c r="G189" s="14"/>
      <x:c r="H189" s="14"/>
      <x:c r="I189" s="14"/>
      <x:c r="J189" s="14"/>
      <x:c r="K189" s="14"/>
      <x:c r="L189" s="14"/>
      <x:c r="M189" s="13"/>
      <x:c r="Q189" s="3" t="s">
        <x:v>719</x:v>
      </x:c>
    </x:row>
    <x:row r="190" spans="1:17" ht="30" customHeight="1">
      <x:c r="A190" s="13"/>
      <x:c r="B190" s="13"/>
      <x:c r="C190" s="13"/>
      <x:c r="D190" s="13"/>
      <x:c r="E190" s="14"/>
      <x:c r="F190" s="14"/>
      <x:c r="G190" s="14"/>
      <x:c r="H190" s="14"/>
      <x:c r="I190" s="14"/>
      <x:c r="J190" s="14"/>
      <x:c r="K190" s="14"/>
      <x:c r="L190" s="14"/>
      <x:c r="M190" s="13"/>
      <x:c r="Q190" s="3" t="s">
        <x:v>719</x:v>
      </x:c>
    </x:row>
    <x:row r="191" spans="1:17" ht="30" customHeight="1">
      <x:c r="A191" s="13"/>
      <x:c r="B191" s="13"/>
      <x:c r="C191" s="13"/>
      <x:c r="D191" s="13"/>
      <x:c r="E191" s="14"/>
      <x:c r="F191" s="14"/>
      <x:c r="G191" s="14"/>
      <x:c r="H191" s="14"/>
      <x:c r="I191" s="14"/>
      <x:c r="J191" s="14"/>
      <x:c r="K191" s="14"/>
      <x:c r="L191" s="14"/>
      <x:c r="M191" s="13"/>
      <x:c r="Q191" s="3" t="s">
        <x:v>719</x:v>
      </x:c>
    </x:row>
    <x:row r="192" spans="1:17" ht="30" customHeight="1">
      <x:c r="A192" s="13"/>
      <x:c r="B192" s="13"/>
      <x:c r="C192" s="13"/>
      <x:c r="D192" s="13"/>
      <x:c r="E192" s="14"/>
      <x:c r="F192" s="14"/>
      <x:c r="G192" s="14"/>
      <x:c r="H192" s="14"/>
      <x:c r="I192" s="14"/>
      <x:c r="J192" s="14"/>
      <x:c r="K192" s="14"/>
      <x:c r="L192" s="14"/>
      <x:c r="M192" s="13"/>
      <x:c r="Q192" s="3" t="s">
        <x:v>719</x:v>
      </x:c>
    </x:row>
    <x:row r="193" spans="1:17" ht="30" customHeight="1">
      <x:c r="A193" s="13"/>
      <x:c r="B193" s="13"/>
      <x:c r="C193" s="13"/>
      <x:c r="D193" s="13"/>
      <x:c r="E193" s="14"/>
      <x:c r="F193" s="14"/>
      <x:c r="G193" s="14"/>
      <x:c r="H193" s="14"/>
      <x:c r="I193" s="14"/>
      <x:c r="J193" s="14"/>
      <x:c r="K193" s="14"/>
      <x:c r="L193" s="14"/>
      <x:c r="M193" s="13"/>
      <x:c r="Q193" s="3" t="s">
        <x:v>719</x:v>
      </x:c>
    </x:row>
    <x:row r="194" spans="1:17" ht="30" customHeight="1">
      <x:c r="A194" s="13"/>
      <x:c r="B194" s="13"/>
      <x:c r="C194" s="13"/>
      <x:c r="D194" s="13"/>
      <x:c r="E194" s="14"/>
      <x:c r="F194" s="14"/>
      <x:c r="G194" s="14"/>
      <x:c r="H194" s="14"/>
      <x:c r="I194" s="14"/>
      <x:c r="J194" s="14"/>
      <x:c r="K194" s="14"/>
      <x:c r="L194" s="14"/>
      <x:c r="M194" s="13"/>
      <x:c r="Q194" s="3" t="s">
        <x:v>719</x:v>
      </x:c>
    </x:row>
    <x:row r="195" spans="1:14" ht="30" customHeight="1">
      <x:c r="A195" s="15" t="s">
        <x:v>1704</x:v>
      </x:c>
      <x:c r="B195" s="13"/>
      <x:c r="C195" s="13"/>
      <x:c r="D195" s="13"/>
      <x:c r="E195" s="14"/>
      <x:c r="F195" s="14">
        <x:f>SUMIF(Q173:Q194,"010401",F173:F194)</x:f>
        <x:v>0</x:v>
      </x:c>
      <x:c r="G195" s="14"/>
      <x:c r="H195" s="14">
        <x:f>SUMIF(Q173:Q194,"010401",H173:H194)</x:f>
        <x:v>0</x:v>
      </x:c>
      <x:c r="I195" s="14"/>
      <x:c r="J195" s="14">
        <x:f>SUMIF(Q173:Q194,"010401",J173:J194)</x:f>
        <x:v>0</x:v>
      </x:c>
      <x:c r="K195" s="14"/>
      <x:c r="L195" s="14">
        <x:f>SUMIF(Q173:Q194,"010401",L173:L194)</x:f>
        <x:v>0</x:v>
      </x:c>
      <x:c r="M195" s="13"/>
      <x:c r="N195" s="2" t="s">
        <x:v>344</x:v>
      </x:c>
    </x:row>
    <x:row r="196" spans="1:17" ht="30" customHeight="1">
      <x:c r="A196" s="15" t="s">
        <x:v>60</x:v>
      </x:c>
      <x:c r="B196" s="15" t="s">
        <x:v>879</x:v>
      </x:c>
      <x:c r="C196" s="13"/>
      <x:c r="D196" s="13"/>
      <x:c r="E196" s="14"/>
      <x:c r="F196" s="14"/>
      <x:c r="G196" s="14"/>
      <x:c r="H196" s="14"/>
      <x:c r="I196" s="14"/>
      <x:c r="J196" s="14"/>
      <x:c r="K196" s="14"/>
      <x:c r="L196" s="14"/>
      <x:c r="M196" s="13"/>
      <x:c r="Q196" s="3" t="s">
        <x:v>552</x:v>
      </x:c>
    </x:row>
    <x:row r="197" spans="1:48" ht="30" customHeight="1">
      <x:c r="A197" s="15" t="s">
        <x:v>913</x:v>
      </x:c>
      <x:c r="B197" s="15" t="s">
        <x:v>1595</x:v>
      </x:c>
      <x:c r="C197" s="15" t="s">
        <x:v>176</x:v>
      </x:c>
      <x:c r="D197" s="13">
        <x:v>31.289999999999999</x:v>
      </x:c>
      <x:c r="E197" s="14">
        <x:f>TRUNC(일위대가목록!E93,0)</x:f>
        <x:v>0</x:v>
      </x:c>
      <x:c r="F197" s="14">
        <x:f>TRUNC(E197*D197,0)</x:f>
        <x:v>0</x:v>
      </x:c>
      <x:c r="G197" s="14">
        <x:f>TRUNC(일위대가목록!F93,0)</x:f>
        <x:v>0</x:v>
      </x:c>
      <x:c r="H197" s="14">
        <x:f>TRUNC(G197*D197,0)</x:f>
        <x:v>0</x:v>
      </x:c>
      <x:c r="I197" s="14">
        <x:f>TRUNC(일위대가목록!G93,0)</x:f>
        <x:v>0</x:v>
      </x:c>
      <x:c r="J197" s="14">
        <x:f>TRUNC(I197*D197,0)</x:f>
        <x:v>0</x:v>
      </x:c>
      <x:c r="K197" s="14">
        <x:f>TRUNC(E197+G197+I197,0)</x:f>
        <x:v>0</x:v>
      </x:c>
      <x:c r="L197" s="14">
        <x:f>TRUNC(F197+H197+J197,0)</x:f>
        <x:v>0</x:v>
      </x:c>
      <x:c r="M197" s="15" t="s">
        <x:v>568</x:v>
      </x:c>
      <x:c r="N197" s="3" t="s">
        <x:v>829</x:v>
      </x:c>
      <x:c r="O197" s="3" t="s">
        <x:v>140</x:v>
      </x:c>
      <x:c r="P197" s="3" t="s">
        <x:v>140</x:v>
      </x:c>
      <x:c r="Q197" s="3" t="s">
        <x:v>552</x:v>
      </x:c>
      <x:c r="R197" s="3" t="s">
        <x:v>185</x:v>
      </x:c>
      <x:c r="S197" s="3" t="s">
        <x:v>150</x:v>
      </x:c>
      <x:c r="T197" s="3" t="s">
        <x:v>150</x:v>
      </x:c>
      <x:c r="AR197" s="3" t="s">
        <x:v>140</x:v>
      </x:c>
      <x:c r="AS197" s="3" t="s">
        <x:v>140</x:v>
      </x:c>
      <x:c r="AU197" s="3" t="s">
        <x:v>1800</x:v>
      </x:c>
      <x:c r="AV197" s="2">
        <x:v>253</x:v>
      </x:c>
    </x:row>
    <x:row r="198" spans="1:48" ht="30" customHeight="1">
      <x:c r="A198" s="15" t="s">
        <x:v>892</x:v>
      </x:c>
      <x:c r="B198" s="15" t="s">
        <x:v>286</x:v>
      </x:c>
      <x:c r="C198" s="15" t="s">
        <x:v>176</x:v>
      </x:c>
      <x:c r="D198" s="13">
        <x:v>63.630000000000003</x:v>
      </x:c>
      <x:c r="E198" s="14">
        <x:f>TRUNC(일위대가목록!E98,0)</x:f>
        <x:v>0</x:v>
      </x:c>
      <x:c r="F198" s="14">
        <x:f>TRUNC(E198*D198,0)</x:f>
        <x:v>0</x:v>
      </x:c>
      <x:c r="G198" s="14">
        <x:f>TRUNC(일위대가목록!F98,0)</x:f>
        <x:v>0</x:v>
      </x:c>
      <x:c r="H198" s="14">
        <x:f>TRUNC(G198*D198,0)</x:f>
        <x:v>0</x:v>
      </x:c>
      <x:c r="I198" s="14">
        <x:f>TRUNC(일위대가목록!G98,0)</x:f>
        <x:v>0</x:v>
      </x:c>
      <x:c r="J198" s="14">
        <x:f>TRUNC(I198*D198,0)</x:f>
        <x:v>0</x:v>
      </x:c>
      <x:c r="K198" s="14">
        <x:f>TRUNC(E198+G198+I198,0)</x:f>
        <x:v>0</x:v>
      </x:c>
      <x:c r="L198" s="14">
        <x:f>TRUNC(F198+H198+J198,0)</x:f>
        <x:v>0</x:v>
      </x:c>
      <x:c r="M198" s="15" t="s">
        <x:v>562</x:v>
      </x:c>
      <x:c r="N198" s="3" t="s">
        <x:v>1174</x:v>
      </x:c>
      <x:c r="O198" s="3" t="s">
        <x:v>140</x:v>
      </x:c>
      <x:c r="P198" s="3" t="s">
        <x:v>140</x:v>
      </x:c>
      <x:c r="Q198" s="3" t="s">
        <x:v>552</x:v>
      </x:c>
      <x:c r="R198" s="3" t="s">
        <x:v>185</x:v>
      </x:c>
      <x:c r="S198" s="3" t="s">
        <x:v>150</x:v>
      </x:c>
      <x:c r="T198" s="3" t="s">
        <x:v>150</x:v>
      </x:c>
      <x:c r="AR198" s="3" t="s">
        <x:v>140</x:v>
      </x:c>
      <x:c r="AS198" s="3" t="s">
        <x:v>140</x:v>
      </x:c>
      <x:c r="AU198" s="3" t="s">
        <x:v>1737</x:v>
      </x:c>
      <x:c r="AV198" s="2">
        <x:v>72</x:v>
      </x:c>
    </x:row>
    <x:row r="199" spans="1:17" ht="30" customHeight="1">
      <x:c r="A199" s="13"/>
      <x:c r="B199" s="13"/>
      <x:c r="C199" s="13"/>
      <x:c r="D199" s="13"/>
      <x:c r="E199" s="14"/>
      <x:c r="F199" s="14"/>
      <x:c r="G199" s="14"/>
      <x:c r="H199" s="14"/>
      <x:c r="I199" s="14"/>
      <x:c r="J199" s="14"/>
      <x:c r="K199" s="14"/>
      <x:c r="L199" s="14"/>
      <x:c r="M199" s="13"/>
      <x:c r="Q199" s="3" t="s">
        <x:v>552</x:v>
      </x:c>
    </x:row>
    <x:row r="200" spans="1:17" ht="30" customHeight="1">
      <x:c r="A200" s="13"/>
      <x:c r="B200" s="13"/>
      <x:c r="C200" s="13"/>
      <x:c r="D200" s="13"/>
      <x:c r="E200" s="14"/>
      <x:c r="F200" s="14"/>
      <x:c r="G200" s="14"/>
      <x:c r="H200" s="14"/>
      <x:c r="I200" s="14"/>
      <x:c r="J200" s="14"/>
      <x:c r="K200" s="14"/>
      <x:c r="L200" s="14"/>
      <x:c r="M200" s="13"/>
      <x:c r="Q200" s="3" t="s">
        <x:v>552</x:v>
      </x:c>
    </x:row>
    <x:row r="201" spans="1:17" ht="30" customHeight="1">
      <x:c r="A201" s="13"/>
      <x:c r="B201" s="13"/>
      <x:c r="C201" s="13"/>
      <x:c r="D201" s="13"/>
      <x:c r="E201" s="14"/>
      <x:c r="F201" s="14"/>
      <x:c r="G201" s="14"/>
      <x:c r="H201" s="14"/>
      <x:c r="I201" s="14"/>
      <x:c r="J201" s="14"/>
      <x:c r="K201" s="14"/>
      <x:c r="L201" s="14"/>
      <x:c r="M201" s="13"/>
      <x:c r="Q201" s="3" t="s">
        <x:v>552</x:v>
      </x:c>
    </x:row>
    <x:row r="202" spans="1:17" ht="30" customHeight="1">
      <x:c r="A202" s="13"/>
      <x:c r="B202" s="13"/>
      <x:c r="C202" s="13"/>
      <x:c r="D202" s="13"/>
      <x:c r="E202" s="14"/>
      <x:c r="F202" s="14"/>
      <x:c r="G202" s="14"/>
      <x:c r="H202" s="14"/>
      <x:c r="I202" s="14"/>
      <x:c r="J202" s="14"/>
      <x:c r="K202" s="14"/>
      <x:c r="L202" s="14"/>
      <x:c r="M202" s="13"/>
      <x:c r="Q202" s="3" t="s">
        <x:v>552</x:v>
      </x:c>
    </x:row>
    <x:row r="203" spans="1:17" ht="30" customHeight="1">
      <x:c r="A203" s="13"/>
      <x:c r="B203" s="13"/>
      <x:c r="C203" s="13"/>
      <x:c r="D203" s="13"/>
      <x:c r="E203" s="14"/>
      <x:c r="F203" s="14"/>
      <x:c r="G203" s="14"/>
      <x:c r="H203" s="14"/>
      <x:c r="I203" s="14"/>
      <x:c r="J203" s="14"/>
      <x:c r="K203" s="14"/>
      <x:c r="L203" s="14"/>
      <x:c r="M203" s="13"/>
      <x:c r="Q203" s="3" t="s">
        <x:v>552</x:v>
      </x:c>
    </x:row>
    <x:row r="204" spans="1:17" ht="30" customHeight="1">
      <x:c r="A204" s="13"/>
      <x:c r="B204" s="13"/>
      <x:c r="C204" s="13"/>
      <x:c r="D204" s="13"/>
      <x:c r="E204" s="14"/>
      <x:c r="F204" s="14"/>
      <x:c r="G204" s="14"/>
      <x:c r="H204" s="14"/>
      <x:c r="I204" s="14"/>
      <x:c r="J204" s="14"/>
      <x:c r="K204" s="14"/>
      <x:c r="L204" s="14"/>
      <x:c r="M204" s="13"/>
      <x:c r="Q204" s="3" t="s">
        <x:v>552</x:v>
      </x:c>
    </x:row>
    <x:row r="205" spans="1:17" ht="30" customHeight="1">
      <x:c r="A205" s="13"/>
      <x:c r="B205" s="13"/>
      <x:c r="C205" s="13"/>
      <x:c r="D205" s="13"/>
      <x:c r="E205" s="14"/>
      <x:c r="F205" s="14"/>
      <x:c r="G205" s="14"/>
      <x:c r="H205" s="14"/>
      <x:c r="I205" s="14"/>
      <x:c r="J205" s="14"/>
      <x:c r="K205" s="14"/>
      <x:c r="L205" s="14"/>
      <x:c r="M205" s="13"/>
      <x:c r="Q205" s="3" t="s">
        <x:v>552</x:v>
      </x:c>
    </x:row>
    <x:row r="206" spans="1:17" ht="30" customHeight="1">
      <x:c r="A206" s="13"/>
      <x:c r="B206" s="13"/>
      <x:c r="C206" s="13"/>
      <x:c r="D206" s="13"/>
      <x:c r="E206" s="14"/>
      <x:c r="F206" s="14"/>
      <x:c r="G206" s="14"/>
      <x:c r="H206" s="14"/>
      <x:c r="I206" s="14"/>
      <x:c r="J206" s="14"/>
      <x:c r="K206" s="14"/>
      <x:c r="L206" s="14"/>
      <x:c r="M206" s="13"/>
      <x:c r="Q206" s="3" t="s">
        <x:v>552</x:v>
      </x:c>
    </x:row>
    <x:row r="207" spans="1:17" ht="30" customHeight="1">
      <x:c r="A207" s="13"/>
      <x:c r="B207" s="13"/>
      <x:c r="C207" s="13"/>
      <x:c r="D207" s="13"/>
      <x:c r="E207" s="14"/>
      <x:c r="F207" s="14"/>
      <x:c r="G207" s="14"/>
      <x:c r="H207" s="14"/>
      <x:c r="I207" s="14"/>
      <x:c r="J207" s="14"/>
      <x:c r="K207" s="14"/>
      <x:c r="L207" s="14"/>
      <x:c r="M207" s="13"/>
      <x:c r="Q207" s="3" t="s">
        <x:v>552</x:v>
      </x:c>
    </x:row>
    <x:row r="208" spans="1:17" ht="30" customHeight="1">
      <x:c r="A208" s="13"/>
      <x:c r="B208" s="13"/>
      <x:c r="C208" s="13"/>
      <x:c r="D208" s="13"/>
      <x:c r="E208" s="14"/>
      <x:c r="F208" s="14"/>
      <x:c r="G208" s="14"/>
      <x:c r="H208" s="14"/>
      <x:c r="I208" s="14"/>
      <x:c r="J208" s="14"/>
      <x:c r="K208" s="14"/>
      <x:c r="L208" s="14"/>
      <x:c r="M208" s="13"/>
      <x:c r="Q208" s="3" t="s">
        <x:v>552</x:v>
      </x:c>
    </x:row>
    <x:row r="209" spans="1:17" ht="30" customHeight="1">
      <x:c r="A209" s="13"/>
      <x:c r="B209" s="13"/>
      <x:c r="C209" s="13"/>
      <x:c r="D209" s="13"/>
      <x:c r="E209" s="14"/>
      <x:c r="F209" s="14"/>
      <x:c r="G209" s="14"/>
      <x:c r="H209" s="14"/>
      <x:c r="I209" s="14"/>
      <x:c r="J209" s="14"/>
      <x:c r="K209" s="14"/>
      <x:c r="L209" s="14"/>
      <x:c r="M209" s="13"/>
      <x:c r="Q209" s="3" t="s">
        <x:v>552</x:v>
      </x:c>
    </x:row>
    <x:row r="210" spans="1:17" ht="30" customHeight="1">
      <x:c r="A210" s="13"/>
      <x:c r="B210" s="13"/>
      <x:c r="C210" s="13"/>
      <x:c r="D210" s="13"/>
      <x:c r="E210" s="14"/>
      <x:c r="F210" s="14"/>
      <x:c r="G210" s="14"/>
      <x:c r="H210" s="14"/>
      <x:c r="I210" s="14"/>
      <x:c r="J210" s="14"/>
      <x:c r="K210" s="14"/>
      <x:c r="L210" s="14"/>
      <x:c r="M210" s="13"/>
      <x:c r="Q210" s="3" t="s">
        <x:v>552</x:v>
      </x:c>
    </x:row>
    <x:row r="211" spans="1:17" ht="30" customHeight="1">
      <x:c r="A211" s="13"/>
      <x:c r="B211" s="13"/>
      <x:c r="C211" s="13"/>
      <x:c r="D211" s="13"/>
      <x:c r="E211" s="14"/>
      <x:c r="F211" s="14"/>
      <x:c r="G211" s="14"/>
      <x:c r="H211" s="14"/>
      <x:c r="I211" s="14"/>
      <x:c r="J211" s="14"/>
      <x:c r="K211" s="14"/>
      <x:c r="L211" s="14"/>
      <x:c r="M211" s="13"/>
      <x:c r="Q211" s="3" t="s">
        <x:v>552</x:v>
      </x:c>
    </x:row>
    <x:row r="212" spans="1:17" ht="30" customHeight="1">
      <x:c r="A212" s="13"/>
      <x:c r="B212" s="13"/>
      <x:c r="C212" s="13"/>
      <x:c r="D212" s="13"/>
      <x:c r="E212" s="14"/>
      <x:c r="F212" s="14"/>
      <x:c r="G212" s="14"/>
      <x:c r="H212" s="14"/>
      <x:c r="I212" s="14"/>
      <x:c r="J212" s="14"/>
      <x:c r="K212" s="14"/>
      <x:c r="L212" s="14"/>
      <x:c r="M212" s="13"/>
      <x:c r="Q212" s="3" t="s">
        <x:v>552</x:v>
      </x:c>
    </x:row>
    <x:row r="213" spans="1:17" ht="30" customHeight="1">
      <x:c r="A213" s="13"/>
      <x:c r="B213" s="13"/>
      <x:c r="C213" s="13"/>
      <x:c r="D213" s="13"/>
      <x:c r="E213" s="14"/>
      <x:c r="F213" s="14"/>
      <x:c r="G213" s="14"/>
      <x:c r="H213" s="14"/>
      <x:c r="I213" s="14"/>
      <x:c r="J213" s="14"/>
      <x:c r="K213" s="14"/>
      <x:c r="L213" s="14"/>
      <x:c r="M213" s="13"/>
      <x:c r="Q213" s="3" t="s">
        <x:v>552</x:v>
      </x:c>
    </x:row>
    <x:row r="214" spans="1:17" ht="30" customHeight="1">
      <x:c r="A214" s="13"/>
      <x:c r="B214" s="13"/>
      <x:c r="C214" s="13"/>
      <x:c r="D214" s="13"/>
      <x:c r="E214" s="14"/>
      <x:c r="F214" s="14"/>
      <x:c r="G214" s="14"/>
      <x:c r="H214" s="14"/>
      <x:c r="I214" s="14"/>
      <x:c r="J214" s="14"/>
      <x:c r="K214" s="14"/>
      <x:c r="L214" s="14"/>
      <x:c r="M214" s="13"/>
      <x:c r="Q214" s="3" t="s">
        <x:v>552</x:v>
      </x:c>
    </x:row>
    <x:row r="215" spans="1:17" ht="30" customHeight="1">
      <x:c r="A215" s="13"/>
      <x:c r="B215" s="13"/>
      <x:c r="C215" s="13"/>
      <x:c r="D215" s="13"/>
      <x:c r="E215" s="14"/>
      <x:c r="F215" s="14"/>
      <x:c r="G215" s="14"/>
      <x:c r="H215" s="14"/>
      <x:c r="I215" s="14"/>
      <x:c r="J215" s="14"/>
      <x:c r="K215" s="14"/>
      <x:c r="L215" s="14"/>
      <x:c r="M215" s="13"/>
      <x:c r="Q215" s="3" t="s">
        <x:v>552</x:v>
      </x:c>
    </x:row>
    <x:row r="216" spans="1:17" ht="30" customHeight="1">
      <x:c r="A216" s="13"/>
      <x:c r="B216" s="13"/>
      <x:c r="C216" s="13"/>
      <x:c r="D216" s="13"/>
      <x:c r="E216" s="14"/>
      <x:c r="F216" s="14"/>
      <x:c r="G216" s="14"/>
      <x:c r="H216" s="14"/>
      <x:c r="I216" s="14"/>
      <x:c r="J216" s="14"/>
      <x:c r="K216" s="14"/>
      <x:c r="L216" s="14"/>
      <x:c r="M216" s="13"/>
      <x:c r="Q216" s="3" t="s">
        <x:v>552</x:v>
      </x:c>
    </x:row>
    <x:row r="217" spans="1:17" ht="30" customHeight="1">
      <x:c r="A217" s="13"/>
      <x:c r="B217" s="13"/>
      <x:c r="C217" s="13"/>
      <x:c r="D217" s="13"/>
      <x:c r="E217" s="14"/>
      <x:c r="F217" s="14"/>
      <x:c r="G217" s="14"/>
      <x:c r="H217" s="14"/>
      <x:c r="I217" s="14"/>
      <x:c r="J217" s="14"/>
      <x:c r="K217" s="14"/>
      <x:c r="L217" s="14"/>
      <x:c r="M217" s="13"/>
      <x:c r="Q217" s="3" t="s">
        <x:v>552</x:v>
      </x:c>
    </x:row>
    <x:row r="218" spans="1:17" ht="30" customHeight="1">
      <x:c r="A218" s="13"/>
      <x:c r="B218" s="13"/>
      <x:c r="C218" s="13"/>
      <x:c r="D218" s="13"/>
      <x:c r="E218" s="14"/>
      <x:c r="F218" s="14"/>
      <x:c r="G218" s="14"/>
      <x:c r="H218" s="14"/>
      <x:c r="I218" s="14"/>
      <x:c r="J218" s="14"/>
      <x:c r="K218" s="14"/>
      <x:c r="L218" s="14"/>
      <x:c r="M218" s="13"/>
      <x:c r="Q218" s="3" t="s">
        <x:v>552</x:v>
      </x:c>
    </x:row>
    <x:row r="219" spans="1:14" ht="30" customHeight="1">
      <x:c r="A219" s="15" t="s">
        <x:v>1704</x:v>
      </x:c>
      <x:c r="B219" s="13"/>
      <x:c r="C219" s="13"/>
      <x:c r="D219" s="13"/>
      <x:c r="E219" s="14"/>
      <x:c r="F219" s="14">
        <x:f>SUMIF(Q197:Q218,"010402",F197:F218)</x:f>
        <x:v>0</x:v>
      </x:c>
      <x:c r="G219" s="14"/>
      <x:c r="H219" s="14">
        <x:f>SUMIF(Q197:Q218,"010402",H197:H218)</x:f>
        <x:v>0</x:v>
      </x:c>
      <x:c r="I219" s="14"/>
      <x:c r="J219" s="14">
        <x:f>SUMIF(Q197:Q218,"010402",J197:J218)</x:f>
        <x:v>0</x:v>
      </x:c>
      <x:c r="K219" s="14"/>
      <x:c r="L219" s="14">
        <x:f>SUMIF(Q197:Q218,"010402",L197:L218)</x:f>
        <x:v>0</x:v>
      </x:c>
      <x:c r="M219" s="13"/>
      <x:c r="N219" s="2" t="s">
        <x:v>344</x:v>
      </x:c>
    </x:row>
    <x:row r="220" spans="1:17" ht="30" customHeight="1">
      <x:c r="A220" s="15" t="s">
        <x:v>56</x:v>
      </x:c>
      <x:c r="B220" s="15" t="s">
        <x:v>879</x:v>
      </x:c>
      <x:c r="C220" s="13"/>
      <x:c r="D220" s="13"/>
      <x:c r="E220" s="14"/>
      <x:c r="F220" s="14"/>
      <x:c r="G220" s="14"/>
      <x:c r="H220" s="14"/>
      <x:c r="I220" s="14"/>
      <x:c r="J220" s="14"/>
      <x:c r="K220" s="14"/>
      <x:c r="L220" s="14"/>
      <x:c r="M220" s="13"/>
      <x:c r="Q220" s="3" t="s">
        <x:v>617</x:v>
      </x:c>
    </x:row>
    <x:row r="221" spans="1:48" ht="30" customHeight="1">
      <x:c r="A221" s="15" t="s">
        <x:v>931</x:v>
      </x:c>
      <x:c r="B221" s="15" t="s">
        <x:v>526</x:v>
      </x:c>
      <x:c r="C221" s="15" t="s">
        <x:v>176</x:v>
      </x:c>
      <x:c r="D221" s="13">
        <x:v>31.289999999999999</x:v>
      </x:c>
      <x:c r="E221" s="14">
        <x:f>TRUNC(일위대가목록!E30,0)</x:f>
        <x:v>0</x:v>
      </x:c>
      <x:c r="F221" s="14">
        <x:f>TRUNC(E221*D221,0)</x:f>
        <x:v>0</x:v>
      </x:c>
      <x:c r="G221" s="14">
        <x:f>TRUNC(일위대가목록!F30,0)</x:f>
        <x:v>0</x:v>
      </x:c>
      <x:c r="H221" s="14">
        <x:f>TRUNC(G221*D221,0)</x:f>
        <x:v>0</x:v>
      </x:c>
      <x:c r="I221" s="14">
        <x:f>TRUNC(일위대가목록!G30,0)</x:f>
        <x:v>0</x:v>
      </x:c>
      <x:c r="J221" s="14">
        <x:f>TRUNC(I221*D221,0)</x:f>
        <x:v>0</x:v>
      </x:c>
      <x:c r="K221" s="14">
        <x:f t="shared" ref="K221:L223" si="9">TRUNC(E221+G221+I221,0)</x:f>
        <x:v>0</x:v>
      </x:c>
      <x:c r="L221" s="14">
        <x:f t="shared" si="9"/>
        <x:v>0</x:v>
      </x:c>
      <x:c r="M221" s="15" t="s">
        <x:v>433</x:v>
      </x:c>
      <x:c r="N221" s="3" t="s">
        <x:v>1168</x:v>
      </x:c>
      <x:c r="O221" s="3" t="s">
        <x:v>140</x:v>
      </x:c>
      <x:c r="P221" s="3" t="s">
        <x:v>140</x:v>
      </x:c>
      <x:c r="Q221" s="3" t="s">
        <x:v>617</x:v>
      </x:c>
      <x:c r="R221" s="3" t="s">
        <x:v>185</x:v>
      </x:c>
      <x:c r="S221" s="3" t="s">
        <x:v>150</x:v>
      </x:c>
      <x:c r="T221" s="3" t="s">
        <x:v>150</x:v>
      </x:c>
      <x:c r="AR221" s="3" t="s">
        <x:v>140</x:v>
      </x:c>
      <x:c r="AS221" s="3" t="s">
        <x:v>140</x:v>
      </x:c>
      <x:c r="AU221" s="3" t="s">
        <x:v>122</x:v>
      </x:c>
      <x:c r="AV221" s="2">
        <x:v>74</x:v>
      </x:c>
    </x:row>
    <x:row r="222" spans="1:48" ht="30" customHeight="1">
      <x:c r="A222" s="15" t="s">
        <x:v>348</x:v>
      </x:c>
      <x:c r="B222" s="15" t="s">
        <x:v>288</x:v>
      </x:c>
      <x:c r="C222" s="15" t="s">
        <x:v>137</x:v>
      </x:c>
      <x:c r="D222" s="13">
        <x:v>19.690000000000001</x:v>
      </x:c>
      <x:c r="E222" s="14">
        <x:f>TRUNC(일위대가목록!E102,0)</x:f>
        <x:v>0</x:v>
      </x:c>
      <x:c r="F222" s="14">
        <x:f>TRUNC(E222*D222,0)</x:f>
        <x:v>0</x:v>
      </x:c>
      <x:c r="G222" s="14">
        <x:f>TRUNC(일위대가목록!F102,0)</x:f>
        <x:v>0</x:v>
      </x:c>
      <x:c r="H222" s="14">
        <x:f>TRUNC(G222*D222,0)</x:f>
        <x:v>0</x:v>
      </x:c>
      <x:c r="I222" s="14">
        <x:f>TRUNC(일위대가목록!G102,0)</x:f>
        <x:v>0</x:v>
      </x:c>
      <x:c r="J222" s="14">
        <x:f>TRUNC(I222*D222,0)</x:f>
        <x:v>0</x:v>
      </x:c>
      <x:c r="K222" s="14">
        <x:f t="shared" si="9"/>
        <x:v>0</x:v>
      </x:c>
      <x:c r="L222" s="14">
        <x:f t="shared" si="9"/>
        <x:v>0</x:v>
      </x:c>
      <x:c r="M222" s="15" t="s">
        <x:v>618</x:v>
      </x:c>
      <x:c r="N222" s="3" t="s">
        <x:v>827</x:v>
      </x:c>
      <x:c r="O222" s="3" t="s">
        <x:v>140</x:v>
      </x:c>
      <x:c r="P222" s="3" t="s">
        <x:v>140</x:v>
      </x:c>
      <x:c r="Q222" s="3" t="s">
        <x:v>617</x:v>
      </x:c>
      <x:c r="R222" s="3" t="s">
        <x:v>185</x:v>
      </x:c>
      <x:c r="S222" s="3" t="s">
        <x:v>150</x:v>
      </x:c>
      <x:c r="T222" s="3" t="s">
        <x:v>150</x:v>
      </x:c>
      <x:c r="AR222" s="3" t="s">
        <x:v>140</x:v>
      </x:c>
      <x:c r="AS222" s="3" t="s">
        <x:v>140</x:v>
      </x:c>
      <x:c r="AU222" s="3" t="s">
        <x:v>1686</x:v>
      </x:c>
      <x:c r="AV222" s="2">
        <x:v>76</x:v>
      </x:c>
    </x:row>
    <x:row r="223" spans="1:48" ht="30" customHeight="1">
      <x:c r="A223" s="15" t="s">
        <x:v>873</x:v>
      </x:c>
      <x:c r="B223" s="15" t="s">
        <x:v>275</x:v>
      </x:c>
      <x:c r="C223" s="15" t="s">
        <x:v>137</x:v>
      </x:c>
      <x:c r="D223" s="13">
        <x:v>3.6499999999999999</x:v>
      </x:c>
      <x:c r="E223" s="14">
        <x:f>TRUNC(일위대가목록!E100,0)</x:f>
        <x:v>0</x:v>
      </x:c>
      <x:c r="F223" s="14">
        <x:f>TRUNC(E223*D223,0)</x:f>
        <x:v>0</x:v>
      </x:c>
      <x:c r="G223" s="14">
        <x:f>TRUNC(일위대가목록!F100,0)</x:f>
        <x:v>0</x:v>
      </x:c>
      <x:c r="H223" s="14">
        <x:f>TRUNC(G223*D223,0)</x:f>
        <x:v>0</x:v>
      </x:c>
      <x:c r="I223" s="14">
        <x:f>TRUNC(일위대가목록!G100,0)</x:f>
        <x:v>0</x:v>
      </x:c>
      <x:c r="J223" s="14">
        <x:f>TRUNC(I223*D223,0)</x:f>
        <x:v>0</x:v>
      </x:c>
      <x:c r="K223" s="14">
        <x:f t="shared" si="9"/>
        <x:v>0</x:v>
      </x:c>
      <x:c r="L223" s="14">
        <x:f t="shared" si="9"/>
        <x:v>0</x:v>
      </x:c>
      <x:c r="M223" s="15" t="s">
        <x:v>560</x:v>
      </x:c>
      <x:c r="N223" s="3" t="s">
        <x:v>1179</x:v>
      </x:c>
      <x:c r="O223" s="3" t="s">
        <x:v>140</x:v>
      </x:c>
      <x:c r="P223" s="3" t="s">
        <x:v>140</x:v>
      </x:c>
      <x:c r="Q223" s="3" t="s">
        <x:v>617</x:v>
      </x:c>
      <x:c r="R223" s="3" t="s">
        <x:v>185</x:v>
      </x:c>
      <x:c r="S223" s="3" t="s">
        <x:v>150</x:v>
      </x:c>
      <x:c r="T223" s="3" t="s">
        <x:v>150</x:v>
      </x:c>
      <x:c r="AR223" s="3" t="s">
        <x:v>140</x:v>
      </x:c>
      <x:c r="AS223" s="3" t="s">
        <x:v>140</x:v>
      </x:c>
      <x:c r="AU223" s="3" t="s">
        <x:v>1817</x:v>
      </x:c>
      <x:c r="AV223" s="2">
        <x:v>75</x:v>
      </x:c>
    </x:row>
    <x:row r="224" spans="1:17" ht="30" customHeight="1">
      <x:c r="A224" s="13"/>
      <x:c r="B224" s="13"/>
      <x:c r="C224" s="13"/>
      <x:c r="D224" s="13"/>
      <x:c r="E224" s="14"/>
      <x:c r="F224" s="14"/>
      <x:c r="G224" s="14"/>
      <x:c r="H224" s="14"/>
      <x:c r="I224" s="14"/>
      <x:c r="J224" s="14"/>
      <x:c r="K224" s="14"/>
      <x:c r="L224" s="14"/>
      <x:c r="M224" s="13"/>
      <x:c r="Q224" s="3" t="s">
        <x:v>617</x:v>
      </x:c>
    </x:row>
    <x:row r="225" spans="1:17" ht="30" customHeight="1">
      <x:c r="A225" s="13"/>
      <x:c r="B225" s="13"/>
      <x:c r="C225" s="13"/>
      <x:c r="D225" s="13"/>
      <x:c r="E225" s="14"/>
      <x:c r="F225" s="14"/>
      <x:c r="G225" s="14"/>
      <x:c r="H225" s="14"/>
      <x:c r="I225" s="14"/>
      <x:c r="J225" s="14"/>
      <x:c r="K225" s="14"/>
      <x:c r="L225" s="14"/>
      <x:c r="M225" s="13"/>
      <x:c r="Q225" s="3" t="s">
        <x:v>617</x:v>
      </x:c>
    </x:row>
    <x:row r="226" spans="1:17" ht="30" customHeight="1">
      <x:c r="A226" s="13"/>
      <x:c r="B226" s="13"/>
      <x:c r="C226" s="13"/>
      <x:c r="D226" s="13"/>
      <x:c r="E226" s="14"/>
      <x:c r="F226" s="14"/>
      <x:c r="G226" s="14"/>
      <x:c r="H226" s="14"/>
      <x:c r="I226" s="14"/>
      <x:c r="J226" s="14"/>
      <x:c r="K226" s="14"/>
      <x:c r="L226" s="14"/>
      <x:c r="M226" s="13"/>
      <x:c r="Q226" s="3" t="s">
        <x:v>617</x:v>
      </x:c>
    </x:row>
    <x:row r="227" spans="1:17" ht="30" customHeight="1">
      <x:c r="A227" s="13"/>
      <x:c r="B227" s="13"/>
      <x:c r="C227" s="13"/>
      <x:c r="D227" s="13"/>
      <x:c r="E227" s="14"/>
      <x:c r="F227" s="14"/>
      <x:c r="G227" s="14"/>
      <x:c r="H227" s="14"/>
      <x:c r="I227" s="14"/>
      <x:c r="J227" s="14"/>
      <x:c r="K227" s="14"/>
      <x:c r="L227" s="14"/>
      <x:c r="M227" s="13"/>
      <x:c r="Q227" s="3" t="s">
        <x:v>617</x:v>
      </x:c>
    </x:row>
    <x:row r="228" spans="1:17" ht="30" customHeight="1">
      <x:c r="A228" s="13"/>
      <x:c r="B228" s="13"/>
      <x:c r="C228" s="13"/>
      <x:c r="D228" s="13"/>
      <x:c r="E228" s="14"/>
      <x:c r="F228" s="14"/>
      <x:c r="G228" s="14"/>
      <x:c r="H228" s="14"/>
      <x:c r="I228" s="14"/>
      <x:c r="J228" s="14"/>
      <x:c r="K228" s="14"/>
      <x:c r="L228" s="14"/>
      <x:c r="M228" s="13"/>
      <x:c r="Q228" s="3" t="s">
        <x:v>617</x:v>
      </x:c>
    </x:row>
    <x:row r="229" spans="1:17" ht="30" customHeight="1">
      <x:c r="A229" s="13"/>
      <x:c r="B229" s="13"/>
      <x:c r="C229" s="13"/>
      <x:c r="D229" s="13"/>
      <x:c r="E229" s="14"/>
      <x:c r="F229" s="14"/>
      <x:c r="G229" s="14"/>
      <x:c r="H229" s="14"/>
      <x:c r="I229" s="14"/>
      <x:c r="J229" s="14"/>
      <x:c r="K229" s="14"/>
      <x:c r="L229" s="14"/>
      <x:c r="M229" s="13"/>
      <x:c r="Q229" s="3" t="s">
        <x:v>617</x:v>
      </x:c>
    </x:row>
    <x:row r="230" spans="1:17" ht="30" customHeight="1">
      <x:c r="A230" s="13"/>
      <x:c r="B230" s="13"/>
      <x:c r="C230" s="13"/>
      <x:c r="D230" s="13"/>
      <x:c r="E230" s="14"/>
      <x:c r="F230" s="14"/>
      <x:c r="G230" s="14"/>
      <x:c r="H230" s="14"/>
      <x:c r="I230" s="14"/>
      <x:c r="J230" s="14"/>
      <x:c r="K230" s="14"/>
      <x:c r="L230" s="14"/>
      <x:c r="M230" s="13"/>
      <x:c r="Q230" s="3" t="s">
        <x:v>617</x:v>
      </x:c>
    </x:row>
    <x:row r="231" spans="1:17" ht="30" customHeight="1">
      <x:c r="A231" s="13"/>
      <x:c r="B231" s="13"/>
      <x:c r="C231" s="13"/>
      <x:c r="D231" s="13"/>
      <x:c r="E231" s="14"/>
      <x:c r="F231" s="14"/>
      <x:c r="G231" s="14"/>
      <x:c r="H231" s="14"/>
      <x:c r="I231" s="14"/>
      <x:c r="J231" s="14"/>
      <x:c r="K231" s="14"/>
      <x:c r="L231" s="14"/>
      <x:c r="M231" s="13"/>
      <x:c r="Q231" s="3" t="s">
        <x:v>617</x:v>
      </x:c>
    </x:row>
    <x:row r="232" spans="1:17" ht="30" customHeight="1">
      <x:c r="A232" s="13"/>
      <x:c r="B232" s="13"/>
      <x:c r="C232" s="13"/>
      <x:c r="D232" s="13"/>
      <x:c r="E232" s="14"/>
      <x:c r="F232" s="14"/>
      <x:c r="G232" s="14"/>
      <x:c r="H232" s="14"/>
      <x:c r="I232" s="14"/>
      <x:c r="J232" s="14"/>
      <x:c r="K232" s="14"/>
      <x:c r="L232" s="14"/>
      <x:c r="M232" s="13"/>
      <x:c r="Q232" s="3" t="s">
        <x:v>617</x:v>
      </x:c>
    </x:row>
    <x:row r="233" spans="1:17" ht="30" customHeight="1">
      <x:c r="A233" s="13"/>
      <x:c r="B233" s="13"/>
      <x:c r="C233" s="13"/>
      <x:c r="D233" s="13"/>
      <x:c r="E233" s="14"/>
      <x:c r="F233" s="14"/>
      <x:c r="G233" s="14"/>
      <x:c r="H233" s="14"/>
      <x:c r="I233" s="14"/>
      <x:c r="J233" s="14"/>
      <x:c r="K233" s="14"/>
      <x:c r="L233" s="14"/>
      <x:c r="M233" s="13"/>
      <x:c r="Q233" s="3" t="s">
        <x:v>617</x:v>
      </x:c>
    </x:row>
    <x:row r="234" spans="1:17" ht="30" customHeight="1">
      <x:c r="A234" s="13"/>
      <x:c r="B234" s="13"/>
      <x:c r="C234" s="13"/>
      <x:c r="D234" s="13"/>
      <x:c r="E234" s="14"/>
      <x:c r="F234" s="14"/>
      <x:c r="G234" s="14"/>
      <x:c r="H234" s="14"/>
      <x:c r="I234" s="14"/>
      <x:c r="J234" s="14"/>
      <x:c r="K234" s="14"/>
      <x:c r="L234" s="14"/>
      <x:c r="M234" s="13"/>
      <x:c r="Q234" s="3" t="s">
        <x:v>617</x:v>
      </x:c>
    </x:row>
    <x:row r="235" spans="1:17" ht="30" customHeight="1">
      <x:c r="A235" s="13"/>
      <x:c r="B235" s="13"/>
      <x:c r="C235" s="13"/>
      <x:c r="D235" s="13"/>
      <x:c r="E235" s="14"/>
      <x:c r="F235" s="14"/>
      <x:c r="G235" s="14"/>
      <x:c r="H235" s="14"/>
      <x:c r="I235" s="14"/>
      <x:c r="J235" s="14"/>
      <x:c r="K235" s="14"/>
      <x:c r="L235" s="14"/>
      <x:c r="M235" s="13"/>
      <x:c r="Q235" s="3" t="s">
        <x:v>617</x:v>
      </x:c>
    </x:row>
    <x:row r="236" spans="1:17" ht="30" customHeight="1">
      <x:c r="A236" s="13"/>
      <x:c r="B236" s="13"/>
      <x:c r="C236" s="13"/>
      <x:c r="D236" s="13"/>
      <x:c r="E236" s="14"/>
      <x:c r="F236" s="14"/>
      <x:c r="G236" s="14"/>
      <x:c r="H236" s="14"/>
      <x:c r="I236" s="14"/>
      <x:c r="J236" s="14"/>
      <x:c r="K236" s="14"/>
      <x:c r="L236" s="14"/>
      <x:c r="M236" s="13"/>
      <x:c r="Q236" s="3" t="s">
        <x:v>617</x:v>
      </x:c>
    </x:row>
    <x:row r="237" spans="1:17" ht="30" customHeight="1">
      <x:c r="A237" s="13"/>
      <x:c r="B237" s="13"/>
      <x:c r="C237" s="13"/>
      <x:c r="D237" s="13"/>
      <x:c r="E237" s="14"/>
      <x:c r="F237" s="14"/>
      <x:c r="G237" s="14"/>
      <x:c r="H237" s="14"/>
      <x:c r="I237" s="14"/>
      <x:c r="J237" s="14"/>
      <x:c r="K237" s="14"/>
      <x:c r="L237" s="14"/>
      <x:c r="M237" s="13"/>
      <x:c r="Q237" s="3" t="s">
        <x:v>617</x:v>
      </x:c>
    </x:row>
    <x:row r="238" spans="1:17" ht="30" customHeight="1">
      <x:c r="A238" s="13"/>
      <x:c r="B238" s="13"/>
      <x:c r="C238" s="13"/>
      <x:c r="D238" s="13"/>
      <x:c r="E238" s="14"/>
      <x:c r="F238" s="14"/>
      <x:c r="G238" s="14"/>
      <x:c r="H238" s="14"/>
      <x:c r="I238" s="14"/>
      <x:c r="J238" s="14"/>
      <x:c r="K238" s="14"/>
      <x:c r="L238" s="14"/>
      <x:c r="M238" s="13"/>
      <x:c r="Q238" s="3" t="s">
        <x:v>617</x:v>
      </x:c>
    </x:row>
    <x:row r="239" spans="1:17" ht="30" customHeight="1">
      <x:c r="A239" s="13"/>
      <x:c r="B239" s="13"/>
      <x:c r="C239" s="13"/>
      <x:c r="D239" s="13"/>
      <x:c r="E239" s="14"/>
      <x:c r="F239" s="14"/>
      <x:c r="G239" s="14"/>
      <x:c r="H239" s="14"/>
      <x:c r="I239" s="14"/>
      <x:c r="J239" s="14"/>
      <x:c r="K239" s="14"/>
      <x:c r="L239" s="14"/>
      <x:c r="M239" s="13"/>
      <x:c r="Q239" s="3" t="s">
        <x:v>617</x:v>
      </x:c>
    </x:row>
    <x:row r="240" spans="1:17" ht="30" customHeight="1">
      <x:c r="A240" s="13"/>
      <x:c r="B240" s="13"/>
      <x:c r="C240" s="13"/>
      <x:c r="D240" s="13"/>
      <x:c r="E240" s="14"/>
      <x:c r="F240" s="14"/>
      <x:c r="G240" s="14"/>
      <x:c r="H240" s="14"/>
      <x:c r="I240" s="14"/>
      <x:c r="J240" s="14"/>
      <x:c r="K240" s="14"/>
      <x:c r="L240" s="14"/>
      <x:c r="M240" s="13"/>
      <x:c r="Q240" s="3" t="s">
        <x:v>617</x:v>
      </x:c>
    </x:row>
    <x:row r="241" spans="1:17" ht="30" customHeight="1">
      <x:c r="A241" s="13"/>
      <x:c r="B241" s="13"/>
      <x:c r="C241" s="13"/>
      <x:c r="D241" s="13"/>
      <x:c r="E241" s="14"/>
      <x:c r="F241" s="14"/>
      <x:c r="G241" s="14"/>
      <x:c r="H241" s="14"/>
      <x:c r="I241" s="14"/>
      <x:c r="J241" s="14"/>
      <x:c r="K241" s="14"/>
      <x:c r="L241" s="14"/>
      <x:c r="M241" s="13"/>
      <x:c r="Q241" s="3" t="s">
        <x:v>617</x:v>
      </x:c>
    </x:row>
    <x:row r="242" spans="1:17" ht="30" customHeight="1">
      <x:c r="A242" s="13"/>
      <x:c r="B242" s="13"/>
      <x:c r="C242" s="13"/>
      <x:c r="D242" s="13"/>
      <x:c r="E242" s="14"/>
      <x:c r="F242" s="14"/>
      <x:c r="G242" s="14"/>
      <x:c r="H242" s="14"/>
      <x:c r="I242" s="14"/>
      <x:c r="J242" s="14"/>
      <x:c r="K242" s="14"/>
      <x:c r="L242" s="14"/>
      <x:c r="M242" s="13"/>
      <x:c r="Q242" s="3" t="s">
        <x:v>617</x:v>
      </x:c>
    </x:row>
    <x:row r="243" spans="1:14" ht="30" customHeight="1">
      <x:c r="A243" s="15" t="s">
        <x:v>1704</x:v>
      </x:c>
      <x:c r="B243" s="13"/>
      <x:c r="C243" s="13"/>
      <x:c r="D243" s="13"/>
      <x:c r="E243" s="14"/>
      <x:c r="F243" s="14">
        <x:f>SUMIF(Q221:Q242,"010403",F221:F242)</x:f>
        <x:v>0</x:v>
      </x:c>
      <x:c r="G243" s="14"/>
      <x:c r="H243" s="14">
        <x:f>SUMIF(Q221:Q242,"010403",H221:H242)</x:f>
        <x:v>0</x:v>
      </x:c>
      <x:c r="I243" s="14"/>
      <x:c r="J243" s="14">
        <x:f>SUMIF(Q221:Q242,"010403",J221:J242)</x:f>
        <x:v>0</x:v>
      </x:c>
      <x:c r="K243" s="14"/>
      <x:c r="L243" s="14">
        <x:f>SUMIF(Q221:Q242,"010403",L221:L242)</x:f>
        <x:v>0</x:v>
      </x:c>
      <x:c r="M243" s="13"/>
      <x:c r="N243" s="2" t="s">
        <x:v>344</x:v>
      </x:c>
    </x:row>
    <x:row r="244" spans="1:17" ht="30" customHeight="1">
      <x:c r="A244" s="15" t="s">
        <x:v>55</x:v>
      </x:c>
      <x:c r="B244" s="15" t="s">
        <x:v>879</x:v>
      </x:c>
      <x:c r="C244" s="13"/>
      <x:c r="D244" s="13"/>
      <x:c r="E244" s="14"/>
      <x:c r="F244" s="14"/>
      <x:c r="G244" s="14"/>
      <x:c r="H244" s="14"/>
      <x:c r="I244" s="14"/>
      <x:c r="J244" s="14"/>
      <x:c r="K244" s="14"/>
      <x:c r="L244" s="14"/>
      <x:c r="M244" s="13"/>
      <x:c r="Q244" s="3" t="s">
        <x:v>645</x:v>
      </x:c>
    </x:row>
    <x:row r="245" spans="1:48" ht="30" customHeight="1">
      <x:c r="A245" s="15" t="s">
        <x:v>1716</x:v>
      </x:c>
      <x:c r="B245" s="15" t="s">
        <x:v>292</x:v>
      </x:c>
      <x:c r="C245" s="15" t="s">
        <x:v>176</x:v>
      </x:c>
      <x:c r="D245" s="13">
        <x:v>2.2599999999999998</x:v>
      </x:c>
      <x:c r="E245" s="14">
        <x:f>TRUNC(일위대가목록!E66,0)</x:f>
        <x:v>0</x:v>
      </x:c>
      <x:c r="F245" s="14">
        <x:f>TRUNC(E245*D245,0)</x:f>
        <x:v>0</x:v>
      </x:c>
      <x:c r="G245" s="14">
        <x:f>TRUNC(일위대가목록!F66,0)</x:f>
        <x:v>0</x:v>
      </x:c>
      <x:c r="H245" s="14">
        <x:f>TRUNC(G245*D245,0)</x:f>
        <x:v>0</x:v>
      </x:c>
      <x:c r="I245" s="14">
        <x:f>TRUNC(일위대가목록!G66,0)</x:f>
        <x:v>0</x:v>
      </x:c>
      <x:c r="J245" s="14">
        <x:f>TRUNC(I245*D245,0)</x:f>
        <x:v>0</x:v>
      </x:c>
      <x:c r="K245" s="14">
        <x:f t="shared" ref="K245:L247" si="10">TRUNC(E245+G245+I245,0)</x:f>
        <x:v>0</x:v>
      </x:c>
      <x:c r="L245" s="14">
        <x:f t="shared" si="10"/>
        <x:v>0</x:v>
      </x:c>
      <x:c r="M245" s="15" t="s">
        <x:v>543</x:v>
      </x:c>
      <x:c r="N245" s="3" t="s">
        <x:v>828</x:v>
      </x:c>
      <x:c r="O245" s="3" t="s">
        <x:v>140</x:v>
      </x:c>
      <x:c r="P245" s="3" t="s">
        <x:v>140</x:v>
      </x:c>
      <x:c r="Q245" s="3" t="s">
        <x:v>645</x:v>
      </x:c>
      <x:c r="R245" s="3" t="s">
        <x:v>185</x:v>
      </x:c>
      <x:c r="S245" s="3" t="s">
        <x:v>150</x:v>
      </x:c>
      <x:c r="T245" s="3" t="s">
        <x:v>150</x:v>
      </x:c>
      <x:c r="AR245" s="3" t="s">
        <x:v>140</x:v>
      </x:c>
      <x:c r="AS245" s="3" t="s">
        <x:v>140</x:v>
      </x:c>
      <x:c r="AU245" s="3" t="s">
        <x:v>1813</x:v>
      </x:c>
      <x:c r="AV245" s="2">
        <x:v>78</x:v>
      </x:c>
    </x:row>
    <x:row r="246" spans="1:48" ht="30" customHeight="1">
      <x:c r="A246" s="15" t="s">
        <x:v>1618</x:v>
      </x:c>
      <x:c r="B246" s="15" t="s">
        <x:v>1083</x:v>
      </x:c>
      <x:c r="C246" s="15" t="s">
        <x:v>176</x:v>
      </x:c>
      <x:c r="D246" s="13">
        <x:v>50.609999999999999</x:v>
      </x:c>
      <x:c r="E246" s="14">
        <x:f>TRUNC(일위대가목록!E73,0)</x:f>
        <x:v>0</x:v>
      </x:c>
      <x:c r="F246" s="14">
        <x:f>TRUNC(E246*D246,0)</x:f>
        <x:v>0</x:v>
      </x:c>
      <x:c r="G246" s="14">
        <x:f>TRUNC(일위대가목록!F73,0)</x:f>
        <x:v>0</x:v>
      </x:c>
      <x:c r="H246" s="14">
        <x:f>TRUNC(G246*D246,0)</x:f>
        <x:v>0</x:v>
      </x:c>
      <x:c r="I246" s="14">
        <x:f>TRUNC(일위대가목록!G73,0)</x:f>
        <x:v>0</x:v>
      </x:c>
      <x:c r="J246" s="14">
        <x:f>TRUNC(I246*D246,0)</x:f>
        <x:v>0</x:v>
      </x:c>
      <x:c r="K246" s="14">
        <x:f t="shared" si="10"/>
        <x:v>0</x:v>
      </x:c>
      <x:c r="L246" s="14">
        <x:f t="shared" si="10"/>
        <x:v>0</x:v>
      </x:c>
      <x:c r="M246" s="15" t="s">
        <x:v>631</x:v>
      </x:c>
      <x:c r="N246" s="3" t="s">
        <x:v>1872</x:v>
      </x:c>
      <x:c r="O246" s="3" t="s">
        <x:v>140</x:v>
      </x:c>
      <x:c r="P246" s="3" t="s">
        <x:v>140</x:v>
      </x:c>
      <x:c r="Q246" s="3" t="s">
        <x:v>645</x:v>
      </x:c>
      <x:c r="R246" s="3" t="s">
        <x:v>185</x:v>
      </x:c>
      <x:c r="S246" s="3" t="s">
        <x:v>150</x:v>
      </x:c>
      <x:c r="T246" s="3" t="s">
        <x:v>150</x:v>
      </x:c>
      <x:c r="AR246" s="3" t="s">
        <x:v>140</x:v>
      </x:c>
      <x:c r="AS246" s="3" t="s">
        <x:v>140</x:v>
      </x:c>
      <x:c r="AU246" s="3" t="s">
        <x:v>1804</x:v>
      </x:c>
      <x:c r="AV246" s="2">
        <x:v>79</x:v>
      </x:c>
    </x:row>
    <x:row r="247" spans="1:48" ht="30" customHeight="1">
      <x:c r="A247" s="15" t="s">
        <x:v>1618</x:v>
      </x:c>
      <x:c r="B247" s="15" t="s">
        <x:v>1094</x:v>
      </x:c>
      <x:c r="C247" s="15" t="s">
        <x:v>176</x:v>
      </x:c>
      <x:c r="D247" s="13">
        <x:v>0.52000000000000002</x:v>
      </x:c>
      <x:c r="E247" s="14">
        <x:f>TRUNC(일위대가목록!E76,0)</x:f>
        <x:v>0</x:v>
      </x:c>
      <x:c r="F247" s="14">
        <x:f>TRUNC(E247*D247,0)</x:f>
        <x:v>0</x:v>
      </x:c>
      <x:c r="G247" s="14">
        <x:f>TRUNC(일위대가목록!F76,0)</x:f>
        <x:v>0</x:v>
      </x:c>
      <x:c r="H247" s="14">
        <x:f>TRUNC(G247*D247,0)</x:f>
        <x:v>0</x:v>
      </x:c>
      <x:c r="I247" s="14">
        <x:f>TRUNC(일위대가목록!G76,0)</x:f>
        <x:v>0</x:v>
      </x:c>
      <x:c r="J247" s="14">
        <x:f>TRUNC(I247*D247,0)</x:f>
        <x:v>0</x:v>
      </x:c>
      <x:c r="K247" s="14">
        <x:f t="shared" si="10"/>
        <x:v>0</x:v>
      </x:c>
      <x:c r="L247" s="14">
        <x:f t="shared" si="10"/>
        <x:v>0</x:v>
      </x:c>
      <x:c r="M247" s="15" t="s">
        <x:v>582</x:v>
      </x:c>
      <x:c r="N247" s="3" t="s">
        <x:v>1191</x:v>
      </x:c>
      <x:c r="O247" s="3" t="s">
        <x:v>140</x:v>
      </x:c>
      <x:c r="P247" s="3" t="s">
        <x:v>140</x:v>
      </x:c>
      <x:c r="Q247" s="3" t="s">
        <x:v>645</x:v>
      </x:c>
      <x:c r="R247" s="3" t="s">
        <x:v>185</x:v>
      </x:c>
      <x:c r="S247" s="3" t="s">
        <x:v>150</x:v>
      </x:c>
      <x:c r="T247" s="3" t="s">
        <x:v>150</x:v>
      </x:c>
      <x:c r="AR247" s="3" t="s">
        <x:v>140</x:v>
      </x:c>
      <x:c r="AS247" s="3" t="s">
        <x:v>140</x:v>
      </x:c>
      <x:c r="AU247" s="3" t="s">
        <x:v>1789</x:v>
      </x:c>
      <x:c r="AV247" s="2">
        <x:v>80</x:v>
      </x:c>
    </x:row>
    <x:row r="248" spans="1:17" ht="30" customHeight="1">
      <x:c r="A248" s="13"/>
      <x:c r="B248" s="13"/>
      <x:c r="C248" s="13"/>
      <x:c r="D248" s="13"/>
      <x:c r="E248" s="14"/>
      <x:c r="F248" s="14"/>
      <x:c r="G248" s="14"/>
      <x:c r="H248" s="14"/>
      <x:c r="I248" s="14"/>
      <x:c r="J248" s="14"/>
      <x:c r="K248" s="14"/>
      <x:c r="L248" s="14"/>
      <x:c r="M248" s="13"/>
      <x:c r="Q248" s="3" t="s">
        <x:v>645</x:v>
      </x:c>
    </x:row>
    <x:row r="249" spans="1:17" ht="30" customHeight="1">
      <x:c r="A249" s="13"/>
      <x:c r="B249" s="13"/>
      <x:c r="C249" s="13"/>
      <x:c r="D249" s="13"/>
      <x:c r="E249" s="14"/>
      <x:c r="F249" s="14"/>
      <x:c r="G249" s="14"/>
      <x:c r="H249" s="14"/>
      <x:c r="I249" s="14"/>
      <x:c r="J249" s="14"/>
      <x:c r="K249" s="14"/>
      <x:c r="L249" s="14"/>
      <x:c r="M249" s="13"/>
      <x:c r="Q249" s="3" t="s">
        <x:v>645</x:v>
      </x:c>
    </x:row>
    <x:row r="250" spans="1:17" ht="30" customHeight="1">
      <x:c r="A250" s="13"/>
      <x:c r="B250" s="13"/>
      <x:c r="C250" s="13"/>
      <x:c r="D250" s="13"/>
      <x:c r="E250" s="14"/>
      <x:c r="F250" s="14"/>
      <x:c r="G250" s="14"/>
      <x:c r="H250" s="14"/>
      <x:c r="I250" s="14"/>
      <x:c r="J250" s="14"/>
      <x:c r="K250" s="14"/>
      <x:c r="L250" s="14"/>
      <x:c r="M250" s="13"/>
      <x:c r="Q250" s="3" t="s">
        <x:v>645</x:v>
      </x:c>
    </x:row>
    <x:row r="251" spans="1:17" ht="30" customHeight="1">
      <x:c r="A251" s="13"/>
      <x:c r="B251" s="13"/>
      <x:c r="C251" s="13"/>
      <x:c r="D251" s="13"/>
      <x:c r="E251" s="14"/>
      <x:c r="F251" s="14"/>
      <x:c r="G251" s="14"/>
      <x:c r="H251" s="14"/>
      <x:c r="I251" s="14"/>
      <x:c r="J251" s="14"/>
      <x:c r="K251" s="14"/>
      <x:c r="L251" s="14"/>
      <x:c r="M251" s="13"/>
      <x:c r="Q251" s="3" t="s">
        <x:v>645</x:v>
      </x:c>
    </x:row>
    <x:row r="252" spans="1:17" ht="30" customHeight="1">
      <x:c r="A252" s="13"/>
      <x:c r="B252" s="13"/>
      <x:c r="C252" s="13"/>
      <x:c r="D252" s="13"/>
      <x:c r="E252" s="14"/>
      <x:c r="F252" s="14"/>
      <x:c r="G252" s="14"/>
      <x:c r="H252" s="14"/>
      <x:c r="I252" s="14"/>
      <x:c r="J252" s="14"/>
      <x:c r="K252" s="14"/>
      <x:c r="L252" s="14"/>
      <x:c r="M252" s="13"/>
      <x:c r="Q252" s="3" t="s">
        <x:v>645</x:v>
      </x:c>
    </x:row>
    <x:row r="253" spans="1:17" ht="30" customHeight="1">
      <x:c r="A253" s="13"/>
      <x:c r="B253" s="13"/>
      <x:c r="C253" s="13"/>
      <x:c r="D253" s="13"/>
      <x:c r="E253" s="14"/>
      <x:c r="F253" s="14"/>
      <x:c r="G253" s="14"/>
      <x:c r="H253" s="14"/>
      <x:c r="I253" s="14"/>
      <x:c r="J253" s="14"/>
      <x:c r="K253" s="14"/>
      <x:c r="L253" s="14"/>
      <x:c r="M253" s="13"/>
      <x:c r="Q253" s="3" t="s">
        <x:v>645</x:v>
      </x:c>
    </x:row>
    <x:row r="254" spans="1:17" ht="30" customHeight="1">
      <x:c r="A254" s="13"/>
      <x:c r="B254" s="13"/>
      <x:c r="C254" s="13"/>
      <x:c r="D254" s="13"/>
      <x:c r="E254" s="14"/>
      <x:c r="F254" s="14"/>
      <x:c r="G254" s="14"/>
      <x:c r="H254" s="14"/>
      <x:c r="I254" s="14"/>
      <x:c r="J254" s="14"/>
      <x:c r="K254" s="14"/>
      <x:c r="L254" s="14"/>
      <x:c r="M254" s="13"/>
      <x:c r="Q254" s="3" t="s">
        <x:v>645</x:v>
      </x:c>
    </x:row>
    <x:row r="255" spans="1:17" ht="30" customHeight="1">
      <x:c r="A255" s="13"/>
      <x:c r="B255" s="13"/>
      <x:c r="C255" s="13"/>
      <x:c r="D255" s="13"/>
      <x:c r="E255" s="14"/>
      <x:c r="F255" s="14"/>
      <x:c r="G255" s="14"/>
      <x:c r="H255" s="14"/>
      <x:c r="I255" s="14"/>
      <x:c r="J255" s="14"/>
      <x:c r="K255" s="14"/>
      <x:c r="L255" s="14"/>
      <x:c r="M255" s="13"/>
      <x:c r="Q255" s="3" t="s">
        <x:v>645</x:v>
      </x:c>
    </x:row>
    <x:row r="256" spans="1:17" ht="30" customHeight="1">
      <x:c r="A256" s="13"/>
      <x:c r="B256" s="13"/>
      <x:c r="C256" s="13"/>
      <x:c r="D256" s="13"/>
      <x:c r="E256" s="14"/>
      <x:c r="F256" s="14"/>
      <x:c r="G256" s="14"/>
      <x:c r="H256" s="14"/>
      <x:c r="I256" s="14"/>
      <x:c r="J256" s="14"/>
      <x:c r="K256" s="14"/>
      <x:c r="L256" s="14"/>
      <x:c r="M256" s="13"/>
      <x:c r="Q256" s="3" t="s">
        <x:v>645</x:v>
      </x:c>
    </x:row>
    <x:row r="257" spans="1:17" ht="30" customHeight="1">
      <x:c r="A257" s="13"/>
      <x:c r="B257" s="13"/>
      <x:c r="C257" s="13"/>
      <x:c r="D257" s="13"/>
      <x:c r="E257" s="14"/>
      <x:c r="F257" s="14"/>
      <x:c r="G257" s="14"/>
      <x:c r="H257" s="14"/>
      <x:c r="I257" s="14"/>
      <x:c r="J257" s="14"/>
      <x:c r="K257" s="14"/>
      <x:c r="L257" s="14"/>
      <x:c r="M257" s="13"/>
      <x:c r="Q257" s="3" t="s">
        <x:v>645</x:v>
      </x:c>
    </x:row>
    <x:row r="258" spans="1:17" ht="30" customHeight="1">
      <x:c r="A258" s="13"/>
      <x:c r="B258" s="13"/>
      <x:c r="C258" s="13"/>
      <x:c r="D258" s="13"/>
      <x:c r="E258" s="14"/>
      <x:c r="F258" s="14"/>
      <x:c r="G258" s="14"/>
      <x:c r="H258" s="14"/>
      <x:c r="I258" s="14"/>
      <x:c r="J258" s="14"/>
      <x:c r="K258" s="14"/>
      <x:c r="L258" s="14"/>
      <x:c r="M258" s="13"/>
      <x:c r="Q258" s="3" t="s">
        <x:v>645</x:v>
      </x:c>
    </x:row>
    <x:row r="259" spans="1:17" ht="30" customHeight="1">
      <x:c r="A259" s="13"/>
      <x:c r="B259" s="13"/>
      <x:c r="C259" s="13"/>
      <x:c r="D259" s="13"/>
      <x:c r="E259" s="14"/>
      <x:c r="F259" s="14"/>
      <x:c r="G259" s="14"/>
      <x:c r="H259" s="14"/>
      <x:c r="I259" s="14"/>
      <x:c r="J259" s="14"/>
      <x:c r="K259" s="14"/>
      <x:c r="L259" s="14"/>
      <x:c r="M259" s="13"/>
      <x:c r="Q259" s="3" t="s">
        <x:v>645</x:v>
      </x:c>
    </x:row>
    <x:row r="260" spans="1:17" ht="30" customHeight="1">
      <x:c r="A260" s="13"/>
      <x:c r="B260" s="13"/>
      <x:c r="C260" s="13"/>
      <x:c r="D260" s="13"/>
      <x:c r="E260" s="14"/>
      <x:c r="F260" s="14"/>
      <x:c r="G260" s="14"/>
      <x:c r="H260" s="14"/>
      <x:c r="I260" s="14"/>
      <x:c r="J260" s="14"/>
      <x:c r="K260" s="14"/>
      <x:c r="L260" s="14"/>
      <x:c r="M260" s="13"/>
      <x:c r="Q260" s="3" t="s">
        <x:v>645</x:v>
      </x:c>
    </x:row>
    <x:row r="261" spans="1:17" ht="30" customHeight="1">
      <x:c r="A261" s="13"/>
      <x:c r="B261" s="13"/>
      <x:c r="C261" s="13"/>
      <x:c r="D261" s="13"/>
      <x:c r="E261" s="14"/>
      <x:c r="F261" s="14"/>
      <x:c r="G261" s="14"/>
      <x:c r="H261" s="14"/>
      <x:c r="I261" s="14"/>
      <x:c r="J261" s="14"/>
      <x:c r="K261" s="14"/>
      <x:c r="L261" s="14"/>
      <x:c r="M261" s="13"/>
      <x:c r="Q261" s="3" t="s">
        <x:v>645</x:v>
      </x:c>
    </x:row>
    <x:row r="262" spans="1:17" ht="30" customHeight="1">
      <x:c r="A262" s="13"/>
      <x:c r="B262" s="13"/>
      <x:c r="C262" s="13"/>
      <x:c r="D262" s="13"/>
      <x:c r="E262" s="14"/>
      <x:c r="F262" s="14"/>
      <x:c r="G262" s="14"/>
      <x:c r="H262" s="14"/>
      <x:c r="I262" s="14"/>
      <x:c r="J262" s="14"/>
      <x:c r="K262" s="14"/>
      <x:c r="L262" s="14"/>
      <x:c r="M262" s="13"/>
      <x:c r="Q262" s="3" t="s">
        <x:v>645</x:v>
      </x:c>
    </x:row>
    <x:row r="263" spans="1:17" ht="30" customHeight="1">
      <x:c r="A263" s="13"/>
      <x:c r="B263" s="13"/>
      <x:c r="C263" s="13"/>
      <x:c r="D263" s="13"/>
      <x:c r="E263" s="14"/>
      <x:c r="F263" s="14"/>
      <x:c r="G263" s="14"/>
      <x:c r="H263" s="14"/>
      <x:c r="I263" s="14"/>
      <x:c r="J263" s="14"/>
      <x:c r="K263" s="14"/>
      <x:c r="L263" s="14"/>
      <x:c r="M263" s="13"/>
      <x:c r="Q263" s="3" t="s">
        <x:v>645</x:v>
      </x:c>
    </x:row>
    <x:row r="264" spans="1:17" ht="30" customHeight="1">
      <x:c r="A264" s="13"/>
      <x:c r="B264" s="13"/>
      <x:c r="C264" s="13"/>
      <x:c r="D264" s="13"/>
      <x:c r="E264" s="14"/>
      <x:c r="F264" s="14"/>
      <x:c r="G264" s="14"/>
      <x:c r="H264" s="14"/>
      <x:c r="I264" s="14"/>
      <x:c r="J264" s="14"/>
      <x:c r="K264" s="14"/>
      <x:c r="L264" s="14"/>
      <x:c r="M264" s="13"/>
      <x:c r="Q264" s="3" t="s">
        <x:v>645</x:v>
      </x:c>
    </x:row>
    <x:row r="265" spans="1:17" ht="30" customHeight="1">
      <x:c r="A265" s="13"/>
      <x:c r="B265" s="13"/>
      <x:c r="C265" s="13"/>
      <x:c r="D265" s="13"/>
      <x:c r="E265" s="14"/>
      <x:c r="F265" s="14"/>
      <x:c r="G265" s="14"/>
      <x:c r="H265" s="14"/>
      <x:c r="I265" s="14"/>
      <x:c r="J265" s="14"/>
      <x:c r="K265" s="14"/>
      <x:c r="L265" s="14"/>
      <x:c r="M265" s="13"/>
      <x:c r="Q265" s="3" t="s">
        <x:v>645</x:v>
      </x:c>
    </x:row>
    <x:row r="266" spans="1:17" ht="30" customHeight="1">
      <x:c r="A266" s="13"/>
      <x:c r="B266" s="13"/>
      <x:c r="C266" s="13"/>
      <x:c r="D266" s="13"/>
      <x:c r="E266" s="14"/>
      <x:c r="F266" s="14"/>
      <x:c r="G266" s="14"/>
      <x:c r="H266" s="14"/>
      <x:c r="I266" s="14"/>
      <x:c r="J266" s="14"/>
      <x:c r="K266" s="14"/>
      <x:c r="L266" s="14"/>
      <x:c r="M266" s="13"/>
      <x:c r="Q266" s="3" t="s">
        <x:v>645</x:v>
      </x:c>
    </x:row>
    <x:row r="267" spans="1:14" ht="30" customHeight="1">
      <x:c r="A267" s="15" t="s">
        <x:v>1704</x:v>
      </x:c>
      <x:c r="B267" s="13"/>
      <x:c r="C267" s="13"/>
      <x:c r="D267" s="13"/>
      <x:c r="E267" s="14"/>
      <x:c r="F267" s="14">
        <x:f>SUMIF(Q245:Q266,"010404",F245:F266)</x:f>
        <x:v>0</x:v>
      </x:c>
      <x:c r="G267" s="14"/>
      <x:c r="H267" s="14">
        <x:f>SUMIF(Q245:Q266,"010404",H245:H266)</x:f>
        <x:v>0</x:v>
      </x:c>
      <x:c r="I267" s="14"/>
      <x:c r="J267" s="14">
        <x:f>SUMIF(Q245:Q266,"010404",J245:J266)</x:f>
        <x:v>0</x:v>
      </x:c>
      <x:c r="K267" s="14"/>
      <x:c r="L267" s="14">
        <x:f>SUMIF(Q245:Q266,"010404",L245:L266)</x:f>
        <x:v>0</x:v>
      </x:c>
      <x:c r="M267" s="13"/>
      <x:c r="N267" s="2" t="s">
        <x:v>344</x:v>
      </x:c>
    </x:row>
    <x:row r="268" spans="1:17" ht="30" customHeight="1">
      <x:c r="A268" s="15" t="s">
        <x:v>58</x:v>
      </x:c>
      <x:c r="B268" s="15" t="s">
        <x:v>879</x:v>
      </x:c>
      <x:c r="C268" s="13"/>
      <x:c r="D268" s="13"/>
      <x:c r="E268" s="14"/>
      <x:c r="F268" s="14"/>
      <x:c r="G268" s="14"/>
      <x:c r="H268" s="14"/>
      <x:c r="I268" s="14"/>
      <x:c r="J268" s="14"/>
      <x:c r="K268" s="14"/>
      <x:c r="L268" s="14"/>
      <x:c r="M268" s="13"/>
      <x:c r="Q268" s="3" t="s">
        <x:v>644</x:v>
      </x:c>
    </x:row>
    <x:row r="269" spans="1:48" ht="30" customHeight="1">
      <x:c r="A269" s="15" t="s">
        <x:v>539</x:v>
      </x:c>
      <x:c r="B269" s="15" t="s">
        <x:v>1633</x:v>
      </x:c>
      <x:c r="C269" s="15" t="s">
        <x:v>153</x:v>
      </x:c>
      <x:c r="D269" s="13">
        <x:v>1</x:v>
      </x:c>
      <x:c r="E269" s="14">
        <x:f>TRUNC(단가대비표!O81,0)*2</x:f>
        <x:v>0</x:v>
      </x:c>
      <x:c r="F269" s="14">
        <x:f>TRUNC(E269*D269,0)</x:f>
        <x:v>0</x:v>
      </x:c>
      <x:c r="G269" s="14">
        <x:f>TRUNC(단가대비표!P81,0)</x:f>
        <x:v>0</x:v>
      </x:c>
      <x:c r="H269" s="14">
        <x:f>TRUNC(G269*D269,0)</x:f>
        <x:v>0</x:v>
      </x:c>
      <x:c r="I269" s="14">
        <x:f>TRUNC(단가대비표!V81,0)</x:f>
        <x:v>0</x:v>
      </x:c>
      <x:c r="J269" s="14">
        <x:f>TRUNC(I269*D269,0)</x:f>
        <x:v>0</x:v>
      </x:c>
      <x:c r="K269" s="14">
        <x:f>TRUNC(E269+G269+I269,0)</x:f>
        <x:v>0</x:v>
      </x:c>
      <x:c r="L269" s="14">
        <x:f>TRUNC(F269+H269+J269,0)</x:f>
        <x:v>0</x:v>
      </x:c>
      <x:c r="M269" s="15" t="s">
        <x:v>140</x:v>
      </x:c>
      <x:c r="N269" s="3" t="s">
        <x:v>1678</x:v>
      </x:c>
      <x:c r="O269" s="3" t="s">
        <x:v>140</x:v>
      </x:c>
      <x:c r="P269" s="3" t="s">
        <x:v>140</x:v>
      </x:c>
      <x:c r="Q269" s="3" t="s">
        <x:v>644</x:v>
      </x:c>
      <x:c r="R269" s="3" t="s">
        <x:v>150</x:v>
      </x:c>
      <x:c r="S269" s="3" t="s">
        <x:v>150</x:v>
      </x:c>
      <x:c r="T269" s="3" t="s">
        <x:v>185</x:v>
      </x:c>
      <x:c r="AR269" s="3" t="s">
        <x:v>140</x:v>
      </x:c>
      <x:c r="AS269" s="3" t="s">
        <x:v>140</x:v>
      </x:c>
      <x:c r="AU269" s="3" t="s">
        <x:v>1905</x:v>
      </x:c>
      <x:c r="AV269" s="2">
        <x:v>256</x:v>
      </x:c>
    </x:row>
    <x:row r="270" spans="1:17" ht="30" customHeight="1">
      <x:c r="A270" s="13"/>
      <x:c r="B270" s="13"/>
      <x:c r="C270" s="13"/>
      <x:c r="D270" s="13"/>
      <x:c r="E270" s="14"/>
      <x:c r="F270" s="14"/>
      <x:c r="G270" s="14"/>
      <x:c r="H270" s="14"/>
      <x:c r="I270" s="14"/>
      <x:c r="J270" s="14"/>
      <x:c r="K270" s="14"/>
      <x:c r="L270" s="14"/>
      <x:c r="M270" s="13"/>
      <x:c r="Q270" s="3" t="s">
        <x:v>644</x:v>
      </x:c>
    </x:row>
    <x:row r="271" spans="1:17" ht="30" customHeight="1">
      <x:c r="A271" s="13"/>
      <x:c r="B271" s="13"/>
      <x:c r="C271" s="13"/>
      <x:c r="D271" s="13"/>
      <x:c r="E271" s="14"/>
      <x:c r="F271" s="14"/>
      <x:c r="G271" s="14"/>
      <x:c r="H271" s="14"/>
      <x:c r="I271" s="14"/>
      <x:c r="J271" s="14"/>
      <x:c r="K271" s="14"/>
      <x:c r="L271" s="14"/>
      <x:c r="M271" s="13"/>
      <x:c r="Q271" s="3" t="s">
        <x:v>644</x:v>
      </x:c>
    </x:row>
    <x:row r="272" spans="1:17" ht="30" customHeight="1">
      <x:c r="A272" s="13"/>
      <x:c r="B272" s="13"/>
      <x:c r="C272" s="13"/>
      <x:c r="D272" s="13"/>
      <x:c r="E272" s="14"/>
      <x:c r="F272" s="14"/>
      <x:c r="G272" s="14"/>
      <x:c r="H272" s="14"/>
      <x:c r="I272" s="14"/>
      <x:c r="J272" s="14"/>
      <x:c r="K272" s="14"/>
      <x:c r="L272" s="14"/>
      <x:c r="M272" s="13"/>
      <x:c r="Q272" s="3" t="s">
        <x:v>644</x:v>
      </x:c>
    </x:row>
    <x:row r="273" spans="1:17" ht="30" customHeight="1">
      <x:c r="A273" s="13"/>
      <x:c r="B273" s="13"/>
      <x:c r="C273" s="13"/>
      <x:c r="D273" s="13"/>
      <x:c r="E273" s="14"/>
      <x:c r="F273" s="14"/>
      <x:c r="G273" s="14"/>
      <x:c r="H273" s="14"/>
      <x:c r="I273" s="14"/>
      <x:c r="J273" s="14"/>
      <x:c r="K273" s="14"/>
      <x:c r="L273" s="14"/>
      <x:c r="M273" s="13"/>
      <x:c r="Q273" s="3" t="s">
        <x:v>644</x:v>
      </x:c>
    </x:row>
    <x:row r="274" spans="1:17" ht="30" customHeight="1">
      <x:c r="A274" s="13"/>
      <x:c r="B274" s="13"/>
      <x:c r="C274" s="13"/>
      <x:c r="D274" s="13"/>
      <x:c r="E274" s="14"/>
      <x:c r="F274" s="14"/>
      <x:c r="G274" s="14"/>
      <x:c r="H274" s="14"/>
      <x:c r="I274" s="14"/>
      <x:c r="J274" s="14"/>
      <x:c r="K274" s="14"/>
      <x:c r="L274" s="14"/>
      <x:c r="M274" s="13"/>
      <x:c r="Q274" s="3" t="s">
        <x:v>644</x:v>
      </x:c>
    </x:row>
    <x:row r="275" spans="1:17" ht="30" customHeight="1">
      <x:c r="A275" s="13"/>
      <x:c r="B275" s="13"/>
      <x:c r="C275" s="13"/>
      <x:c r="D275" s="13"/>
      <x:c r="E275" s="14"/>
      <x:c r="F275" s="14"/>
      <x:c r="G275" s="14"/>
      <x:c r="H275" s="14"/>
      <x:c r="I275" s="14"/>
      <x:c r="J275" s="14"/>
      <x:c r="K275" s="14"/>
      <x:c r="L275" s="14"/>
      <x:c r="M275" s="13"/>
      <x:c r="Q275" s="3" t="s">
        <x:v>644</x:v>
      </x:c>
    </x:row>
    <x:row r="276" spans="1:17" ht="30" customHeight="1">
      <x:c r="A276" s="13"/>
      <x:c r="B276" s="13"/>
      <x:c r="C276" s="13"/>
      <x:c r="D276" s="13"/>
      <x:c r="E276" s="14"/>
      <x:c r="F276" s="14"/>
      <x:c r="G276" s="14"/>
      <x:c r="H276" s="14"/>
      <x:c r="I276" s="14"/>
      <x:c r="J276" s="14"/>
      <x:c r="K276" s="14"/>
      <x:c r="L276" s="14"/>
      <x:c r="M276" s="13"/>
      <x:c r="Q276" s="3" t="s">
        <x:v>644</x:v>
      </x:c>
    </x:row>
    <x:row r="277" spans="1:17" ht="30" customHeight="1">
      <x:c r="A277" s="13"/>
      <x:c r="B277" s="13"/>
      <x:c r="C277" s="13"/>
      <x:c r="D277" s="13"/>
      <x:c r="E277" s="14"/>
      <x:c r="F277" s="14"/>
      <x:c r="G277" s="14"/>
      <x:c r="H277" s="14"/>
      <x:c r="I277" s="14"/>
      <x:c r="J277" s="14"/>
      <x:c r="K277" s="14"/>
      <x:c r="L277" s="14"/>
      <x:c r="M277" s="13"/>
      <x:c r="Q277" s="3" t="s">
        <x:v>644</x:v>
      </x:c>
    </x:row>
    <x:row r="278" spans="1:17" ht="30" customHeight="1">
      <x:c r="A278" s="13"/>
      <x:c r="B278" s="13"/>
      <x:c r="C278" s="13"/>
      <x:c r="D278" s="13"/>
      <x:c r="E278" s="14"/>
      <x:c r="F278" s="14"/>
      <x:c r="G278" s="14"/>
      <x:c r="H278" s="14"/>
      <x:c r="I278" s="14"/>
      <x:c r="J278" s="14"/>
      <x:c r="K278" s="14"/>
      <x:c r="L278" s="14"/>
      <x:c r="M278" s="13"/>
      <x:c r="Q278" s="3" t="s">
        <x:v>644</x:v>
      </x:c>
    </x:row>
    <x:row r="279" spans="1:17" ht="30" customHeight="1">
      <x:c r="A279" s="13"/>
      <x:c r="B279" s="13"/>
      <x:c r="C279" s="13"/>
      <x:c r="D279" s="13"/>
      <x:c r="E279" s="14"/>
      <x:c r="F279" s="14"/>
      <x:c r="G279" s="14"/>
      <x:c r="H279" s="14"/>
      <x:c r="I279" s="14"/>
      <x:c r="J279" s="14"/>
      <x:c r="K279" s="14"/>
      <x:c r="L279" s="14"/>
      <x:c r="M279" s="13"/>
      <x:c r="Q279" s="3" t="s">
        <x:v>644</x:v>
      </x:c>
    </x:row>
    <x:row r="280" spans="1:17" ht="30" customHeight="1">
      <x:c r="A280" s="13"/>
      <x:c r="B280" s="13"/>
      <x:c r="C280" s="13"/>
      <x:c r="D280" s="13"/>
      <x:c r="E280" s="14"/>
      <x:c r="F280" s="14"/>
      <x:c r="G280" s="14"/>
      <x:c r="H280" s="14"/>
      <x:c r="I280" s="14"/>
      <x:c r="J280" s="14"/>
      <x:c r="K280" s="14"/>
      <x:c r="L280" s="14"/>
      <x:c r="M280" s="13"/>
      <x:c r="Q280" s="3" t="s">
        <x:v>644</x:v>
      </x:c>
    </x:row>
    <x:row r="281" spans="1:17" ht="30" customHeight="1">
      <x:c r="A281" s="13"/>
      <x:c r="B281" s="13"/>
      <x:c r="C281" s="13"/>
      <x:c r="D281" s="13"/>
      <x:c r="E281" s="14"/>
      <x:c r="F281" s="14"/>
      <x:c r="G281" s="14"/>
      <x:c r="H281" s="14"/>
      <x:c r="I281" s="14"/>
      <x:c r="J281" s="14"/>
      <x:c r="K281" s="14"/>
      <x:c r="L281" s="14"/>
      <x:c r="M281" s="13"/>
      <x:c r="Q281" s="3" t="s">
        <x:v>644</x:v>
      </x:c>
    </x:row>
    <x:row r="282" spans="1:17" ht="30" customHeight="1">
      <x:c r="A282" s="13"/>
      <x:c r="B282" s="13"/>
      <x:c r="C282" s="13"/>
      <x:c r="D282" s="13"/>
      <x:c r="E282" s="14"/>
      <x:c r="F282" s="14"/>
      <x:c r="G282" s="14"/>
      <x:c r="H282" s="14"/>
      <x:c r="I282" s="14"/>
      <x:c r="J282" s="14"/>
      <x:c r="K282" s="14"/>
      <x:c r="L282" s="14"/>
      <x:c r="M282" s="13"/>
      <x:c r="Q282" s="3" t="s">
        <x:v>644</x:v>
      </x:c>
    </x:row>
    <x:row r="283" spans="1:17" ht="30" customHeight="1">
      <x:c r="A283" s="13"/>
      <x:c r="B283" s="13"/>
      <x:c r="C283" s="13"/>
      <x:c r="D283" s="13"/>
      <x:c r="E283" s="14"/>
      <x:c r="F283" s="14"/>
      <x:c r="G283" s="14"/>
      <x:c r="H283" s="14"/>
      <x:c r="I283" s="14"/>
      <x:c r="J283" s="14"/>
      <x:c r="K283" s="14"/>
      <x:c r="L283" s="14"/>
      <x:c r="M283" s="13"/>
      <x:c r="Q283" s="3" t="s">
        <x:v>644</x:v>
      </x:c>
    </x:row>
    <x:row r="284" spans="1:17" ht="30" customHeight="1">
      <x:c r="A284" s="13"/>
      <x:c r="B284" s="13"/>
      <x:c r="C284" s="13"/>
      <x:c r="D284" s="13"/>
      <x:c r="E284" s="14"/>
      <x:c r="F284" s="14"/>
      <x:c r="G284" s="14"/>
      <x:c r="H284" s="14"/>
      <x:c r="I284" s="14"/>
      <x:c r="J284" s="14"/>
      <x:c r="K284" s="14"/>
      <x:c r="L284" s="14"/>
      <x:c r="M284" s="13"/>
      <x:c r="Q284" s="3" t="s">
        <x:v>644</x:v>
      </x:c>
    </x:row>
    <x:row r="285" spans="1:17" ht="30" customHeight="1">
      <x:c r="A285" s="13"/>
      <x:c r="B285" s="13"/>
      <x:c r="C285" s="13"/>
      <x:c r="D285" s="13"/>
      <x:c r="E285" s="14"/>
      <x:c r="F285" s="14"/>
      <x:c r="G285" s="14"/>
      <x:c r="H285" s="14"/>
      <x:c r="I285" s="14"/>
      <x:c r="J285" s="14"/>
      <x:c r="K285" s="14"/>
      <x:c r="L285" s="14"/>
      <x:c r="M285" s="13"/>
      <x:c r="Q285" s="3" t="s">
        <x:v>644</x:v>
      </x:c>
    </x:row>
    <x:row r="286" spans="1:17" ht="30" customHeight="1">
      <x:c r="A286" s="13"/>
      <x:c r="B286" s="13"/>
      <x:c r="C286" s="13"/>
      <x:c r="D286" s="13"/>
      <x:c r="E286" s="14"/>
      <x:c r="F286" s="14"/>
      <x:c r="G286" s="14"/>
      <x:c r="H286" s="14"/>
      <x:c r="I286" s="14"/>
      <x:c r="J286" s="14"/>
      <x:c r="K286" s="14"/>
      <x:c r="L286" s="14"/>
      <x:c r="M286" s="13"/>
      <x:c r="Q286" s="3" t="s">
        <x:v>644</x:v>
      </x:c>
    </x:row>
    <x:row r="287" spans="1:17" ht="30" customHeight="1">
      <x:c r="A287" s="13"/>
      <x:c r="B287" s="13"/>
      <x:c r="C287" s="13"/>
      <x:c r="D287" s="13"/>
      <x:c r="E287" s="14"/>
      <x:c r="F287" s="14"/>
      <x:c r="G287" s="14"/>
      <x:c r="H287" s="14"/>
      <x:c r="I287" s="14"/>
      <x:c r="J287" s="14"/>
      <x:c r="K287" s="14"/>
      <x:c r="L287" s="14"/>
      <x:c r="M287" s="13"/>
      <x:c r="Q287" s="3" t="s">
        <x:v>644</x:v>
      </x:c>
    </x:row>
    <x:row r="288" spans="1:17" ht="30" customHeight="1">
      <x:c r="A288" s="13"/>
      <x:c r="B288" s="13"/>
      <x:c r="C288" s="13"/>
      <x:c r="D288" s="13"/>
      <x:c r="E288" s="14"/>
      <x:c r="F288" s="14"/>
      <x:c r="G288" s="14"/>
      <x:c r="H288" s="14"/>
      <x:c r="I288" s="14"/>
      <x:c r="J288" s="14"/>
      <x:c r="K288" s="14"/>
      <x:c r="L288" s="14"/>
      <x:c r="M288" s="13"/>
      <x:c r="Q288" s="3" t="s">
        <x:v>644</x:v>
      </x:c>
    </x:row>
    <x:row r="289" spans="1:17" ht="30" customHeight="1">
      <x:c r="A289" s="13"/>
      <x:c r="B289" s="13"/>
      <x:c r="C289" s="13"/>
      <x:c r="D289" s="13"/>
      <x:c r="E289" s="14"/>
      <x:c r="F289" s="14"/>
      <x:c r="G289" s="14"/>
      <x:c r="H289" s="14"/>
      <x:c r="I289" s="14"/>
      <x:c r="J289" s="14"/>
      <x:c r="K289" s="14"/>
      <x:c r="L289" s="14"/>
      <x:c r="M289" s="13"/>
      <x:c r="Q289" s="3" t="s">
        <x:v>644</x:v>
      </x:c>
    </x:row>
    <x:row r="290" spans="1:17" ht="30" customHeight="1">
      <x:c r="A290" s="13"/>
      <x:c r="B290" s="13"/>
      <x:c r="C290" s="13"/>
      <x:c r="D290" s="13"/>
      <x:c r="E290" s="14"/>
      <x:c r="F290" s="14"/>
      <x:c r="G290" s="14"/>
      <x:c r="H290" s="14"/>
      <x:c r="I290" s="14"/>
      <x:c r="J290" s="14"/>
      <x:c r="K290" s="14"/>
      <x:c r="L290" s="14"/>
      <x:c r="M290" s="13"/>
      <x:c r="Q290" s="3" t="s">
        <x:v>644</x:v>
      </x:c>
    </x:row>
    <x:row r="291" spans="1:14" ht="30" customHeight="1">
      <x:c r="A291" s="15" t="s">
        <x:v>1704</x:v>
      </x:c>
      <x:c r="B291" s="13"/>
      <x:c r="C291" s="13"/>
      <x:c r="D291" s="13"/>
      <x:c r="E291" s="14"/>
      <x:c r="F291" s="14">
        <x:f>SUMIF(Q269:Q290,"010405",F269:F290)</x:f>
        <x:v>0</x:v>
      </x:c>
      <x:c r="G291" s="14"/>
      <x:c r="H291" s="14">
        <x:f>SUMIF(Q269:Q290,"010405",H269:H290)</x:f>
        <x:v>0</x:v>
      </x:c>
      <x:c r="I291" s="14"/>
      <x:c r="J291" s="14">
        <x:f>SUMIF(Q269:Q290,"010405",J269:J290)</x:f>
        <x:v>0</x:v>
      </x:c>
      <x:c r="K291" s="14"/>
      <x:c r="L291" s="14">
        <x:f>SUMIF(Q269:Q290,"010405",L269:L290)</x:f>
        <x:v>0</x:v>
      </x:c>
      <x:c r="M291" s="13"/>
      <x:c r="N291" s="2" t="s">
        <x:v>344</x:v>
      </x:c>
    </x:row>
    <x:row r="292" spans="1:17" ht="30" customHeight="1">
      <x:c r="A292" s="15" t="s">
        <x:v>91</x:v>
      </x:c>
      <x:c r="B292" s="15" t="s">
        <x:v>879</x:v>
      </x:c>
      <x:c r="C292" s="13"/>
      <x:c r="D292" s="13"/>
      <x:c r="E292" s="14"/>
      <x:c r="F292" s="14"/>
      <x:c r="G292" s="14"/>
      <x:c r="H292" s="14"/>
      <x:c r="I292" s="14"/>
      <x:c r="J292" s="14"/>
      <x:c r="K292" s="14"/>
      <x:c r="L292" s="14"/>
      <x:c r="M292" s="13"/>
      <x:c r="Q292" s="3" t="s">
        <x:v>579</x:v>
      </x:c>
    </x:row>
    <x:row r="293" spans="1:48" ht="30" customHeight="1">
      <x:c r="A293" s="15" t="s">
        <x:v>633</x:v>
      </x:c>
      <x:c r="B293" s="15" t="s">
        <x:v>1598</x:v>
      </x:c>
      <x:c r="C293" s="15" t="s">
        <x:v>153</x:v>
      </x:c>
      <x:c r="D293" s="13">
        <x:v>1</x:v>
      </x:c>
      <x:c r="E293" s="14">
        <x:f>TRUNC(일위대가목록!E122,0)</x:f>
        <x:v>0</x:v>
      </x:c>
      <x:c r="F293" s="14">
        <x:f>TRUNC(E293*D293,0)</x:f>
        <x:v>0</x:v>
      </x:c>
      <x:c r="G293" s="14">
        <x:f>TRUNC(일위대가목록!F122,0)</x:f>
        <x:v>0</x:v>
      </x:c>
      <x:c r="H293" s="14">
        <x:f>TRUNC(G293*D293,0)</x:f>
        <x:v>0</x:v>
      </x:c>
      <x:c r="I293" s="14">
        <x:f>TRUNC(일위대가목록!G122,0)</x:f>
        <x:v>0</x:v>
      </x:c>
      <x:c r="J293" s="14">
        <x:f>TRUNC(I293*D293,0)</x:f>
        <x:v>0</x:v>
      </x:c>
      <x:c r="K293" s="14">
        <x:f>TRUNC(E293+G293+I293,0)</x:f>
        <x:v>0</x:v>
      </x:c>
      <x:c r="L293" s="14">
        <x:f>TRUNC(F293+H293+J293,0)</x:f>
        <x:v>0</x:v>
      </x:c>
      <x:c r="M293" s="15" t="s">
        <x:v>574</x:v>
      </x:c>
      <x:c r="N293" s="3" t="s">
        <x:v>1870</x:v>
      </x:c>
      <x:c r="O293" s="3" t="s">
        <x:v>140</x:v>
      </x:c>
      <x:c r="P293" s="3" t="s">
        <x:v>140</x:v>
      </x:c>
      <x:c r="Q293" s="3" t="s">
        <x:v>579</x:v>
      </x:c>
      <x:c r="R293" s="3" t="s">
        <x:v>185</x:v>
      </x:c>
      <x:c r="S293" s="3" t="s">
        <x:v>150</x:v>
      </x:c>
      <x:c r="T293" s="3" t="s">
        <x:v>150</x:v>
      </x:c>
      <x:c r="AR293" s="3" t="s">
        <x:v>140</x:v>
      </x:c>
      <x:c r="AS293" s="3" t="s">
        <x:v>140</x:v>
      </x:c>
      <x:c r="AU293" s="3" t="s">
        <x:v>1794</x:v>
      </x:c>
      <x:c r="AV293" s="2">
        <x:v>254</x:v>
      </x:c>
    </x:row>
    <x:row r="294" spans="1:48" ht="30" customHeight="1">
      <x:c r="A294" s="15" t="s">
        <x:v>939</x:v>
      </x:c>
      <x:c r="B294" s="15" t="s">
        <x:v>1721</x:v>
      </x:c>
      <x:c r="C294" s="15" t="s">
        <x:v>182</x:v>
      </x:c>
      <x:c r="D294" s="13">
        <x:v>0.020000000000000001</x:v>
      </x:c>
      <x:c r="E294" s="14">
        <x:f>TRUNC(단가대비표!O93,0)</x:f>
        <x:v>0</x:v>
      </x:c>
      <x:c r="F294" s="14">
        <x:f>TRUNC(E294*D294,0)</x:f>
        <x:v>0</x:v>
      </x:c>
      <x:c r="G294" s="14">
        <x:f>TRUNC(단가대비표!P93,0)</x:f>
        <x:v>0</x:v>
      </x:c>
      <x:c r="H294" s="14">
        <x:f>TRUNC(G294*D294,0)</x:f>
        <x:v>0</x:v>
      </x:c>
      <x:c r="I294" s="14">
        <x:f>TRUNC(단가대비표!V93,0)</x:f>
        <x:v>0</x:v>
      </x:c>
      <x:c r="J294" s="14">
        <x:f>TRUNC(I294*D294,0)</x:f>
        <x:v>0</x:v>
      </x:c>
      <x:c r="K294" s="14">
        <x:f>TRUNC(E294+G294+I294,0)</x:f>
        <x:v>0</x:v>
      </x:c>
      <x:c r="L294" s="14">
        <x:f>TRUNC(F294+H294+J294,0)</x:f>
        <x:v>0</x:v>
      </x:c>
      <x:c r="M294" s="15" t="s">
        <x:v>140</x:v>
      </x:c>
      <x:c r="N294" s="3" t="s">
        <x:v>14</x:v>
      </x:c>
      <x:c r="O294" s="3" t="s">
        <x:v>140</x:v>
      </x:c>
      <x:c r="P294" s="3" t="s">
        <x:v>140</x:v>
      </x:c>
      <x:c r="Q294" s="3" t="s">
        <x:v>579</x:v>
      </x:c>
      <x:c r="R294" s="3" t="s">
        <x:v>150</x:v>
      </x:c>
      <x:c r="S294" s="3" t="s">
        <x:v>150</x:v>
      </x:c>
      <x:c r="T294" s="3" t="s">
        <x:v>185</x:v>
      </x:c>
      <x:c r="AR294" s="3" t="s">
        <x:v>140</x:v>
      </x:c>
      <x:c r="AS294" s="3" t="s">
        <x:v>140</x:v>
      </x:c>
      <x:c r="AU294" s="3" t="s">
        <x:v>1916</x:v>
      </x:c>
      <x:c r="AV294" s="2">
        <x:v>87</x:v>
      </x:c>
    </x:row>
    <x:row r="295" spans="1:17" ht="30" customHeight="1">
      <x:c r="A295" s="13"/>
      <x:c r="B295" s="13"/>
      <x:c r="C295" s="13"/>
      <x:c r="D295" s="13"/>
      <x:c r="E295" s="14"/>
      <x:c r="F295" s="14"/>
      <x:c r="G295" s="14"/>
      <x:c r="H295" s="14"/>
      <x:c r="I295" s="14"/>
      <x:c r="J295" s="14"/>
      <x:c r="K295" s="14"/>
      <x:c r="L295" s="14"/>
      <x:c r="M295" s="13"/>
      <x:c r="Q295" s="3" t="s">
        <x:v>579</x:v>
      </x:c>
    </x:row>
    <x:row r="296" spans="1:17" ht="30" customHeight="1">
      <x:c r="A296" s="13"/>
      <x:c r="B296" s="13"/>
      <x:c r="C296" s="13"/>
      <x:c r="D296" s="13"/>
      <x:c r="E296" s="14"/>
      <x:c r="F296" s="14"/>
      <x:c r="G296" s="14"/>
      <x:c r="H296" s="14"/>
      <x:c r="I296" s="14"/>
      <x:c r="J296" s="14"/>
      <x:c r="K296" s="14"/>
      <x:c r="L296" s="14"/>
      <x:c r="M296" s="13"/>
      <x:c r="Q296" s="3" t="s">
        <x:v>579</x:v>
      </x:c>
    </x:row>
    <x:row r="297" spans="1:17" ht="30" customHeight="1">
      <x:c r="A297" s="13"/>
      <x:c r="B297" s="13"/>
      <x:c r="C297" s="13"/>
      <x:c r="D297" s="13"/>
      <x:c r="E297" s="14"/>
      <x:c r="F297" s="14"/>
      <x:c r="G297" s="14"/>
      <x:c r="H297" s="14"/>
      <x:c r="I297" s="14"/>
      <x:c r="J297" s="14"/>
      <x:c r="K297" s="14"/>
      <x:c r="L297" s="14"/>
      <x:c r="M297" s="13"/>
      <x:c r="Q297" s="3" t="s">
        <x:v>579</x:v>
      </x:c>
    </x:row>
    <x:row r="298" spans="1:17" ht="30" customHeight="1">
      <x:c r="A298" s="13"/>
      <x:c r="B298" s="13"/>
      <x:c r="C298" s="13"/>
      <x:c r="D298" s="13"/>
      <x:c r="E298" s="14"/>
      <x:c r="F298" s="14"/>
      <x:c r="G298" s="14"/>
      <x:c r="H298" s="14"/>
      <x:c r="I298" s="14"/>
      <x:c r="J298" s="14"/>
      <x:c r="K298" s="14"/>
      <x:c r="L298" s="14"/>
      <x:c r="M298" s="13"/>
      <x:c r="Q298" s="3" t="s">
        <x:v>579</x:v>
      </x:c>
    </x:row>
    <x:row r="299" spans="1:17" ht="30" customHeight="1">
      <x:c r="A299" s="13"/>
      <x:c r="B299" s="13"/>
      <x:c r="C299" s="13"/>
      <x:c r="D299" s="13"/>
      <x:c r="E299" s="14"/>
      <x:c r="F299" s="14"/>
      <x:c r="G299" s="14"/>
      <x:c r="H299" s="14"/>
      <x:c r="I299" s="14"/>
      <x:c r="J299" s="14"/>
      <x:c r="K299" s="14"/>
      <x:c r="L299" s="14"/>
      <x:c r="M299" s="13"/>
      <x:c r="Q299" s="3" t="s">
        <x:v>579</x:v>
      </x:c>
    </x:row>
    <x:row r="300" spans="1:17" ht="30" customHeight="1">
      <x:c r="A300" s="13"/>
      <x:c r="B300" s="13"/>
      <x:c r="C300" s="13"/>
      <x:c r="D300" s="13"/>
      <x:c r="E300" s="14"/>
      <x:c r="F300" s="14"/>
      <x:c r="G300" s="14"/>
      <x:c r="H300" s="14"/>
      <x:c r="I300" s="14"/>
      <x:c r="J300" s="14"/>
      <x:c r="K300" s="14"/>
      <x:c r="L300" s="14"/>
      <x:c r="M300" s="13"/>
      <x:c r="Q300" s="3" t="s">
        <x:v>579</x:v>
      </x:c>
    </x:row>
    <x:row r="301" spans="1:17" ht="30" customHeight="1">
      <x:c r="A301" s="13"/>
      <x:c r="B301" s="13"/>
      <x:c r="C301" s="13"/>
      <x:c r="D301" s="13"/>
      <x:c r="E301" s="14"/>
      <x:c r="F301" s="14"/>
      <x:c r="G301" s="14"/>
      <x:c r="H301" s="14"/>
      <x:c r="I301" s="14"/>
      <x:c r="J301" s="14"/>
      <x:c r="K301" s="14"/>
      <x:c r="L301" s="14"/>
      <x:c r="M301" s="13"/>
      <x:c r="Q301" s="3" t="s">
        <x:v>579</x:v>
      </x:c>
    </x:row>
    <x:row r="302" spans="1:17" ht="30" customHeight="1">
      <x:c r="A302" s="13"/>
      <x:c r="B302" s="13"/>
      <x:c r="C302" s="13"/>
      <x:c r="D302" s="13"/>
      <x:c r="E302" s="14"/>
      <x:c r="F302" s="14"/>
      <x:c r="G302" s="14"/>
      <x:c r="H302" s="14"/>
      <x:c r="I302" s="14"/>
      <x:c r="J302" s="14"/>
      <x:c r="K302" s="14"/>
      <x:c r="L302" s="14"/>
      <x:c r="M302" s="13"/>
      <x:c r="Q302" s="3" t="s">
        <x:v>579</x:v>
      </x:c>
    </x:row>
    <x:row r="303" spans="1:17" ht="30" customHeight="1">
      <x:c r="A303" s="13"/>
      <x:c r="B303" s="13"/>
      <x:c r="C303" s="13"/>
      <x:c r="D303" s="13"/>
      <x:c r="E303" s="14"/>
      <x:c r="F303" s="14"/>
      <x:c r="G303" s="14"/>
      <x:c r="H303" s="14"/>
      <x:c r="I303" s="14"/>
      <x:c r="J303" s="14"/>
      <x:c r="K303" s="14"/>
      <x:c r="L303" s="14"/>
      <x:c r="M303" s="13"/>
      <x:c r="Q303" s="3" t="s">
        <x:v>579</x:v>
      </x:c>
    </x:row>
    <x:row r="304" spans="1:17" ht="30" customHeight="1">
      <x:c r="A304" s="13"/>
      <x:c r="B304" s="13"/>
      <x:c r="C304" s="13"/>
      <x:c r="D304" s="13"/>
      <x:c r="E304" s="14"/>
      <x:c r="F304" s="14"/>
      <x:c r="G304" s="14"/>
      <x:c r="H304" s="14"/>
      <x:c r="I304" s="14"/>
      <x:c r="J304" s="14"/>
      <x:c r="K304" s="14"/>
      <x:c r="L304" s="14"/>
      <x:c r="M304" s="13"/>
      <x:c r="Q304" s="3" t="s">
        <x:v>579</x:v>
      </x:c>
    </x:row>
    <x:row r="305" spans="1:17" ht="30" customHeight="1">
      <x:c r="A305" s="13"/>
      <x:c r="B305" s="13"/>
      <x:c r="C305" s="13"/>
      <x:c r="D305" s="13"/>
      <x:c r="E305" s="14"/>
      <x:c r="F305" s="14"/>
      <x:c r="G305" s="14"/>
      <x:c r="H305" s="14"/>
      <x:c r="I305" s="14"/>
      <x:c r="J305" s="14"/>
      <x:c r="K305" s="14"/>
      <x:c r="L305" s="14"/>
      <x:c r="M305" s="13"/>
      <x:c r="Q305" s="3" t="s">
        <x:v>579</x:v>
      </x:c>
    </x:row>
    <x:row r="306" spans="1:17" ht="30" customHeight="1">
      <x:c r="A306" s="13"/>
      <x:c r="B306" s="13"/>
      <x:c r="C306" s="13"/>
      <x:c r="D306" s="13"/>
      <x:c r="E306" s="14"/>
      <x:c r="F306" s="14"/>
      <x:c r="G306" s="14"/>
      <x:c r="H306" s="14"/>
      <x:c r="I306" s="14"/>
      <x:c r="J306" s="14"/>
      <x:c r="K306" s="14"/>
      <x:c r="L306" s="14"/>
      <x:c r="M306" s="13"/>
      <x:c r="Q306" s="3" t="s">
        <x:v>579</x:v>
      </x:c>
    </x:row>
    <x:row r="307" spans="1:17" ht="30" customHeight="1">
      <x:c r="A307" s="13"/>
      <x:c r="B307" s="13"/>
      <x:c r="C307" s="13"/>
      <x:c r="D307" s="13"/>
      <x:c r="E307" s="14"/>
      <x:c r="F307" s="14"/>
      <x:c r="G307" s="14"/>
      <x:c r="H307" s="14"/>
      <x:c r="I307" s="14"/>
      <x:c r="J307" s="14"/>
      <x:c r="K307" s="14"/>
      <x:c r="L307" s="14"/>
      <x:c r="M307" s="13"/>
      <x:c r="Q307" s="3" t="s">
        <x:v>579</x:v>
      </x:c>
    </x:row>
    <x:row r="308" spans="1:17" ht="30" customHeight="1">
      <x:c r="A308" s="13"/>
      <x:c r="B308" s="13"/>
      <x:c r="C308" s="13"/>
      <x:c r="D308" s="13"/>
      <x:c r="E308" s="14"/>
      <x:c r="F308" s="14"/>
      <x:c r="G308" s="14"/>
      <x:c r="H308" s="14"/>
      <x:c r="I308" s="14"/>
      <x:c r="J308" s="14"/>
      <x:c r="K308" s="14"/>
      <x:c r="L308" s="14"/>
      <x:c r="M308" s="13"/>
      <x:c r="Q308" s="3" t="s">
        <x:v>579</x:v>
      </x:c>
    </x:row>
    <x:row r="309" spans="1:17" ht="30" customHeight="1">
      <x:c r="A309" s="13"/>
      <x:c r="B309" s="13"/>
      <x:c r="C309" s="13"/>
      <x:c r="D309" s="13"/>
      <x:c r="E309" s="14"/>
      <x:c r="F309" s="14"/>
      <x:c r="G309" s="14"/>
      <x:c r="H309" s="14"/>
      <x:c r="I309" s="14"/>
      <x:c r="J309" s="14"/>
      <x:c r="K309" s="14"/>
      <x:c r="L309" s="14"/>
      <x:c r="M309" s="13"/>
      <x:c r="Q309" s="3" t="s">
        <x:v>579</x:v>
      </x:c>
    </x:row>
    <x:row r="310" spans="1:17" ht="30" customHeight="1">
      <x:c r="A310" s="13"/>
      <x:c r="B310" s="13"/>
      <x:c r="C310" s="13"/>
      <x:c r="D310" s="13"/>
      <x:c r="E310" s="14"/>
      <x:c r="F310" s="14"/>
      <x:c r="G310" s="14"/>
      <x:c r="H310" s="14"/>
      <x:c r="I310" s="14"/>
      <x:c r="J310" s="14"/>
      <x:c r="K310" s="14"/>
      <x:c r="L310" s="14"/>
      <x:c r="M310" s="13"/>
      <x:c r="Q310" s="3" t="s">
        <x:v>579</x:v>
      </x:c>
    </x:row>
    <x:row r="311" spans="1:17" ht="30" customHeight="1">
      <x:c r="A311" s="13"/>
      <x:c r="B311" s="13"/>
      <x:c r="C311" s="13"/>
      <x:c r="D311" s="13"/>
      <x:c r="E311" s="14"/>
      <x:c r="F311" s="14"/>
      <x:c r="G311" s="14"/>
      <x:c r="H311" s="14"/>
      <x:c r="I311" s="14"/>
      <x:c r="J311" s="14"/>
      <x:c r="K311" s="14"/>
      <x:c r="L311" s="14"/>
      <x:c r="M311" s="13"/>
      <x:c r="Q311" s="3" t="s">
        <x:v>579</x:v>
      </x:c>
    </x:row>
    <x:row r="312" spans="1:17" ht="30" customHeight="1">
      <x:c r="A312" s="13"/>
      <x:c r="B312" s="13"/>
      <x:c r="C312" s="13"/>
      <x:c r="D312" s="13"/>
      <x:c r="E312" s="14"/>
      <x:c r="F312" s="14"/>
      <x:c r="G312" s="14"/>
      <x:c r="H312" s="14"/>
      <x:c r="I312" s="14"/>
      <x:c r="J312" s="14"/>
      <x:c r="K312" s="14"/>
      <x:c r="L312" s="14"/>
      <x:c r="M312" s="13"/>
      <x:c r="Q312" s="3" t="s">
        <x:v>579</x:v>
      </x:c>
    </x:row>
    <x:row r="313" spans="1:17" ht="30" customHeight="1">
      <x:c r="A313" s="13"/>
      <x:c r="B313" s="13"/>
      <x:c r="C313" s="13"/>
      <x:c r="D313" s="13"/>
      <x:c r="E313" s="14"/>
      <x:c r="F313" s="14"/>
      <x:c r="G313" s="14"/>
      <x:c r="H313" s="14"/>
      <x:c r="I313" s="14"/>
      <x:c r="J313" s="14"/>
      <x:c r="K313" s="14"/>
      <x:c r="L313" s="14"/>
      <x:c r="M313" s="13"/>
      <x:c r="Q313" s="3" t="s">
        <x:v>579</x:v>
      </x:c>
    </x:row>
    <x:row r="314" spans="1:17" ht="30" customHeight="1">
      <x:c r="A314" s="13"/>
      <x:c r="B314" s="13"/>
      <x:c r="C314" s="13"/>
      <x:c r="D314" s="13"/>
      <x:c r="E314" s="14"/>
      <x:c r="F314" s="14"/>
      <x:c r="G314" s="14"/>
      <x:c r="H314" s="14"/>
      <x:c r="I314" s="14"/>
      <x:c r="J314" s="14"/>
      <x:c r="K314" s="14"/>
      <x:c r="L314" s="14"/>
      <x:c r="M314" s="13"/>
      <x:c r="Q314" s="3" t="s">
        <x:v>579</x:v>
      </x:c>
    </x:row>
    <x:row r="315" spans="1:14" ht="30" customHeight="1">
      <x:c r="A315" s="15" t="s">
        <x:v>1704</x:v>
      </x:c>
      <x:c r="B315" s="13"/>
      <x:c r="C315" s="13"/>
      <x:c r="D315" s="13"/>
      <x:c r="E315" s="14"/>
      <x:c r="F315" s="14">
        <x:f>SUMIF(Q293:Q314,"010406",F293:F314)</x:f>
        <x:v>0</x:v>
      </x:c>
      <x:c r="G315" s="14"/>
      <x:c r="H315" s="14">
        <x:f>SUMIF(Q293:Q314,"010406",H293:H314)</x:f>
        <x:v>0</x:v>
      </x:c>
      <x:c r="I315" s="14"/>
      <x:c r="J315" s="14">
        <x:f>SUMIF(Q293:Q314,"010406",J293:J314)</x:f>
        <x:v>0</x:v>
      </x:c>
      <x:c r="K315" s="14"/>
      <x:c r="L315" s="14">
        <x:f>SUMIF(Q293:Q314,"010406",L293:L314)</x:f>
        <x:v>0</x:v>
      </x:c>
      <x:c r="M315" s="13"/>
      <x:c r="N315" s="2" t="s">
        <x:v>344</x:v>
      </x:c>
    </x:row>
    <x:row r="316" spans="1:17" ht="30" customHeight="1">
      <x:c r="A316" s="15" t="s">
        <x:v>41</x:v>
      </x:c>
      <x:c r="B316" s="15" t="s">
        <x:v>879</x:v>
      </x:c>
      <x:c r="C316" s="13"/>
      <x:c r="D316" s="13"/>
      <x:c r="E316" s="14"/>
      <x:c r="F316" s="14"/>
      <x:c r="G316" s="14"/>
      <x:c r="H316" s="14"/>
      <x:c r="I316" s="14"/>
      <x:c r="J316" s="14"/>
      <x:c r="K316" s="14"/>
      <x:c r="L316" s="14"/>
      <x:c r="M316" s="13"/>
      <x:c r="Q316" s="3" t="s">
        <x:v>572</x:v>
      </x:c>
    </x:row>
    <x:row r="317" spans="1:48" ht="30" customHeight="1">
      <x:c r="A317" s="15" t="s">
        <x:v>453</x:v>
      </x:c>
      <x:c r="B317" s="15" t="s">
        <x:v>1091</x:v>
      </x:c>
      <x:c r="C317" s="15" t="s">
        <x:v>182</x:v>
      </x:c>
      <x:c r="D317" s="13">
        <x:v>0.020000000000000001</x:v>
      </x:c>
      <x:c r="E317" s="14">
        <x:f>TRUNC(단가대비표!O91,0)</x:f>
        <x:v>0</x:v>
      </x:c>
      <x:c r="F317" s="14">
        <x:f>TRUNC(E317*D317,0)</x:f>
        <x:v>0</x:v>
      </x:c>
      <x:c r="G317" s="14">
        <x:f>TRUNC(단가대비표!P91,0)</x:f>
        <x:v>0</x:v>
      </x:c>
      <x:c r="H317" s="14">
        <x:f>TRUNC(G317*D317,0)</x:f>
        <x:v>0</x:v>
      </x:c>
      <x:c r="I317" s="14">
        <x:f>TRUNC(단가대비표!V91,0)</x:f>
        <x:v>0</x:v>
      </x:c>
      <x:c r="J317" s="14">
        <x:f>TRUNC(I317*D317,0)</x:f>
        <x:v>0</x:v>
      </x:c>
      <x:c r="K317" s="14">
        <x:f>TRUNC(E317+G317+I317,0)</x:f>
        <x:v>0</x:v>
      </x:c>
      <x:c r="L317" s="14">
        <x:f>TRUNC(F317+H317+J317,0)</x:f>
        <x:v>0</x:v>
      </x:c>
      <x:c r="M317" s="15" t="s">
        <x:v>140</x:v>
      </x:c>
      <x:c r="N317" s="3" t="s">
        <x:v>21</x:v>
      </x:c>
      <x:c r="O317" s="3" t="s">
        <x:v>140</x:v>
      </x:c>
      <x:c r="P317" s="3" t="s">
        <x:v>140</x:v>
      </x:c>
      <x:c r="Q317" s="3" t="s">
        <x:v>572</x:v>
      </x:c>
      <x:c r="R317" s="3" t="s">
        <x:v>150</x:v>
      </x:c>
      <x:c r="S317" s="3" t="s">
        <x:v>150</x:v>
      </x:c>
      <x:c r="T317" s="3" t="s">
        <x:v>185</x:v>
      </x:c>
      <x:c r="AR317" s="3" t="s">
        <x:v>140</x:v>
      </x:c>
      <x:c r="AS317" s="3" t="s">
        <x:v>140</x:v>
      </x:c>
      <x:c r="AU317" s="3" t="s">
        <x:v>1883</x:v>
      </x:c>
      <x:c r="AV317" s="2">
        <x:v>86</x:v>
      </x:c>
    </x:row>
    <x:row r="318" spans="1:48" ht="30" customHeight="1">
      <x:c r="A318" s="15" t="s">
        <x:v>949</x:v>
      </x:c>
      <x:c r="B318" s="15" t="s">
        <x:v>1578</x:v>
      </x:c>
      <x:c r="C318" s="15" t="s">
        <x:v>182</x:v>
      </x:c>
      <x:c r="D318" s="13">
        <x:v>0.020000000000000001</x:v>
      </x:c>
      <x:c r="E318" s="14">
        <x:f>TRUNC(단가대비표!O95,0)</x:f>
        <x:v>0</x:v>
      </x:c>
      <x:c r="F318" s="14">
        <x:f>TRUNC(E318*D318,0)</x:f>
        <x:v>0</x:v>
      </x:c>
      <x:c r="G318" s="14">
        <x:f>TRUNC(단가대비표!P95,0)</x:f>
        <x:v>0</x:v>
      </x:c>
      <x:c r="H318" s="14">
        <x:f>TRUNC(G318*D318,0)</x:f>
        <x:v>0</x:v>
      </x:c>
      <x:c r="I318" s="14">
        <x:f>TRUNC(단가대비표!V95,0)</x:f>
        <x:v>0</x:v>
      </x:c>
      <x:c r="J318" s="14">
        <x:f>TRUNC(I318*D318,0)</x:f>
        <x:v>0</x:v>
      </x:c>
      <x:c r="K318" s="14">
        <x:f>TRUNC(E318+G318+I318,0)</x:f>
        <x:v>0</x:v>
      </x:c>
      <x:c r="L318" s="14">
        <x:f>TRUNC(F318+H318+J318,0)</x:f>
        <x:v>0</x:v>
      </x:c>
      <x:c r="M318" s="15" t="s">
        <x:v>140</x:v>
      </x:c>
      <x:c r="N318" s="3" t="s">
        <x:v>1923</x:v>
      </x:c>
      <x:c r="O318" s="3" t="s">
        <x:v>140</x:v>
      </x:c>
      <x:c r="P318" s="3" t="s">
        <x:v>140</x:v>
      </x:c>
      <x:c r="Q318" s="3" t="s">
        <x:v>572</x:v>
      </x:c>
      <x:c r="R318" s="3" t="s">
        <x:v>150</x:v>
      </x:c>
      <x:c r="S318" s="3" t="s">
        <x:v>150</x:v>
      </x:c>
      <x:c r="T318" s="3" t="s">
        <x:v>185</x:v>
      </x:c>
      <x:c r="AR318" s="3" t="s">
        <x:v>140</x:v>
      </x:c>
      <x:c r="AS318" s="3" t="s">
        <x:v>140</x:v>
      </x:c>
      <x:c r="AU318" s="3" t="s">
        <x:v>1895</x:v>
      </x:c>
      <x:c r="AV318" s="2">
        <x:v>88</x:v>
      </x:c>
    </x:row>
    <x:row r="319" spans="1:17" ht="30" customHeight="1">
      <x:c r="A319" s="13"/>
      <x:c r="B319" s="13"/>
      <x:c r="C319" s="13"/>
      <x:c r="D319" s="13"/>
      <x:c r="E319" s="14"/>
      <x:c r="F319" s="14"/>
      <x:c r="G319" s="14"/>
      <x:c r="H319" s="14"/>
      <x:c r="I319" s="14"/>
      <x:c r="J319" s="14"/>
      <x:c r="K319" s="14"/>
      <x:c r="L319" s="14"/>
      <x:c r="M319" s="13"/>
      <x:c r="Q319" s="3" t="s">
        <x:v>572</x:v>
      </x:c>
    </x:row>
    <x:row r="320" spans="1:17" ht="30" customHeight="1">
      <x:c r="A320" s="13"/>
      <x:c r="B320" s="13"/>
      <x:c r="C320" s="13"/>
      <x:c r="D320" s="13"/>
      <x:c r="E320" s="14"/>
      <x:c r="F320" s="14"/>
      <x:c r="G320" s="14"/>
      <x:c r="H320" s="14"/>
      <x:c r="I320" s="14"/>
      <x:c r="J320" s="14"/>
      <x:c r="K320" s="14"/>
      <x:c r="L320" s="14"/>
      <x:c r="M320" s="13"/>
      <x:c r="Q320" s="3" t="s">
        <x:v>572</x:v>
      </x:c>
    </x:row>
    <x:row r="321" spans="1:17" ht="30" customHeight="1">
      <x:c r="A321" s="13"/>
      <x:c r="B321" s="13"/>
      <x:c r="C321" s="13"/>
      <x:c r="D321" s="13"/>
      <x:c r="E321" s="14"/>
      <x:c r="F321" s="14"/>
      <x:c r="G321" s="14"/>
      <x:c r="H321" s="14"/>
      <x:c r="I321" s="14"/>
      <x:c r="J321" s="14"/>
      <x:c r="K321" s="14"/>
      <x:c r="L321" s="14"/>
      <x:c r="M321" s="13"/>
      <x:c r="Q321" s="3" t="s">
        <x:v>572</x:v>
      </x:c>
    </x:row>
    <x:row r="322" spans="1:17" ht="30" customHeight="1">
      <x:c r="A322" s="13"/>
      <x:c r="B322" s="13"/>
      <x:c r="C322" s="13"/>
      <x:c r="D322" s="13"/>
      <x:c r="E322" s="14"/>
      <x:c r="F322" s="14"/>
      <x:c r="G322" s="14"/>
      <x:c r="H322" s="14"/>
      <x:c r="I322" s="14"/>
      <x:c r="J322" s="14"/>
      <x:c r="K322" s="14"/>
      <x:c r="L322" s="14"/>
      <x:c r="M322" s="13"/>
      <x:c r="Q322" s="3" t="s">
        <x:v>572</x:v>
      </x:c>
    </x:row>
    <x:row r="323" spans="1:17" ht="30" customHeight="1">
      <x:c r="A323" s="13"/>
      <x:c r="B323" s="13"/>
      <x:c r="C323" s="13"/>
      <x:c r="D323" s="13"/>
      <x:c r="E323" s="14"/>
      <x:c r="F323" s="14"/>
      <x:c r="G323" s="14"/>
      <x:c r="H323" s="14"/>
      <x:c r="I323" s="14"/>
      <x:c r="J323" s="14"/>
      <x:c r="K323" s="14"/>
      <x:c r="L323" s="14"/>
      <x:c r="M323" s="13"/>
      <x:c r="Q323" s="3" t="s">
        <x:v>572</x:v>
      </x:c>
    </x:row>
    <x:row r="324" spans="1:17" ht="30" customHeight="1">
      <x:c r="A324" s="13"/>
      <x:c r="B324" s="13"/>
      <x:c r="C324" s="13"/>
      <x:c r="D324" s="13"/>
      <x:c r="E324" s="14"/>
      <x:c r="F324" s="14"/>
      <x:c r="G324" s="14"/>
      <x:c r="H324" s="14"/>
      <x:c r="I324" s="14"/>
      <x:c r="J324" s="14"/>
      <x:c r="K324" s="14"/>
      <x:c r="L324" s="14"/>
      <x:c r="M324" s="13"/>
      <x:c r="Q324" s="3" t="s">
        <x:v>572</x:v>
      </x:c>
    </x:row>
    <x:row r="325" spans="1:17" ht="30" customHeight="1">
      <x:c r="A325" s="13"/>
      <x:c r="B325" s="13"/>
      <x:c r="C325" s="13"/>
      <x:c r="D325" s="13"/>
      <x:c r="E325" s="14"/>
      <x:c r="F325" s="14"/>
      <x:c r="G325" s="14"/>
      <x:c r="H325" s="14"/>
      <x:c r="I325" s="14"/>
      <x:c r="J325" s="14"/>
      <x:c r="K325" s="14"/>
      <x:c r="L325" s="14"/>
      <x:c r="M325" s="13"/>
      <x:c r="Q325" s="3" t="s">
        <x:v>572</x:v>
      </x:c>
    </x:row>
    <x:row r="326" spans="1:17" ht="30" customHeight="1">
      <x:c r="A326" s="13"/>
      <x:c r="B326" s="13"/>
      <x:c r="C326" s="13"/>
      <x:c r="D326" s="13"/>
      <x:c r="E326" s="14"/>
      <x:c r="F326" s="14"/>
      <x:c r="G326" s="14"/>
      <x:c r="H326" s="14"/>
      <x:c r="I326" s="14"/>
      <x:c r="J326" s="14"/>
      <x:c r="K326" s="14"/>
      <x:c r="L326" s="14"/>
      <x:c r="M326" s="13"/>
      <x:c r="Q326" s="3" t="s">
        <x:v>572</x:v>
      </x:c>
    </x:row>
    <x:row r="327" spans="1:17" ht="30" customHeight="1">
      <x:c r="A327" s="13"/>
      <x:c r="B327" s="13"/>
      <x:c r="C327" s="13"/>
      <x:c r="D327" s="13"/>
      <x:c r="E327" s="14"/>
      <x:c r="F327" s="14"/>
      <x:c r="G327" s="14"/>
      <x:c r="H327" s="14"/>
      <x:c r="I327" s="14"/>
      <x:c r="J327" s="14"/>
      <x:c r="K327" s="14"/>
      <x:c r="L327" s="14"/>
      <x:c r="M327" s="13"/>
      <x:c r="Q327" s="3" t="s">
        <x:v>572</x:v>
      </x:c>
    </x:row>
    <x:row r="328" spans="1:17" ht="30" customHeight="1">
      <x:c r="A328" s="13"/>
      <x:c r="B328" s="13"/>
      <x:c r="C328" s="13"/>
      <x:c r="D328" s="13"/>
      <x:c r="E328" s="14"/>
      <x:c r="F328" s="14"/>
      <x:c r="G328" s="14"/>
      <x:c r="H328" s="14"/>
      <x:c r="I328" s="14"/>
      <x:c r="J328" s="14"/>
      <x:c r="K328" s="14"/>
      <x:c r="L328" s="14"/>
      <x:c r="M328" s="13"/>
      <x:c r="Q328" s="3" t="s">
        <x:v>572</x:v>
      </x:c>
    </x:row>
    <x:row r="329" spans="1:17" ht="30" customHeight="1">
      <x:c r="A329" s="13"/>
      <x:c r="B329" s="13"/>
      <x:c r="C329" s="13"/>
      <x:c r="D329" s="13"/>
      <x:c r="E329" s="14"/>
      <x:c r="F329" s="14"/>
      <x:c r="G329" s="14"/>
      <x:c r="H329" s="14"/>
      <x:c r="I329" s="14"/>
      <x:c r="J329" s="14"/>
      <x:c r="K329" s="14"/>
      <x:c r="L329" s="14"/>
      <x:c r="M329" s="13"/>
      <x:c r="Q329" s="3" t="s">
        <x:v>572</x:v>
      </x:c>
    </x:row>
    <x:row r="330" spans="1:17" ht="30" customHeight="1">
      <x:c r="A330" s="13"/>
      <x:c r="B330" s="13"/>
      <x:c r="C330" s="13"/>
      <x:c r="D330" s="13"/>
      <x:c r="E330" s="14"/>
      <x:c r="F330" s="14"/>
      <x:c r="G330" s="14"/>
      <x:c r="H330" s="14"/>
      <x:c r="I330" s="14"/>
      <x:c r="J330" s="14"/>
      <x:c r="K330" s="14"/>
      <x:c r="L330" s="14"/>
      <x:c r="M330" s="13"/>
      <x:c r="Q330" s="3" t="s">
        <x:v>572</x:v>
      </x:c>
    </x:row>
    <x:row r="331" spans="1:17" ht="30" customHeight="1">
      <x:c r="A331" s="13"/>
      <x:c r="B331" s="13"/>
      <x:c r="C331" s="13"/>
      <x:c r="D331" s="13"/>
      <x:c r="E331" s="14"/>
      <x:c r="F331" s="14"/>
      <x:c r="G331" s="14"/>
      <x:c r="H331" s="14"/>
      <x:c r="I331" s="14"/>
      <x:c r="J331" s="14"/>
      <x:c r="K331" s="14"/>
      <x:c r="L331" s="14"/>
      <x:c r="M331" s="13"/>
      <x:c r="Q331" s="3" t="s">
        <x:v>572</x:v>
      </x:c>
    </x:row>
    <x:row r="332" spans="1:17" ht="30" customHeight="1">
      <x:c r="A332" s="13"/>
      <x:c r="B332" s="13"/>
      <x:c r="C332" s="13"/>
      <x:c r="D332" s="13"/>
      <x:c r="E332" s="14"/>
      <x:c r="F332" s="14"/>
      <x:c r="G332" s="14"/>
      <x:c r="H332" s="14"/>
      <x:c r="I332" s="14"/>
      <x:c r="J332" s="14"/>
      <x:c r="K332" s="14"/>
      <x:c r="L332" s="14"/>
      <x:c r="M332" s="13"/>
      <x:c r="Q332" s="3" t="s">
        <x:v>572</x:v>
      </x:c>
    </x:row>
    <x:row r="333" spans="1:17" ht="30" customHeight="1">
      <x:c r="A333" s="13"/>
      <x:c r="B333" s="13"/>
      <x:c r="C333" s="13"/>
      <x:c r="D333" s="13"/>
      <x:c r="E333" s="14"/>
      <x:c r="F333" s="14"/>
      <x:c r="G333" s="14"/>
      <x:c r="H333" s="14"/>
      <x:c r="I333" s="14"/>
      <x:c r="J333" s="14"/>
      <x:c r="K333" s="14"/>
      <x:c r="L333" s="14"/>
      <x:c r="M333" s="13"/>
      <x:c r="Q333" s="3" t="s">
        <x:v>572</x:v>
      </x:c>
    </x:row>
    <x:row r="334" spans="1:17" ht="30" customHeight="1">
      <x:c r="A334" s="13"/>
      <x:c r="B334" s="13"/>
      <x:c r="C334" s="13"/>
      <x:c r="D334" s="13"/>
      <x:c r="E334" s="14"/>
      <x:c r="F334" s="14"/>
      <x:c r="G334" s="14"/>
      <x:c r="H334" s="14"/>
      <x:c r="I334" s="14"/>
      <x:c r="J334" s="14"/>
      <x:c r="K334" s="14"/>
      <x:c r="L334" s="14"/>
      <x:c r="M334" s="13"/>
      <x:c r="Q334" s="3" t="s">
        <x:v>572</x:v>
      </x:c>
    </x:row>
    <x:row r="335" spans="1:17" ht="30" customHeight="1">
      <x:c r="A335" s="13"/>
      <x:c r="B335" s="13"/>
      <x:c r="C335" s="13"/>
      <x:c r="D335" s="13"/>
      <x:c r="E335" s="14"/>
      <x:c r="F335" s="14"/>
      <x:c r="G335" s="14"/>
      <x:c r="H335" s="14"/>
      <x:c r="I335" s="14"/>
      <x:c r="J335" s="14"/>
      <x:c r="K335" s="14"/>
      <x:c r="L335" s="14"/>
      <x:c r="M335" s="13"/>
      <x:c r="Q335" s="3" t="s">
        <x:v>572</x:v>
      </x:c>
    </x:row>
    <x:row r="336" spans="1:17" ht="30" customHeight="1">
      <x:c r="A336" s="13"/>
      <x:c r="B336" s="13"/>
      <x:c r="C336" s="13"/>
      <x:c r="D336" s="13"/>
      <x:c r="E336" s="14"/>
      <x:c r="F336" s="14"/>
      <x:c r="G336" s="14"/>
      <x:c r="H336" s="14"/>
      <x:c r="I336" s="14"/>
      <x:c r="J336" s="14"/>
      <x:c r="K336" s="14"/>
      <x:c r="L336" s="14"/>
      <x:c r="M336" s="13"/>
      <x:c r="Q336" s="3" t="s">
        <x:v>572</x:v>
      </x:c>
    </x:row>
    <x:row r="337" spans="1:17" ht="30" customHeight="1">
      <x:c r="A337" s="13"/>
      <x:c r="B337" s="13"/>
      <x:c r="C337" s="13"/>
      <x:c r="D337" s="13"/>
      <x:c r="E337" s="14"/>
      <x:c r="F337" s="14"/>
      <x:c r="G337" s="14"/>
      <x:c r="H337" s="14"/>
      <x:c r="I337" s="14"/>
      <x:c r="J337" s="14"/>
      <x:c r="K337" s="14"/>
      <x:c r="L337" s="14"/>
      <x:c r="M337" s="13"/>
      <x:c r="Q337" s="3" t="s">
        <x:v>572</x:v>
      </x:c>
    </x:row>
    <x:row r="338" spans="1:17" ht="30" customHeight="1">
      <x:c r="A338" s="13"/>
      <x:c r="B338" s="13"/>
      <x:c r="C338" s="13"/>
      <x:c r="D338" s="13"/>
      <x:c r="E338" s="14"/>
      <x:c r="F338" s="14"/>
      <x:c r="G338" s="14"/>
      <x:c r="H338" s="14"/>
      <x:c r="I338" s="14"/>
      <x:c r="J338" s="14"/>
      <x:c r="K338" s="14"/>
      <x:c r="L338" s="14"/>
      <x:c r="M338" s="13"/>
      <x:c r="Q338" s="3" t="s">
        <x:v>572</x:v>
      </x:c>
    </x:row>
    <x:row r="339" spans="1:14" ht="30" customHeight="1">
      <x:c r="A339" s="15" t="s">
        <x:v>1704</x:v>
      </x:c>
      <x:c r="B339" s="13"/>
      <x:c r="C339" s="13"/>
      <x:c r="D339" s="13"/>
      <x:c r="E339" s="14"/>
      <x:c r="F339" s="14">
        <x:f>SUMIF(Q317:Q338,"010407",F317:F338)</x:f>
        <x:v>0</x:v>
      </x:c>
      <x:c r="G339" s="14"/>
      <x:c r="H339" s="14">
        <x:f>SUMIF(Q317:Q338,"010407",H317:H338)</x:f>
        <x:v>0</x:v>
      </x:c>
      <x:c r="I339" s="14"/>
      <x:c r="J339" s="14">
        <x:f>SUMIF(Q317:Q338,"010407",J317:J338)</x:f>
        <x:v>0</x:v>
      </x:c>
      <x:c r="K339" s="14"/>
      <x:c r="L339" s="14">
        <x:f>SUMIF(Q317:Q338,"010407",L317:L338)</x:f>
        <x:v>0</x:v>
      </x:c>
      <x:c r="M339" s="13"/>
      <x:c r="N339" s="2" t="s">
        <x:v>344</x:v>
      </x:c>
    </x:row>
    <x:row r="340" spans="1:17" ht="30" customHeight="1">
      <x:c r="A340" s="47" t="s">
        <x:v>59</x:v>
      </x:c>
      <x:c r="B340" s="47" t="s">
        <x:v>885</x:v>
      </x:c>
      <x:c r="C340" s="45"/>
      <x:c r="D340" s="45"/>
      <x:c r="E340" s="46"/>
      <x:c r="F340" s="46"/>
      <x:c r="G340" s="46"/>
      <x:c r="H340" s="46"/>
      <x:c r="I340" s="46"/>
      <x:c r="J340" s="46"/>
      <x:c r="K340" s="46"/>
      <x:c r="L340" s="46"/>
      <x:c r="M340" s="45"/>
      <x:c r="Q340" s="3" t="s">
        <x:v>715</x:v>
      </x:c>
    </x:row>
    <x:row r="341" spans="1:48" ht="30" customHeight="1">
      <x:c r="A341" s="15" t="s">
        <x:v>277</x:v>
      </x:c>
      <x:c r="B341" s="15" t="s">
        <x:v>929</x:v>
      </x:c>
      <x:c r="C341" s="15" t="s">
        <x:v>157</x:v>
      </x:c>
      <x:c r="D341" s="13">
        <x:v>1</x:v>
      </x:c>
      <x:c r="E341" s="14">
        <x:f>TRUNC(일위대가목록!E7,0)</x:f>
        <x:v>0</x:v>
      </x:c>
      <x:c r="F341" s="14">
        <x:f>TRUNC(E341*D341,0)</x:f>
        <x:v>0</x:v>
      </x:c>
      <x:c r="G341" s="14">
        <x:f>TRUNC(일위대가목록!F7,0)</x:f>
        <x:v>0</x:v>
      </x:c>
      <x:c r="H341" s="14">
        <x:f>TRUNC(G341*D341,0)</x:f>
        <x:v>0</x:v>
      </x:c>
      <x:c r="I341" s="14">
        <x:f>TRUNC(일위대가목록!G7,0)</x:f>
        <x:v>0</x:v>
      </x:c>
      <x:c r="J341" s="14">
        <x:f>TRUNC(I341*D341,0)</x:f>
        <x:v>0</x:v>
      </x:c>
      <x:c r="K341" s="14">
        <x:f t="shared" ref="K341:L343" si="11">TRUNC(E341+G341+I341,0)</x:f>
        <x:v>0</x:v>
      </x:c>
      <x:c r="L341" s="14">
        <x:f t="shared" si="11"/>
        <x:v>0</x:v>
      </x:c>
      <x:c r="M341" s="15" t="s">
        <x:v>456</x:v>
      </x:c>
      <x:c r="N341" s="3" t="s">
        <x:v>1167</x:v>
      </x:c>
      <x:c r="O341" s="3" t="s">
        <x:v>140</x:v>
      </x:c>
      <x:c r="P341" s="3" t="s">
        <x:v>140</x:v>
      </x:c>
      <x:c r="Q341" s="3" t="s">
        <x:v>715</x:v>
      </x:c>
      <x:c r="R341" s="3" t="s">
        <x:v>185</x:v>
      </x:c>
      <x:c r="S341" s="3" t="s">
        <x:v>150</x:v>
      </x:c>
      <x:c r="T341" s="3" t="s">
        <x:v>150</x:v>
      </x:c>
      <x:c r="AR341" s="3" t="s">
        <x:v>140</x:v>
      </x:c>
      <x:c r="AS341" s="3" t="s">
        <x:v>140</x:v>
      </x:c>
      <x:c r="AU341" s="3" t="s">
        <x:v>1810</x:v>
      </x:c>
      <x:c r="AV341" s="2">
        <x:v>91</x:v>
      </x:c>
    </x:row>
    <x:row r="342" spans="1:48" ht="30" customHeight="1">
      <x:c r="A342" s="15" t="s">
        <x:v>943</x:v>
      </x:c>
      <x:c r="B342" s="15" t="s">
        <x:v>161</x:v>
      </x:c>
      <x:c r="C342" s="15" t="s">
        <x:v>176</x:v>
      </x:c>
      <x:c r="D342" s="13">
        <x:v>34.340000000000003</x:v>
      </x:c>
      <x:c r="E342" s="14">
        <x:f>TRUNC(일위대가목록!E8,0)</x:f>
        <x:v>0</x:v>
      </x:c>
      <x:c r="F342" s="14">
        <x:f>TRUNC(E342*D342,0)</x:f>
        <x:v>0</x:v>
      </x:c>
      <x:c r="G342" s="14">
        <x:f>TRUNC(일위대가목록!F8,0)</x:f>
        <x:v>0</x:v>
      </x:c>
      <x:c r="H342" s="14">
        <x:f>TRUNC(G342*D342,0)</x:f>
        <x:v>0</x:v>
      </x:c>
      <x:c r="I342" s="14">
        <x:f>TRUNC(일위대가목록!G8,0)</x:f>
        <x:v>0</x:v>
      </x:c>
      <x:c r="J342" s="14">
        <x:f>TRUNC(I342*D342,0)</x:f>
        <x:v>0</x:v>
      </x:c>
      <x:c r="K342" s="14">
        <x:f t="shared" si="11"/>
        <x:v>0</x:v>
      </x:c>
      <x:c r="L342" s="14">
        <x:f t="shared" si="11"/>
        <x:v>0</x:v>
      </x:c>
      <x:c r="M342" s="15" t="s">
        <x:v>479</x:v>
      </x:c>
      <x:c r="N342" s="3" t="s">
        <x:v>823</x:v>
      </x:c>
      <x:c r="O342" s="3" t="s">
        <x:v>140</x:v>
      </x:c>
      <x:c r="P342" s="3" t="s">
        <x:v>140</x:v>
      </x:c>
      <x:c r="Q342" s="3" t="s">
        <x:v>715</x:v>
      </x:c>
      <x:c r="R342" s="3" t="s">
        <x:v>185</x:v>
      </x:c>
      <x:c r="S342" s="3" t="s">
        <x:v>150</x:v>
      </x:c>
      <x:c r="T342" s="3" t="s">
        <x:v>150</x:v>
      </x:c>
      <x:c r="AR342" s="3" t="s">
        <x:v>140</x:v>
      </x:c>
      <x:c r="AS342" s="3" t="s">
        <x:v>140</x:v>
      </x:c>
      <x:c r="AU342" s="3" t="s">
        <x:v>1213</x:v>
      </x:c>
      <x:c r="AV342" s="2">
        <x:v>257</x:v>
      </x:c>
    </x:row>
    <x:row r="343" spans="1:48" ht="30" customHeight="1">
      <x:c r="A343" s="15" t="s">
        <x:v>363</x:v>
      </x:c>
      <x:c r="B343" s="15" t="s">
        <x:v>1004</x:v>
      </x:c>
      <x:c r="C343" s="15" t="s">
        <x:v>176</x:v>
      </x:c>
      <x:c r="D343" s="13">
        <x:v>34.340000000000003</x:v>
      </x:c>
      <x:c r="E343" s="14">
        <x:f>TRUNC(일위대가목록!E10,0)</x:f>
        <x:v>0</x:v>
      </x:c>
      <x:c r="F343" s="14">
        <x:f>TRUNC(E343*D343,0)</x:f>
        <x:v>0</x:v>
      </x:c>
      <x:c r="G343" s="14">
        <x:f>TRUNC(일위대가목록!F10,0)</x:f>
        <x:v>0</x:v>
      </x:c>
      <x:c r="H343" s="14">
        <x:f>TRUNC(G343*D343,0)</x:f>
        <x:v>0</x:v>
      </x:c>
      <x:c r="I343" s="14">
        <x:f>TRUNC(일위대가목록!G10,0)</x:f>
        <x:v>0</x:v>
      </x:c>
      <x:c r="J343" s="14">
        <x:f>TRUNC(I343*D343,0)</x:f>
        <x:v>0</x:v>
      </x:c>
      <x:c r="K343" s="14">
        <x:f t="shared" si="11"/>
        <x:v>0</x:v>
      </x:c>
      <x:c r="L343" s="14">
        <x:f t="shared" si="11"/>
        <x:v>0</x:v>
      </x:c>
      <x:c r="M343" s="15" t="s">
        <x:v>380</x:v>
      </x:c>
      <x:c r="N343" s="3" t="s">
        <x:v>0</x:v>
      </x:c>
      <x:c r="O343" s="3" t="s">
        <x:v>140</x:v>
      </x:c>
      <x:c r="P343" s="3" t="s">
        <x:v>140</x:v>
      </x:c>
      <x:c r="Q343" s="3" t="s">
        <x:v>715</x:v>
      </x:c>
      <x:c r="R343" s="3" t="s">
        <x:v>185</x:v>
      </x:c>
      <x:c r="S343" s="3" t="s">
        <x:v>150</x:v>
      </x:c>
      <x:c r="T343" s="3" t="s">
        <x:v>150</x:v>
      </x:c>
      <x:c r="AR343" s="3" t="s">
        <x:v>140</x:v>
      </x:c>
      <x:c r="AS343" s="3" t="s">
        <x:v>140</x:v>
      </x:c>
      <x:c r="AU343" s="3" t="s">
        <x:v>1814</x:v>
      </x:c>
      <x:c r="AV343" s="2">
        <x:v>93</x:v>
      </x:c>
    </x:row>
    <x:row r="344" spans="1:17" ht="30" customHeight="1">
      <x:c r="A344" s="13"/>
      <x:c r="B344" s="13"/>
      <x:c r="C344" s="13"/>
      <x:c r="D344" s="13"/>
      <x:c r="E344" s="14"/>
      <x:c r="F344" s="14"/>
      <x:c r="G344" s="14"/>
      <x:c r="H344" s="14"/>
      <x:c r="I344" s="14"/>
      <x:c r="J344" s="14"/>
      <x:c r="K344" s="14"/>
      <x:c r="L344" s="14"/>
      <x:c r="M344" s="13"/>
      <x:c r="Q344" s="3" t="s">
        <x:v>715</x:v>
      </x:c>
    </x:row>
    <x:row r="345" spans="1:17" ht="30" customHeight="1">
      <x:c r="A345" s="13"/>
      <x:c r="B345" s="13"/>
      <x:c r="C345" s="13"/>
      <x:c r="D345" s="13"/>
      <x:c r="E345" s="14"/>
      <x:c r="F345" s="14"/>
      <x:c r="G345" s="14"/>
      <x:c r="H345" s="14"/>
      <x:c r="I345" s="14"/>
      <x:c r="J345" s="14"/>
      <x:c r="K345" s="14"/>
      <x:c r="L345" s="14"/>
      <x:c r="M345" s="13"/>
      <x:c r="Q345" s="3" t="s">
        <x:v>715</x:v>
      </x:c>
    </x:row>
    <x:row r="346" spans="1:17" ht="30" customHeight="1">
      <x:c r="A346" s="13"/>
      <x:c r="B346" s="13"/>
      <x:c r="C346" s="13"/>
      <x:c r="D346" s="13"/>
      <x:c r="E346" s="14"/>
      <x:c r="F346" s="14"/>
      <x:c r="G346" s="14"/>
      <x:c r="H346" s="14"/>
      <x:c r="I346" s="14"/>
      <x:c r="J346" s="14"/>
      <x:c r="K346" s="14"/>
      <x:c r="L346" s="14"/>
      <x:c r="M346" s="13"/>
      <x:c r="Q346" s="3" t="s">
        <x:v>715</x:v>
      </x:c>
    </x:row>
    <x:row r="347" spans="1:17" ht="30" customHeight="1">
      <x:c r="A347" s="13"/>
      <x:c r="B347" s="13"/>
      <x:c r="C347" s="13"/>
      <x:c r="D347" s="13"/>
      <x:c r="E347" s="14"/>
      <x:c r="F347" s="14"/>
      <x:c r="G347" s="14"/>
      <x:c r="H347" s="14"/>
      <x:c r="I347" s="14"/>
      <x:c r="J347" s="14"/>
      <x:c r="K347" s="14"/>
      <x:c r="L347" s="14"/>
      <x:c r="M347" s="13"/>
      <x:c r="Q347" s="3" t="s">
        <x:v>715</x:v>
      </x:c>
    </x:row>
    <x:row r="348" spans="1:17" ht="30" customHeight="1">
      <x:c r="A348" s="13"/>
      <x:c r="B348" s="13"/>
      <x:c r="C348" s="13"/>
      <x:c r="D348" s="13"/>
      <x:c r="E348" s="14"/>
      <x:c r="F348" s="14"/>
      <x:c r="G348" s="14"/>
      <x:c r="H348" s="14"/>
      <x:c r="I348" s="14"/>
      <x:c r="J348" s="14"/>
      <x:c r="K348" s="14"/>
      <x:c r="L348" s="14"/>
      <x:c r="M348" s="13"/>
      <x:c r="Q348" s="3" t="s">
        <x:v>715</x:v>
      </x:c>
    </x:row>
    <x:row r="349" spans="1:17" ht="30" customHeight="1">
      <x:c r="A349" s="13"/>
      <x:c r="B349" s="13"/>
      <x:c r="C349" s="13"/>
      <x:c r="D349" s="13"/>
      <x:c r="E349" s="14"/>
      <x:c r="F349" s="14"/>
      <x:c r="G349" s="14"/>
      <x:c r="H349" s="14"/>
      <x:c r="I349" s="14"/>
      <x:c r="J349" s="14"/>
      <x:c r="K349" s="14"/>
      <x:c r="L349" s="14"/>
      <x:c r="M349" s="13"/>
      <x:c r="Q349" s="3" t="s">
        <x:v>715</x:v>
      </x:c>
    </x:row>
    <x:row r="350" spans="1:17" ht="30" customHeight="1">
      <x:c r="A350" s="13"/>
      <x:c r="B350" s="13"/>
      <x:c r="C350" s="13"/>
      <x:c r="D350" s="13"/>
      <x:c r="E350" s="14"/>
      <x:c r="F350" s="14"/>
      <x:c r="G350" s="14"/>
      <x:c r="H350" s="14"/>
      <x:c r="I350" s="14"/>
      <x:c r="J350" s="14"/>
      <x:c r="K350" s="14"/>
      <x:c r="L350" s="14"/>
      <x:c r="M350" s="13"/>
      <x:c r="Q350" s="3" t="s">
        <x:v>715</x:v>
      </x:c>
    </x:row>
    <x:row r="351" spans="1:17" ht="30" customHeight="1">
      <x:c r="A351" s="13"/>
      <x:c r="B351" s="13"/>
      <x:c r="C351" s="13"/>
      <x:c r="D351" s="13"/>
      <x:c r="E351" s="14"/>
      <x:c r="F351" s="14"/>
      <x:c r="G351" s="14"/>
      <x:c r="H351" s="14"/>
      <x:c r="I351" s="14"/>
      <x:c r="J351" s="14"/>
      <x:c r="K351" s="14"/>
      <x:c r="L351" s="14"/>
      <x:c r="M351" s="13"/>
      <x:c r="Q351" s="3" t="s">
        <x:v>715</x:v>
      </x:c>
    </x:row>
    <x:row r="352" spans="1:17" ht="30" customHeight="1">
      <x:c r="A352" s="13"/>
      <x:c r="B352" s="13"/>
      <x:c r="C352" s="13"/>
      <x:c r="D352" s="13"/>
      <x:c r="E352" s="14"/>
      <x:c r="F352" s="14"/>
      <x:c r="G352" s="14"/>
      <x:c r="H352" s="14"/>
      <x:c r="I352" s="14"/>
      <x:c r="J352" s="14"/>
      <x:c r="K352" s="14"/>
      <x:c r="L352" s="14"/>
      <x:c r="M352" s="13"/>
      <x:c r="Q352" s="3" t="s">
        <x:v>715</x:v>
      </x:c>
    </x:row>
    <x:row r="353" spans="1:17" ht="30" customHeight="1">
      <x:c r="A353" s="13"/>
      <x:c r="B353" s="13"/>
      <x:c r="C353" s="13"/>
      <x:c r="D353" s="13"/>
      <x:c r="E353" s="14"/>
      <x:c r="F353" s="14"/>
      <x:c r="G353" s="14"/>
      <x:c r="H353" s="14"/>
      <x:c r="I353" s="14"/>
      <x:c r="J353" s="14"/>
      <x:c r="K353" s="14"/>
      <x:c r="L353" s="14"/>
      <x:c r="M353" s="13"/>
      <x:c r="Q353" s="3" t="s">
        <x:v>715</x:v>
      </x:c>
    </x:row>
    <x:row r="354" spans="1:17" ht="30" customHeight="1">
      <x:c r="A354" s="13"/>
      <x:c r="B354" s="13"/>
      <x:c r="C354" s="13"/>
      <x:c r="D354" s="13"/>
      <x:c r="E354" s="14"/>
      <x:c r="F354" s="14"/>
      <x:c r="G354" s="14"/>
      <x:c r="H354" s="14"/>
      <x:c r="I354" s="14"/>
      <x:c r="J354" s="14"/>
      <x:c r="K354" s="14"/>
      <x:c r="L354" s="14"/>
      <x:c r="M354" s="13"/>
      <x:c r="Q354" s="3" t="s">
        <x:v>715</x:v>
      </x:c>
    </x:row>
    <x:row r="355" spans="1:17" ht="30" customHeight="1">
      <x:c r="A355" s="13"/>
      <x:c r="B355" s="13"/>
      <x:c r="C355" s="13"/>
      <x:c r="D355" s="13"/>
      <x:c r="E355" s="14"/>
      <x:c r="F355" s="14"/>
      <x:c r="G355" s="14"/>
      <x:c r="H355" s="14"/>
      <x:c r="I355" s="14"/>
      <x:c r="J355" s="14"/>
      <x:c r="K355" s="14"/>
      <x:c r="L355" s="14"/>
      <x:c r="M355" s="13"/>
      <x:c r="Q355" s="3" t="s">
        <x:v>715</x:v>
      </x:c>
    </x:row>
    <x:row r="356" spans="1:17" ht="30" customHeight="1">
      <x:c r="A356" s="13"/>
      <x:c r="B356" s="13"/>
      <x:c r="C356" s="13"/>
      <x:c r="D356" s="13"/>
      <x:c r="E356" s="14"/>
      <x:c r="F356" s="14"/>
      <x:c r="G356" s="14"/>
      <x:c r="H356" s="14"/>
      <x:c r="I356" s="14"/>
      <x:c r="J356" s="14"/>
      <x:c r="K356" s="14"/>
      <x:c r="L356" s="14"/>
      <x:c r="M356" s="13"/>
      <x:c r="Q356" s="3" t="s">
        <x:v>715</x:v>
      </x:c>
    </x:row>
    <x:row r="357" spans="1:17" ht="30" customHeight="1">
      <x:c r="A357" s="13"/>
      <x:c r="B357" s="13"/>
      <x:c r="C357" s="13"/>
      <x:c r="D357" s="13"/>
      <x:c r="E357" s="14"/>
      <x:c r="F357" s="14"/>
      <x:c r="G357" s="14"/>
      <x:c r="H357" s="14"/>
      <x:c r="I357" s="14"/>
      <x:c r="J357" s="14"/>
      <x:c r="K357" s="14"/>
      <x:c r="L357" s="14"/>
      <x:c r="M357" s="13"/>
      <x:c r="Q357" s="3" t="s">
        <x:v>715</x:v>
      </x:c>
    </x:row>
    <x:row r="358" spans="1:17" ht="30" customHeight="1">
      <x:c r="A358" s="13"/>
      <x:c r="B358" s="13"/>
      <x:c r="C358" s="13"/>
      <x:c r="D358" s="13"/>
      <x:c r="E358" s="14"/>
      <x:c r="F358" s="14"/>
      <x:c r="G358" s="14"/>
      <x:c r="H358" s="14"/>
      <x:c r="I358" s="14"/>
      <x:c r="J358" s="14"/>
      <x:c r="K358" s="14"/>
      <x:c r="L358" s="14"/>
      <x:c r="M358" s="13"/>
      <x:c r="Q358" s="3" t="s">
        <x:v>715</x:v>
      </x:c>
    </x:row>
    <x:row r="359" spans="1:17" ht="30" customHeight="1">
      <x:c r="A359" s="13"/>
      <x:c r="B359" s="13"/>
      <x:c r="C359" s="13"/>
      <x:c r="D359" s="13"/>
      <x:c r="E359" s="14"/>
      <x:c r="F359" s="14"/>
      <x:c r="G359" s="14"/>
      <x:c r="H359" s="14"/>
      <x:c r="I359" s="14"/>
      <x:c r="J359" s="14"/>
      <x:c r="K359" s="14"/>
      <x:c r="L359" s="14"/>
      <x:c r="M359" s="13"/>
      <x:c r="Q359" s="3" t="s">
        <x:v>715</x:v>
      </x:c>
    </x:row>
    <x:row r="360" spans="1:17" ht="30" customHeight="1">
      <x:c r="A360" s="13"/>
      <x:c r="B360" s="13"/>
      <x:c r="C360" s="13"/>
      <x:c r="D360" s="13"/>
      <x:c r="E360" s="14"/>
      <x:c r="F360" s="14"/>
      <x:c r="G360" s="14"/>
      <x:c r="H360" s="14"/>
      <x:c r="I360" s="14"/>
      <x:c r="J360" s="14"/>
      <x:c r="K360" s="14"/>
      <x:c r="L360" s="14"/>
      <x:c r="M360" s="13"/>
      <x:c r="Q360" s="3" t="s">
        <x:v>715</x:v>
      </x:c>
    </x:row>
    <x:row r="361" spans="1:17" ht="30" customHeight="1">
      <x:c r="A361" s="13"/>
      <x:c r="B361" s="13"/>
      <x:c r="C361" s="13"/>
      <x:c r="D361" s="13"/>
      <x:c r="E361" s="14"/>
      <x:c r="F361" s="14"/>
      <x:c r="G361" s="14"/>
      <x:c r="H361" s="14"/>
      <x:c r="I361" s="14"/>
      <x:c r="J361" s="14"/>
      <x:c r="K361" s="14"/>
      <x:c r="L361" s="14"/>
      <x:c r="M361" s="13"/>
      <x:c r="Q361" s="3" t="s">
        <x:v>715</x:v>
      </x:c>
    </x:row>
    <x:row r="362" spans="1:17" ht="30" customHeight="1">
      <x:c r="A362" s="13"/>
      <x:c r="B362" s="13"/>
      <x:c r="C362" s="13"/>
      <x:c r="D362" s="13"/>
      <x:c r="E362" s="14"/>
      <x:c r="F362" s="14"/>
      <x:c r="G362" s="14"/>
      <x:c r="H362" s="14"/>
      <x:c r="I362" s="14"/>
      <x:c r="J362" s="14"/>
      <x:c r="K362" s="14"/>
      <x:c r="L362" s="14"/>
      <x:c r="M362" s="13"/>
      <x:c r="Q362" s="3" t="s">
        <x:v>715</x:v>
      </x:c>
    </x:row>
    <x:row r="363" spans="1:14" ht="30" customHeight="1">
      <x:c r="A363" s="15" t="s">
        <x:v>1704</x:v>
      </x:c>
      <x:c r="B363" s="13"/>
      <x:c r="C363" s="13"/>
      <x:c r="D363" s="13"/>
      <x:c r="E363" s="14"/>
      <x:c r="F363" s="14">
        <x:f>SUMIF(Q341:Q362,"010501",F341:F362)</x:f>
        <x:v>0</x:v>
      </x:c>
      <x:c r="G363" s="14"/>
      <x:c r="H363" s="14">
        <x:f>SUMIF(Q341:Q362,"010501",H341:H362)</x:f>
        <x:v>0</x:v>
      </x:c>
      <x:c r="I363" s="14"/>
      <x:c r="J363" s="14">
        <x:f>SUMIF(Q341:Q362,"010501",J341:J362)</x:f>
        <x:v>0</x:v>
      </x:c>
      <x:c r="K363" s="14"/>
      <x:c r="L363" s="14">
        <x:f>SUMIF(Q341:Q362,"010501",L341:L362)</x:f>
        <x:v>0</x:v>
      </x:c>
      <x:c r="M363" s="13"/>
      <x:c r="N363" s="2" t="s">
        <x:v>344</x:v>
      </x:c>
    </x:row>
    <x:row r="364" spans="1:17" ht="30" customHeight="1">
      <x:c r="A364" s="15" t="s">
        <x:v>1701</x:v>
      </x:c>
      <x:c r="B364" s="15" t="s">
        <x:v>885</x:v>
      </x:c>
      <x:c r="C364" s="13"/>
      <x:c r="D364" s="13"/>
      <x:c r="E364" s="14"/>
      <x:c r="F364" s="14"/>
      <x:c r="G364" s="14"/>
      <x:c r="H364" s="14"/>
      <x:c r="I364" s="14"/>
      <x:c r="J364" s="14"/>
      <x:c r="K364" s="14"/>
      <x:c r="L364" s="14"/>
      <x:c r="M364" s="13"/>
      <x:c r="Q364" s="3" t="s">
        <x:v>578</x:v>
      </x:c>
    </x:row>
    <x:row r="365" spans="1:48" ht="30" customHeight="1">
      <x:c r="A365" s="15" t="s">
        <x:v>913</x:v>
      </x:c>
      <x:c r="B365" s="15" t="s">
        <x:v>1595</x:v>
      </x:c>
      <x:c r="C365" s="15" t="s">
        <x:v>176</x:v>
      </x:c>
      <x:c r="D365" s="13">
        <x:v>32.520000000000003</x:v>
      </x:c>
      <x:c r="E365" s="14">
        <x:f>TRUNC(일위대가목록!E93,0)</x:f>
        <x:v>0</x:v>
      </x:c>
      <x:c r="F365" s="14">
        <x:f>TRUNC(E365*D365,0)</x:f>
        <x:v>0</x:v>
      </x:c>
      <x:c r="G365" s="14">
        <x:f>TRUNC(일위대가목록!F93,0)</x:f>
        <x:v>0</x:v>
      </x:c>
      <x:c r="H365" s="14">
        <x:f>TRUNC(G365*D365,0)</x:f>
        <x:v>0</x:v>
      </x:c>
      <x:c r="I365" s="14">
        <x:f>TRUNC(일위대가목록!G93,0)</x:f>
        <x:v>0</x:v>
      </x:c>
      <x:c r="J365" s="14">
        <x:f>TRUNC(I365*D365,0)</x:f>
        <x:v>0</x:v>
      </x:c>
      <x:c r="K365" s="14">
        <x:f>TRUNC(E365+G365+I365,0)</x:f>
        <x:v>0</x:v>
      </x:c>
      <x:c r="L365" s="14">
        <x:f>TRUNC(F365+H365+J365,0)</x:f>
        <x:v>0</x:v>
      </x:c>
      <x:c r="M365" s="15" t="s">
        <x:v>568</x:v>
      </x:c>
      <x:c r="N365" s="3" t="s">
        <x:v>829</x:v>
      </x:c>
      <x:c r="O365" s="3" t="s">
        <x:v>140</x:v>
      </x:c>
      <x:c r="P365" s="3" t="s">
        <x:v>140</x:v>
      </x:c>
      <x:c r="Q365" s="3" t="s">
        <x:v>578</x:v>
      </x:c>
      <x:c r="R365" s="3" t="s">
        <x:v>185</x:v>
      </x:c>
      <x:c r="S365" s="3" t="s">
        <x:v>150</x:v>
      </x:c>
      <x:c r="T365" s="3" t="s">
        <x:v>150</x:v>
      </x:c>
      <x:c r="AR365" s="3" t="s">
        <x:v>140</x:v>
      </x:c>
      <x:c r="AS365" s="3" t="s">
        <x:v>140</x:v>
      </x:c>
      <x:c r="AU365" s="3" t="s">
        <x:v>1795</x:v>
      </x:c>
      <x:c r="AV365" s="2">
        <x:v>258</x:v>
      </x:c>
    </x:row>
    <x:row r="366" spans="1:48" ht="30" customHeight="1">
      <x:c r="A366" s="15" t="s">
        <x:v>892</x:v>
      </x:c>
      <x:c r="B366" s="15" t="s">
        <x:v>286</x:v>
      </x:c>
      <x:c r="C366" s="15" t="s">
        <x:v>176</x:v>
      </x:c>
      <x:c r="D366" s="13">
        <x:v>68.680000000000007</x:v>
      </x:c>
      <x:c r="E366" s="14">
        <x:f>TRUNC(일위대가목록!E98,0)</x:f>
        <x:v>0</x:v>
      </x:c>
      <x:c r="F366" s="14">
        <x:f>TRUNC(E366*D366,0)</x:f>
        <x:v>0</x:v>
      </x:c>
      <x:c r="G366" s="14">
        <x:f>TRUNC(일위대가목록!F98,0)</x:f>
        <x:v>0</x:v>
      </x:c>
      <x:c r="H366" s="14">
        <x:f>TRUNC(G366*D366,0)</x:f>
        <x:v>0</x:v>
      </x:c>
      <x:c r="I366" s="14">
        <x:f>TRUNC(일위대가목록!G98,0)</x:f>
        <x:v>0</x:v>
      </x:c>
      <x:c r="J366" s="14">
        <x:f>TRUNC(I366*D366,0)</x:f>
        <x:v>0</x:v>
      </x:c>
      <x:c r="K366" s="14">
        <x:f>TRUNC(E366+G366+I366,0)</x:f>
        <x:v>0</x:v>
      </x:c>
      <x:c r="L366" s="14">
        <x:f>TRUNC(F366+H366+J366,0)</x:f>
        <x:v>0</x:v>
      </x:c>
      <x:c r="M366" s="15" t="s">
        <x:v>562</x:v>
      </x:c>
      <x:c r="N366" s="3" t="s">
        <x:v>1174</x:v>
      </x:c>
      <x:c r="O366" s="3" t="s">
        <x:v>140</x:v>
      </x:c>
      <x:c r="P366" s="3" t="s">
        <x:v>140</x:v>
      </x:c>
      <x:c r="Q366" s="3" t="s">
        <x:v>578</x:v>
      </x:c>
      <x:c r="R366" s="3" t="s">
        <x:v>185</x:v>
      </x:c>
      <x:c r="S366" s="3" t="s">
        <x:v>150</x:v>
      </x:c>
      <x:c r="T366" s="3" t="s">
        <x:v>150</x:v>
      </x:c>
      <x:c r="AR366" s="3" t="s">
        <x:v>140</x:v>
      </x:c>
      <x:c r="AS366" s="3" t="s">
        <x:v>140</x:v>
      </x:c>
      <x:c r="AU366" s="3" t="s">
        <x:v>1199</x:v>
      </x:c>
      <x:c r="AV366" s="2">
        <x:v>96</x:v>
      </x:c>
    </x:row>
    <x:row r="367" spans="1:17" ht="30" customHeight="1">
      <x:c r="A367" s="13"/>
      <x:c r="B367" s="13"/>
      <x:c r="C367" s="13"/>
      <x:c r="D367" s="13"/>
      <x:c r="E367" s="14"/>
      <x:c r="F367" s="14"/>
      <x:c r="G367" s="14"/>
      <x:c r="H367" s="14"/>
      <x:c r="I367" s="14"/>
      <x:c r="J367" s="14"/>
      <x:c r="K367" s="14"/>
      <x:c r="L367" s="14"/>
      <x:c r="M367" s="13"/>
      <x:c r="Q367" s="3" t="s">
        <x:v>578</x:v>
      </x:c>
    </x:row>
    <x:row r="368" spans="1:17" ht="30" customHeight="1">
      <x:c r="A368" s="13"/>
      <x:c r="B368" s="13"/>
      <x:c r="C368" s="13"/>
      <x:c r="D368" s="13"/>
      <x:c r="E368" s="14"/>
      <x:c r="F368" s="14"/>
      <x:c r="G368" s="14"/>
      <x:c r="H368" s="14"/>
      <x:c r="I368" s="14"/>
      <x:c r="J368" s="14"/>
      <x:c r="K368" s="14"/>
      <x:c r="L368" s="14"/>
      <x:c r="M368" s="13"/>
      <x:c r="Q368" s="3" t="s">
        <x:v>578</x:v>
      </x:c>
    </x:row>
    <x:row r="369" spans="1:17" ht="30" customHeight="1">
      <x:c r="A369" s="13"/>
      <x:c r="B369" s="13"/>
      <x:c r="C369" s="13"/>
      <x:c r="D369" s="13"/>
      <x:c r="E369" s="14"/>
      <x:c r="F369" s="14"/>
      <x:c r="G369" s="14"/>
      <x:c r="H369" s="14"/>
      <x:c r="I369" s="14"/>
      <x:c r="J369" s="14"/>
      <x:c r="K369" s="14"/>
      <x:c r="L369" s="14"/>
      <x:c r="M369" s="13"/>
      <x:c r="Q369" s="3" t="s">
        <x:v>578</x:v>
      </x:c>
    </x:row>
    <x:row r="370" spans="1:17" ht="30" customHeight="1">
      <x:c r="A370" s="13"/>
      <x:c r="B370" s="13"/>
      <x:c r="C370" s="13"/>
      <x:c r="D370" s="13"/>
      <x:c r="E370" s="14"/>
      <x:c r="F370" s="14"/>
      <x:c r="G370" s="14"/>
      <x:c r="H370" s="14"/>
      <x:c r="I370" s="14"/>
      <x:c r="J370" s="14"/>
      <x:c r="K370" s="14"/>
      <x:c r="L370" s="14"/>
      <x:c r="M370" s="13"/>
      <x:c r="Q370" s="3" t="s">
        <x:v>578</x:v>
      </x:c>
    </x:row>
    <x:row r="371" spans="1:17" ht="30" customHeight="1">
      <x:c r="A371" s="13"/>
      <x:c r="B371" s="13"/>
      <x:c r="C371" s="13"/>
      <x:c r="D371" s="13"/>
      <x:c r="E371" s="14"/>
      <x:c r="F371" s="14"/>
      <x:c r="G371" s="14"/>
      <x:c r="H371" s="14"/>
      <x:c r="I371" s="14"/>
      <x:c r="J371" s="14"/>
      <x:c r="K371" s="14"/>
      <x:c r="L371" s="14"/>
      <x:c r="M371" s="13"/>
      <x:c r="Q371" s="3" t="s">
        <x:v>578</x:v>
      </x:c>
    </x:row>
    <x:row r="372" spans="1:17" ht="30" customHeight="1">
      <x:c r="A372" s="13"/>
      <x:c r="B372" s="13"/>
      <x:c r="C372" s="13"/>
      <x:c r="D372" s="13"/>
      <x:c r="E372" s="14"/>
      <x:c r="F372" s="14"/>
      <x:c r="G372" s="14"/>
      <x:c r="H372" s="14"/>
      <x:c r="I372" s="14"/>
      <x:c r="J372" s="14"/>
      <x:c r="K372" s="14"/>
      <x:c r="L372" s="14"/>
      <x:c r="M372" s="13"/>
      <x:c r="Q372" s="3" t="s">
        <x:v>578</x:v>
      </x:c>
    </x:row>
    <x:row r="373" spans="1:17" ht="30" customHeight="1">
      <x:c r="A373" s="13"/>
      <x:c r="B373" s="13"/>
      <x:c r="C373" s="13"/>
      <x:c r="D373" s="13"/>
      <x:c r="E373" s="14"/>
      <x:c r="F373" s="14"/>
      <x:c r="G373" s="14"/>
      <x:c r="H373" s="14"/>
      <x:c r="I373" s="14"/>
      <x:c r="J373" s="14"/>
      <x:c r="K373" s="14"/>
      <x:c r="L373" s="14"/>
      <x:c r="M373" s="13"/>
      <x:c r="Q373" s="3" t="s">
        <x:v>578</x:v>
      </x:c>
    </x:row>
    <x:row r="374" spans="1:17" ht="30" customHeight="1">
      <x:c r="A374" s="13"/>
      <x:c r="B374" s="13"/>
      <x:c r="C374" s="13"/>
      <x:c r="D374" s="13"/>
      <x:c r="E374" s="14"/>
      <x:c r="F374" s="14"/>
      <x:c r="G374" s="14"/>
      <x:c r="H374" s="14"/>
      <x:c r="I374" s="14"/>
      <x:c r="J374" s="14"/>
      <x:c r="K374" s="14"/>
      <x:c r="L374" s="14"/>
      <x:c r="M374" s="13"/>
      <x:c r="Q374" s="3" t="s">
        <x:v>578</x:v>
      </x:c>
    </x:row>
    <x:row r="375" spans="1:17" ht="30" customHeight="1">
      <x:c r="A375" s="13"/>
      <x:c r="B375" s="13"/>
      <x:c r="C375" s="13"/>
      <x:c r="D375" s="13"/>
      <x:c r="E375" s="14"/>
      <x:c r="F375" s="14"/>
      <x:c r="G375" s="14"/>
      <x:c r="H375" s="14"/>
      <x:c r="I375" s="14"/>
      <x:c r="J375" s="14"/>
      <x:c r="K375" s="14"/>
      <x:c r="L375" s="14"/>
      <x:c r="M375" s="13"/>
      <x:c r="Q375" s="3" t="s">
        <x:v>578</x:v>
      </x:c>
    </x:row>
    <x:row r="376" spans="1:17" ht="30" customHeight="1">
      <x:c r="A376" s="13"/>
      <x:c r="B376" s="13"/>
      <x:c r="C376" s="13"/>
      <x:c r="D376" s="13"/>
      <x:c r="E376" s="14"/>
      <x:c r="F376" s="14"/>
      <x:c r="G376" s="14"/>
      <x:c r="H376" s="14"/>
      <x:c r="I376" s="14"/>
      <x:c r="J376" s="14"/>
      <x:c r="K376" s="14"/>
      <x:c r="L376" s="14"/>
      <x:c r="M376" s="13"/>
      <x:c r="Q376" s="3" t="s">
        <x:v>578</x:v>
      </x:c>
    </x:row>
    <x:row r="377" spans="1:17" ht="30" customHeight="1">
      <x:c r="A377" s="13"/>
      <x:c r="B377" s="13"/>
      <x:c r="C377" s="13"/>
      <x:c r="D377" s="13"/>
      <x:c r="E377" s="14"/>
      <x:c r="F377" s="14"/>
      <x:c r="G377" s="14"/>
      <x:c r="H377" s="14"/>
      <x:c r="I377" s="14"/>
      <x:c r="J377" s="14"/>
      <x:c r="K377" s="14"/>
      <x:c r="L377" s="14"/>
      <x:c r="M377" s="13"/>
      <x:c r="Q377" s="3" t="s">
        <x:v>578</x:v>
      </x:c>
    </x:row>
    <x:row r="378" spans="1:17" ht="30" customHeight="1">
      <x:c r="A378" s="13"/>
      <x:c r="B378" s="13"/>
      <x:c r="C378" s="13"/>
      <x:c r="D378" s="13"/>
      <x:c r="E378" s="14"/>
      <x:c r="F378" s="14"/>
      <x:c r="G378" s="14"/>
      <x:c r="H378" s="14"/>
      <x:c r="I378" s="14"/>
      <x:c r="J378" s="14"/>
      <x:c r="K378" s="14"/>
      <x:c r="L378" s="14"/>
      <x:c r="M378" s="13"/>
      <x:c r="Q378" s="3" t="s">
        <x:v>578</x:v>
      </x:c>
    </x:row>
    <x:row r="379" spans="1:17" ht="30" customHeight="1">
      <x:c r="A379" s="13"/>
      <x:c r="B379" s="13"/>
      <x:c r="C379" s="13"/>
      <x:c r="D379" s="13"/>
      <x:c r="E379" s="14"/>
      <x:c r="F379" s="14"/>
      <x:c r="G379" s="14"/>
      <x:c r="H379" s="14"/>
      <x:c r="I379" s="14"/>
      <x:c r="J379" s="14"/>
      <x:c r="K379" s="14"/>
      <x:c r="L379" s="14"/>
      <x:c r="M379" s="13"/>
      <x:c r="Q379" s="3" t="s">
        <x:v>578</x:v>
      </x:c>
    </x:row>
    <x:row r="380" spans="1:17" ht="30" customHeight="1">
      <x:c r="A380" s="13"/>
      <x:c r="B380" s="13"/>
      <x:c r="C380" s="13"/>
      <x:c r="D380" s="13"/>
      <x:c r="E380" s="14"/>
      <x:c r="F380" s="14"/>
      <x:c r="G380" s="14"/>
      <x:c r="H380" s="14"/>
      <x:c r="I380" s="14"/>
      <x:c r="J380" s="14"/>
      <x:c r="K380" s="14"/>
      <x:c r="L380" s="14"/>
      <x:c r="M380" s="13"/>
      <x:c r="Q380" s="3" t="s">
        <x:v>578</x:v>
      </x:c>
    </x:row>
    <x:row r="381" spans="1:17" ht="30" customHeight="1">
      <x:c r="A381" s="13"/>
      <x:c r="B381" s="13"/>
      <x:c r="C381" s="13"/>
      <x:c r="D381" s="13"/>
      <x:c r="E381" s="14"/>
      <x:c r="F381" s="14"/>
      <x:c r="G381" s="14"/>
      <x:c r="H381" s="14"/>
      <x:c r="I381" s="14"/>
      <x:c r="J381" s="14"/>
      <x:c r="K381" s="14"/>
      <x:c r="L381" s="14"/>
      <x:c r="M381" s="13"/>
      <x:c r="Q381" s="3" t="s">
        <x:v>578</x:v>
      </x:c>
    </x:row>
    <x:row r="382" spans="1:17" ht="30" customHeight="1">
      <x:c r="A382" s="13"/>
      <x:c r="B382" s="13"/>
      <x:c r="C382" s="13"/>
      <x:c r="D382" s="13"/>
      <x:c r="E382" s="14"/>
      <x:c r="F382" s="14"/>
      <x:c r="G382" s="14"/>
      <x:c r="H382" s="14"/>
      <x:c r="I382" s="14"/>
      <x:c r="J382" s="14"/>
      <x:c r="K382" s="14"/>
      <x:c r="L382" s="14"/>
      <x:c r="M382" s="13"/>
      <x:c r="Q382" s="3" t="s">
        <x:v>578</x:v>
      </x:c>
    </x:row>
    <x:row r="383" spans="1:17" ht="30" customHeight="1">
      <x:c r="A383" s="13"/>
      <x:c r="B383" s="13"/>
      <x:c r="C383" s="13"/>
      <x:c r="D383" s="13"/>
      <x:c r="E383" s="14"/>
      <x:c r="F383" s="14"/>
      <x:c r="G383" s="14"/>
      <x:c r="H383" s="14"/>
      <x:c r="I383" s="14"/>
      <x:c r="J383" s="14"/>
      <x:c r="K383" s="14"/>
      <x:c r="L383" s="14"/>
      <x:c r="M383" s="13"/>
      <x:c r="Q383" s="3" t="s">
        <x:v>578</x:v>
      </x:c>
    </x:row>
    <x:row r="384" spans="1:17" ht="30" customHeight="1">
      <x:c r="A384" s="13"/>
      <x:c r="B384" s="13"/>
      <x:c r="C384" s="13"/>
      <x:c r="D384" s="13"/>
      <x:c r="E384" s="14"/>
      <x:c r="F384" s="14"/>
      <x:c r="G384" s="14"/>
      <x:c r="H384" s="14"/>
      <x:c r="I384" s="14"/>
      <x:c r="J384" s="14"/>
      <x:c r="K384" s="14"/>
      <x:c r="L384" s="14"/>
      <x:c r="M384" s="13"/>
      <x:c r="Q384" s="3" t="s">
        <x:v>578</x:v>
      </x:c>
    </x:row>
    <x:row r="385" spans="1:17" ht="30" customHeight="1">
      <x:c r="A385" s="13"/>
      <x:c r="B385" s="13"/>
      <x:c r="C385" s="13"/>
      <x:c r="D385" s="13"/>
      <x:c r="E385" s="14"/>
      <x:c r="F385" s="14"/>
      <x:c r="G385" s="14"/>
      <x:c r="H385" s="14"/>
      <x:c r="I385" s="14"/>
      <x:c r="J385" s="14"/>
      <x:c r="K385" s="14"/>
      <x:c r="L385" s="14"/>
      <x:c r="M385" s="13"/>
      <x:c r="Q385" s="3" t="s">
        <x:v>578</x:v>
      </x:c>
    </x:row>
    <x:row r="386" spans="1:17" ht="30" customHeight="1">
      <x:c r="A386" s="13"/>
      <x:c r="B386" s="13"/>
      <x:c r="C386" s="13"/>
      <x:c r="D386" s="13"/>
      <x:c r="E386" s="14"/>
      <x:c r="F386" s="14"/>
      <x:c r="G386" s="14"/>
      <x:c r="H386" s="14"/>
      <x:c r="I386" s="14"/>
      <x:c r="J386" s="14"/>
      <x:c r="K386" s="14"/>
      <x:c r="L386" s="14"/>
      <x:c r="M386" s="13"/>
      <x:c r="Q386" s="3" t="s">
        <x:v>578</x:v>
      </x:c>
    </x:row>
    <x:row r="387" spans="1:14" ht="30" customHeight="1">
      <x:c r="A387" s="15" t="s">
        <x:v>1704</x:v>
      </x:c>
      <x:c r="B387" s="13"/>
      <x:c r="C387" s="13"/>
      <x:c r="D387" s="13"/>
      <x:c r="E387" s="14"/>
      <x:c r="F387" s="14">
        <x:f>SUMIF(Q365:Q386,"010502",F365:F386)</x:f>
        <x:v>0</x:v>
      </x:c>
      <x:c r="G387" s="14"/>
      <x:c r="H387" s="14">
        <x:f>SUMIF(Q365:Q386,"010502",H365:H386)</x:f>
        <x:v>0</x:v>
      </x:c>
      <x:c r="I387" s="14"/>
      <x:c r="J387" s="14">
        <x:f>SUMIF(Q365:Q386,"010502",J365:J386)</x:f>
        <x:v>0</x:v>
      </x:c>
      <x:c r="K387" s="14"/>
      <x:c r="L387" s="14">
        <x:f>SUMIF(Q365:Q386,"010502",L365:L386)</x:f>
        <x:v>0</x:v>
      </x:c>
      <x:c r="M387" s="13"/>
      <x:c r="N387" s="2" t="s">
        <x:v>344</x:v>
      </x:c>
    </x:row>
    <x:row r="388" spans="1:17" ht="30" customHeight="1">
      <x:c r="A388" s="15" t="s">
        <x:v>1729</x:v>
      </x:c>
      <x:c r="B388" s="15" t="s">
        <x:v>885</x:v>
      </x:c>
      <x:c r="C388" s="13"/>
      <x:c r="D388" s="13"/>
      <x:c r="E388" s="14"/>
      <x:c r="F388" s="14"/>
      <x:c r="G388" s="14"/>
      <x:c r="H388" s="14"/>
      <x:c r="I388" s="14"/>
      <x:c r="J388" s="14"/>
      <x:c r="K388" s="14"/>
      <x:c r="L388" s="14"/>
      <x:c r="M388" s="13"/>
      <x:c r="Q388" s="3" t="s">
        <x:v>573</x:v>
      </x:c>
    </x:row>
    <x:row r="389" spans="1:48" ht="30" customHeight="1">
      <x:c r="A389" s="15" t="s">
        <x:v>931</x:v>
      </x:c>
      <x:c r="B389" s="15" t="s">
        <x:v>526</x:v>
      </x:c>
      <x:c r="C389" s="15" t="s">
        <x:v>176</x:v>
      </x:c>
      <x:c r="D389" s="13">
        <x:v>32.520000000000003</x:v>
      </x:c>
      <x:c r="E389" s="14">
        <x:f>TRUNC(일위대가목록!E30,0)</x:f>
        <x:v>0</x:v>
      </x:c>
      <x:c r="F389" s="14">
        <x:f>TRUNC(E389*D389,0)</x:f>
        <x:v>0</x:v>
      </x:c>
      <x:c r="G389" s="14">
        <x:f>TRUNC(일위대가목록!F30,0)</x:f>
        <x:v>0</x:v>
      </x:c>
      <x:c r="H389" s="14">
        <x:f>TRUNC(G389*D389,0)</x:f>
        <x:v>0</x:v>
      </x:c>
      <x:c r="I389" s="14">
        <x:f>TRUNC(일위대가목록!G30,0)</x:f>
        <x:v>0</x:v>
      </x:c>
      <x:c r="J389" s="14">
        <x:f>TRUNC(I389*D389,0)</x:f>
        <x:v>0</x:v>
      </x:c>
      <x:c r="K389" s="14">
        <x:f t="shared" ref="K389:L391" si="12">TRUNC(E389+G389+I389,0)</x:f>
        <x:v>0</x:v>
      </x:c>
      <x:c r="L389" s="14">
        <x:f t="shared" si="12"/>
        <x:v>0</x:v>
      </x:c>
      <x:c r="M389" s="15" t="s">
        <x:v>433</x:v>
      </x:c>
      <x:c r="N389" s="3" t="s">
        <x:v>1168</x:v>
      </x:c>
      <x:c r="O389" s="3" t="s">
        <x:v>140</x:v>
      </x:c>
      <x:c r="P389" s="3" t="s">
        <x:v>140</x:v>
      </x:c>
      <x:c r="Q389" s="3" t="s">
        <x:v>573</x:v>
      </x:c>
      <x:c r="R389" s="3" t="s">
        <x:v>185</x:v>
      </x:c>
      <x:c r="S389" s="3" t="s">
        <x:v>150</x:v>
      </x:c>
      <x:c r="T389" s="3" t="s">
        <x:v>150</x:v>
      </x:c>
      <x:c r="AR389" s="3" t="s">
        <x:v>140</x:v>
      </x:c>
      <x:c r="AS389" s="3" t="s">
        <x:v>140</x:v>
      </x:c>
      <x:c r="AU389" s="3" t="s">
        <x:v>1799</x:v>
      </x:c>
      <x:c r="AV389" s="2">
        <x:v>98</x:v>
      </x:c>
    </x:row>
    <x:row r="390" spans="1:48" ht="30" customHeight="1">
      <x:c r="A390" s="15" t="s">
        <x:v>348</x:v>
      </x:c>
      <x:c r="B390" s="15" t="s">
        <x:v>288</x:v>
      </x:c>
      <x:c r="C390" s="15" t="s">
        <x:v>137</x:v>
      </x:c>
      <x:c r="D390" s="13">
        <x:v>19.18</x:v>
      </x:c>
      <x:c r="E390" s="14">
        <x:f>TRUNC(일위대가목록!E102,0)</x:f>
        <x:v>0</x:v>
      </x:c>
      <x:c r="F390" s="14">
        <x:f>TRUNC(E390*D390,0)</x:f>
        <x:v>0</x:v>
      </x:c>
      <x:c r="G390" s="14">
        <x:f>TRUNC(일위대가목록!F102,0)</x:f>
        <x:v>0</x:v>
      </x:c>
      <x:c r="H390" s="14">
        <x:f>TRUNC(G390*D390,0)</x:f>
        <x:v>0</x:v>
      </x:c>
      <x:c r="I390" s="14">
        <x:f>TRUNC(일위대가목록!G102,0)</x:f>
        <x:v>0</x:v>
      </x:c>
      <x:c r="J390" s="14">
        <x:f>TRUNC(I390*D390,0)</x:f>
        <x:v>0</x:v>
      </x:c>
      <x:c r="K390" s="14">
        <x:f t="shared" si="12"/>
        <x:v>0</x:v>
      </x:c>
      <x:c r="L390" s="14">
        <x:f t="shared" si="12"/>
        <x:v>0</x:v>
      </x:c>
      <x:c r="M390" s="15" t="s">
        <x:v>618</x:v>
      </x:c>
      <x:c r="N390" s="3" t="s">
        <x:v>827</x:v>
      </x:c>
      <x:c r="O390" s="3" t="s">
        <x:v>140</x:v>
      </x:c>
      <x:c r="P390" s="3" t="s">
        <x:v>140</x:v>
      </x:c>
      <x:c r="Q390" s="3" t="s">
        <x:v>573</x:v>
      </x:c>
      <x:c r="R390" s="3" t="s">
        <x:v>185</x:v>
      </x:c>
      <x:c r="S390" s="3" t="s">
        <x:v>150</x:v>
      </x:c>
      <x:c r="T390" s="3" t="s">
        <x:v>150</x:v>
      </x:c>
      <x:c r="AR390" s="3" t="s">
        <x:v>140</x:v>
      </x:c>
      <x:c r="AS390" s="3" t="s">
        <x:v>140</x:v>
      </x:c>
      <x:c r="AU390" s="3" t="s">
        <x:v>1219</x:v>
      </x:c>
      <x:c r="AV390" s="2">
        <x:v>100</x:v>
      </x:c>
    </x:row>
    <x:row r="391" spans="1:48" ht="30" customHeight="1">
      <x:c r="A391" s="15" t="s">
        <x:v>873</x:v>
      </x:c>
      <x:c r="B391" s="15" t="s">
        <x:v>275</x:v>
      </x:c>
      <x:c r="C391" s="15" t="s">
        <x:v>137</x:v>
      </x:c>
      <x:c r="D391" s="13">
        <x:v>4.4000000000000004</x:v>
      </x:c>
      <x:c r="E391" s="14">
        <x:f>TRUNC(일위대가목록!E100,0)</x:f>
        <x:v>0</x:v>
      </x:c>
      <x:c r="F391" s="14">
        <x:f>TRUNC(E391*D391,0)</x:f>
        <x:v>0</x:v>
      </x:c>
      <x:c r="G391" s="14">
        <x:f>TRUNC(일위대가목록!F100,0)</x:f>
        <x:v>0</x:v>
      </x:c>
      <x:c r="H391" s="14">
        <x:f>TRUNC(G391*D391,0)</x:f>
        <x:v>0</x:v>
      </x:c>
      <x:c r="I391" s="14">
        <x:f>TRUNC(일위대가목록!G100,0)</x:f>
        <x:v>0</x:v>
      </x:c>
      <x:c r="J391" s="14">
        <x:f>TRUNC(I391*D391,0)</x:f>
        <x:v>0</x:v>
      </x:c>
      <x:c r="K391" s="14">
        <x:f t="shared" si="12"/>
        <x:v>0</x:v>
      </x:c>
      <x:c r="L391" s="14">
        <x:f t="shared" si="12"/>
        <x:v>0</x:v>
      </x:c>
      <x:c r="M391" s="15" t="s">
        <x:v>560</x:v>
      </x:c>
      <x:c r="N391" s="3" t="s">
        <x:v>1179</x:v>
      </x:c>
      <x:c r="O391" s="3" t="s">
        <x:v>140</x:v>
      </x:c>
      <x:c r="P391" s="3" t="s">
        <x:v>140</x:v>
      </x:c>
      <x:c r="Q391" s="3" t="s">
        <x:v>573</x:v>
      </x:c>
      <x:c r="R391" s="3" t="s">
        <x:v>185</x:v>
      </x:c>
      <x:c r="S391" s="3" t="s">
        <x:v>150</x:v>
      </x:c>
      <x:c r="T391" s="3" t="s">
        <x:v>150</x:v>
      </x:c>
      <x:c r="AR391" s="3" t="s">
        <x:v>140</x:v>
      </x:c>
      <x:c r="AS391" s="3" t="s">
        <x:v>140</x:v>
      </x:c>
      <x:c r="AU391" s="3" t="s">
        <x:v>115</x:v>
      </x:c>
      <x:c r="AV391" s="2">
        <x:v>99</x:v>
      </x:c>
    </x:row>
    <x:row r="392" spans="1:17" ht="30" customHeight="1">
      <x:c r="A392" s="13"/>
      <x:c r="B392" s="13"/>
      <x:c r="C392" s="13"/>
      <x:c r="D392" s="13"/>
      <x:c r="E392" s="14"/>
      <x:c r="F392" s="14"/>
      <x:c r="G392" s="14"/>
      <x:c r="H392" s="14"/>
      <x:c r="I392" s="14"/>
      <x:c r="J392" s="14"/>
      <x:c r="K392" s="14"/>
      <x:c r="L392" s="14"/>
      <x:c r="M392" s="13"/>
      <x:c r="Q392" s="3" t="s">
        <x:v>573</x:v>
      </x:c>
    </x:row>
    <x:row r="393" spans="1:17" ht="30" customHeight="1">
      <x:c r="A393" s="13"/>
      <x:c r="B393" s="13"/>
      <x:c r="C393" s="13"/>
      <x:c r="D393" s="13"/>
      <x:c r="E393" s="14"/>
      <x:c r="F393" s="14"/>
      <x:c r="G393" s="14"/>
      <x:c r="H393" s="14"/>
      <x:c r="I393" s="14"/>
      <x:c r="J393" s="14"/>
      <x:c r="K393" s="14"/>
      <x:c r="L393" s="14"/>
      <x:c r="M393" s="13"/>
      <x:c r="Q393" s="3" t="s">
        <x:v>573</x:v>
      </x:c>
    </x:row>
    <x:row r="394" spans="1:17" ht="30" customHeight="1">
      <x:c r="A394" s="13"/>
      <x:c r="B394" s="13"/>
      <x:c r="C394" s="13"/>
      <x:c r="D394" s="13"/>
      <x:c r="E394" s="14"/>
      <x:c r="F394" s="14"/>
      <x:c r="G394" s="14"/>
      <x:c r="H394" s="14"/>
      <x:c r="I394" s="14"/>
      <x:c r="J394" s="14"/>
      <x:c r="K394" s="14"/>
      <x:c r="L394" s="14"/>
      <x:c r="M394" s="13"/>
      <x:c r="Q394" s="3" t="s">
        <x:v>573</x:v>
      </x:c>
    </x:row>
    <x:row r="395" spans="1:17" ht="30" customHeight="1">
      <x:c r="A395" s="13"/>
      <x:c r="B395" s="13"/>
      <x:c r="C395" s="13"/>
      <x:c r="D395" s="13"/>
      <x:c r="E395" s="14"/>
      <x:c r="F395" s="14"/>
      <x:c r="G395" s="14"/>
      <x:c r="H395" s="14"/>
      <x:c r="I395" s="14"/>
      <x:c r="J395" s="14"/>
      <x:c r="K395" s="14"/>
      <x:c r="L395" s="14"/>
      <x:c r="M395" s="13"/>
      <x:c r="Q395" s="3" t="s">
        <x:v>573</x:v>
      </x:c>
    </x:row>
    <x:row r="396" spans="1:17" ht="30" customHeight="1">
      <x:c r="A396" s="13"/>
      <x:c r="B396" s="13"/>
      <x:c r="C396" s="13"/>
      <x:c r="D396" s="13"/>
      <x:c r="E396" s="14"/>
      <x:c r="F396" s="14"/>
      <x:c r="G396" s="14"/>
      <x:c r="H396" s="14"/>
      <x:c r="I396" s="14"/>
      <x:c r="J396" s="14"/>
      <x:c r="K396" s="14"/>
      <x:c r="L396" s="14"/>
      <x:c r="M396" s="13"/>
      <x:c r="Q396" s="3" t="s">
        <x:v>573</x:v>
      </x:c>
    </x:row>
    <x:row r="397" spans="1:17" ht="30" customHeight="1">
      <x:c r="A397" s="13"/>
      <x:c r="B397" s="13"/>
      <x:c r="C397" s="13"/>
      <x:c r="D397" s="13"/>
      <x:c r="E397" s="14"/>
      <x:c r="F397" s="14"/>
      <x:c r="G397" s="14"/>
      <x:c r="H397" s="14"/>
      <x:c r="I397" s="14"/>
      <x:c r="J397" s="14"/>
      <x:c r="K397" s="14"/>
      <x:c r="L397" s="14"/>
      <x:c r="M397" s="13"/>
      <x:c r="Q397" s="3" t="s">
        <x:v>573</x:v>
      </x:c>
    </x:row>
    <x:row r="398" spans="1:17" ht="30" customHeight="1">
      <x:c r="A398" s="13"/>
      <x:c r="B398" s="13"/>
      <x:c r="C398" s="13"/>
      <x:c r="D398" s="13"/>
      <x:c r="E398" s="14"/>
      <x:c r="F398" s="14"/>
      <x:c r="G398" s="14"/>
      <x:c r="H398" s="14"/>
      <x:c r="I398" s="14"/>
      <x:c r="J398" s="14"/>
      <x:c r="K398" s="14"/>
      <x:c r="L398" s="14"/>
      <x:c r="M398" s="13"/>
      <x:c r="Q398" s="3" t="s">
        <x:v>573</x:v>
      </x:c>
    </x:row>
    <x:row r="399" spans="1:17" ht="30" customHeight="1">
      <x:c r="A399" s="13"/>
      <x:c r="B399" s="13"/>
      <x:c r="C399" s="13"/>
      <x:c r="D399" s="13"/>
      <x:c r="E399" s="14"/>
      <x:c r="F399" s="14"/>
      <x:c r="G399" s="14"/>
      <x:c r="H399" s="14"/>
      <x:c r="I399" s="14"/>
      <x:c r="J399" s="14"/>
      <x:c r="K399" s="14"/>
      <x:c r="L399" s="14"/>
      <x:c r="M399" s="13"/>
      <x:c r="Q399" s="3" t="s">
        <x:v>573</x:v>
      </x:c>
    </x:row>
    <x:row r="400" spans="1:17" ht="30" customHeight="1">
      <x:c r="A400" s="13"/>
      <x:c r="B400" s="13"/>
      <x:c r="C400" s="13"/>
      <x:c r="D400" s="13"/>
      <x:c r="E400" s="14"/>
      <x:c r="F400" s="14"/>
      <x:c r="G400" s="14"/>
      <x:c r="H400" s="14"/>
      <x:c r="I400" s="14"/>
      <x:c r="J400" s="14"/>
      <x:c r="K400" s="14"/>
      <x:c r="L400" s="14"/>
      <x:c r="M400" s="13"/>
      <x:c r="Q400" s="3" t="s">
        <x:v>573</x:v>
      </x:c>
    </x:row>
    <x:row r="401" spans="1:17" ht="30" customHeight="1">
      <x:c r="A401" s="13"/>
      <x:c r="B401" s="13"/>
      <x:c r="C401" s="13"/>
      <x:c r="D401" s="13"/>
      <x:c r="E401" s="14"/>
      <x:c r="F401" s="14"/>
      <x:c r="G401" s="14"/>
      <x:c r="H401" s="14"/>
      <x:c r="I401" s="14"/>
      <x:c r="J401" s="14"/>
      <x:c r="K401" s="14"/>
      <x:c r="L401" s="14"/>
      <x:c r="M401" s="13"/>
      <x:c r="Q401" s="3" t="s">
        <x:v>573</x:v>
      </x:c>
    </x:row>
    <x:row r="402" spans="1:17" ht="30" customHeight="1">
      <x:c r="A402" s="13"/>
      <x:c r="B402" s="13"/>
      <x:c r="C402" s="13"/>
      <x:c r="D402" s="13"/>
      <x:c r="E402" s="14"/>
      <x:c r="F402" s="14"/>
      <x:c r="G402" s="14"/>
      <x:c r="H402" s="14"/>
      <x:c r="I402" s="14"/>
      <x:c r="J402" s="14"/>
      <x:c r="K402" s="14"/>
      <x:c r="L402" s="14"/>
      <x:c r="M402" s="13"/>
      <x:c r="Q402" s="3" t="s">
        <x:v>573</x:v>
      </x:c>
    </x:row>
    <x:row r="403" spans="1:17" ht="30" customHeight="1">
      <x:c r="A403" s="13"/>
      <x:c r="B403" s="13"/>
      <x:c r="C403" s="13"/>
      <x:c r="D403" s="13"/>
      <x:c r="E403" s="14"/>
      <x:c r="F403" s="14"/>
      <x:c r="G403" s="14"/>
      <x:c r="H403" s="14"/>
      <x:c r="I403" s="14"/>
      <x:c r="J403" s="14"/>
      <x:c r="K403" s="14"/>
      <x:c r="L403" s="14"/>
      <x:c r="M403" s="13"/>
      <x:c r="Q403" s="3" t="s">
        <x:v>573</x:v>
      </x:c>
    </x:row>
    <x:row r="404" spans="1:17" ht="30" customHeight="1">
      <x:c r="A404" s="13"/>
      <x:c r="B404" s="13"/>
      <x:c r="C404" s="13"/>
      <x:c r="D404" s="13"/>
      <x:c r="E404" s="14"/>
      <x:c r="F404" s="14"/>
      <x:c r="G404" s="14"/>
      <x:c r="H404" s="14"/>
      <x:c r="I404" s="14"/>
      <x:c r="J404" s="14"/>
      <x:c r="K404" s="14"/>
      <x:c r="L404" s="14"/>
      <x:c r="M404" s="13"/>
      <x:c r="Q404" s="3" t="s">
        <x:v>573</x:v>
      </x:c>
    </x:row>
    <x:row r="405" spans="1:17" ht="30" customHeight="1">
      <x:c r="A405" s="13"/>
      <x:c r="B405" s="13"/>
      <x:c r="C405" s="13"/>
      <x:c r="D405" s="13"/>
      <x:c r="E405" s="14"/>
      <x:c r="F405" s="14"/>
      <x:c r="G405" s="14"/>
      <x:c r="H405" s="14"/>
      <x:c r="I405" s="14"/>
      <x:c r="J405" s="14"/>
      <x:c r="K405" s="14"/>
      <x:c r="L405" s="14"/>
      <x:c r="M405" s="13"/>
      <x:c r="Q405" s="3" t="s">
        <x:v>573</x:v>
      </x:c>
    </x:row>
    <x:row r="406" spans="1:17" ht="30" customHeight="1">
      <x:c r="A406" s="13"/>
      <x:c r="B406" s="13"/>
      <x:c r="C406" s="13"/>
      <x:c r="D406" s="13"/>
      <x:c r="E406" s="14"/>
      <x:c r="F406" s="14"/>
      <x:c r="G406" s="14"/>
      <x:c r="H406" s="14"/>
      <x:c r="I406" s="14"/>
      <x:c r="J406" s="14"/>
      <x:c r="K406" s="14"/>
      <x:c r="L406" s="14"/>
      <x:c r="M406" s="13"/>
      <x:c r="Q406" s="3" t="s">
        <x:v>573</x:v>
      </x:c>
    </x:row>
    <x:row r="407" spans="1:17" ht="30" customHeight="1">
      <x:c r="A407" s="13"/>
      <x:c r="B407" s="13"/>
      <x:c r="C407" s="13"/>
      <x:c r="D407" s="13"/>
      <x:c r="E407" s="14"/>
      <x:c r="F407" s="14"/>
      <x:c r="G407" s="14"/>
      <x:c r="H407" s="14"/>
      <x:c r="I407" s="14"/>
      <x:c r="J407" s="14"/>
      <x:c r="K407" s="14"/>
      <x:c r="L407" s="14"/>
      <x:c r="M407" s="13"/>
      <x:c r="Q407" s="3" t="s">
        <x:v>573</x:v>
      </x:c>
    </x:row>
    <x:row r="408" spans="1:17" ht="30" customHeight="1">
      <x:c r="A408" s="13"/>
      <x:c r="B408" s="13"/>
      <x:c r="C408" s="13"/>
      <x:c r="D408" s="13"/>
      <x:c r="E408" s="14"/>
      <x:c r="F408" s="14"/>
      <x:c r="G408" s="14"/>
      <x:c r="H408" s="14"/>
      <x:c r="I408" s="14"/>
      <x:c r="J408" s="14"/>
      <x:c r="K408" s="14"/>
      <x:c r="L408" s="14"/>
      <x:c r="M408" s="13"/>
      <x:c r="Q408" s="3" t="s">
        <x:v>573</x:v>
      </x:c>
    </x:row>
    <x:row r="409" spans="1:17" ht="30" customHeight="1">
      <x:c r="A409" s="13"/>
      <x:c r="B409" s="13"/>
      <x:c r="C409" s="13"/>
      <x:c r="D409" s="13"/>
      <x:c r="E409" s="14"/>
      <x:c r="F409" s="14"/>
      <x:c r="G409" s="14"/>
      <x:c r="H409" s="14"/>
      <x:c r="I409" s="14"/>
      <x:c r="J409" s="14"/>
      <x:c r="K409" s="14"/>
      <x:c r="L409" s="14"/>
      <x:c r="M409" s="13"/>
      <x:c r="Q409" s="3" t="s">
        <x:v>573</x:v>
      </x:c>
    </x:row>
    <x:row r="410" spans="1:17" ht="30" customHeight="1">
      <x:c r="A410" s="13"/>
      <x:c r="B410" s="13"/>
      <x:c r="C410" s="13"/>
      <x:c r="D410" s="13"/>
      <x:c r="E410" s="14"/>
      <x:c r="F410" s="14"/>
      <x:c r="G410" s="14"/>
      <x:c r="H410" s="14"/>
      <x:c r="I410" s="14"/>
      <x:c r="J410" s="14"/>
      <x:c r="K410" s="14"/>
      <x:c r="L410" s="14"/>
      <x:c r="M410" s="13"/>
      <x:c r="Q410" s="3" t="s">
        <x:v>573</x:v>
      </x:c>
    </x:row>
    <x:row r="411" spans="1:14" ht="30" customHeight="1">
      <x:c r="A411" s="15" t="s">
        <x:v>1704</x:v>
      </x:c>
      <x:c r="B411" s="13"/>
      <x:c r="C411" s="13"/>
      <x:c r="D411" s="13"/>
      <x:c r="E411" s="14"/>
      <x:c r="F411" s="14">
        <x:f>SUMIF(Q389:Q410,"010503",F389:F410)</x:f>
        <x:v>0</x:v>
      </x:c>
      <x:c r="G411" s="14"/>
      <x:c r="H411" s="14">
        <x:f>SUMIF(Q389:Q410,"010503",H389:H410)</x:f>
        <x:v>0</x:v>
      </x:c>
      <x:c r="I411" s="14"/>
      <x:c r="J411" s="14">
        <x:f>SUMIF(Q389:Q410,"010503",J389:J410)</x:f>
        <x:v>0</x:v>
      </x:c>
      <x:c r="K411" s="14"/>
      <x:c r="L411" s="14">
        <x:f>SUMIF(Q389:Q410,"010503",L389:L410)</x:f>
        <x:v>0</x:v>
      </x:c>
      <x:c r="M411" s="13"/>
      <x:c r="N411" s="2" t="s">
        <x:v>344</x:v>
      </x:c>
    </x:row>
    <x:row r="412" spans="1:17" ht="30" customHeight="1">
      <x:c r="A412" s="15" t="s">
        <x:v>96</x:v>
      </x:c>
      <x:c r="B412" s="15" t="s">
        <x:v>885</x:v>
      </x:c>
      <x:c r="C412" s="13"/>
      <x:c r="D412" s="13"/>
      <x:c r="E412" s="14"/>
      <x:c r="F412" s="14"/>
      <x:c r="G412" s="14"/>
      <x:c r="H412" s="14"/>
      <x:c r="I412" s="14"/>
      <x:c r="J412" s="14"/>
      <x:c r="K412" s="14"/>
      <x:c r="L412" s="14"/>
      <x:c r="M412" s="13"/>
      <x:c r="Q412" s="3" t="s">
        <x:v>634</x:v>
      </x:c>
    </x:row>
    <x:row r="413" spans="1:48" ht="30" customHeight="1">
      <x:c r="A413" s="15" t="s">
        <x:v>1716</x:v>
      </x:c>
      <x:c r="B413" s="15" t="s">
        <x:v>292</x:v>
      </x:c>
      <x:c r="C413" s="15" t="s">
        <x:v>176</x:v>
      </x:c>
      <x:c r="D413" s="13">
        <x:f>1.34*2</x:f>
        <x:v>2.6800000000000002</x:v>
      </x:c>
      <x:c r="E413" s="14">
        <x:f>TRUNC(일위대가목록!E66,0)</x:f>
        <x:v>0</x:v>
      </x:c>
      <x:c r="F413" s="14">
        <x:f>TRUNC(E413*D413,0)</x:f>
        <x:v>0</x:v>
      </x:c>
      <x:c r="G413" s="14">
        <x:f>TRUNC(일위대가목록!F66,0)</x:f>
        <x:v>0</x:v>
      </x:c>
      <x:c r="H413" s="14">
        <x:f>TRUNC(G413*D413,0)</x:f>
        <x:v>0</x:v>
      </x:c>
      <x:c r="I413" s="14">
        <x:f>TRUNC(일위대가목록!G66,0)</x:f>
        <x:v>0</x:v>
      </x:c>
      <x:c r="J413" s="14">
        <x:f>TRUNC(I413*D413,0)</x:f>
        <x:v>0</x:v>
      </x:c>
      <x:c r="K413" s="14">
        <x:f t="shared" ref="K413:L417" si="13">TRUNC(E413+G413+I413,0)</x:f>
        <x:v>0</x:v>
      </x:c>
      <x:c r="L413" s="14">
        <x:f t="shared" si="13"/>
        <x:v>0</x:v>
      </x:c>
      <x:c r="M413" s="15" t="s">
        <x:v>543</x:v>
      </x:c>
      <x:c r="N413" s="3" t="s">
        <x:v>828</x:v>
      </x:c>
      <x:c r="O413" s="3" t="s">
        <x:v>140</x:v>
      </x:c>
      <x:c r="P413" s="3" t="s">
        <x:v>140</x:v>
      </x:c>
      <x:c r="Q413" s="3" t="s">
        <x:v>634</x:v>
      </x:c>
      <x:c r="R413" s="3" t="s">
        <x:v>185</x:v>
      </x:c>
      <x:c r="S413" s="3" t="s">
        <x:v>150</x:v>
      </x:c>
      <x:c r="T413" s="3" t="s">
        <x:v>150</x:v>
      </x:c>
      <x:c r="AR413" s="3" t="s">
        <x:v>140</x:v>
      </x:c>
      <x:c r="AS413" s="3" t="s">
        <x:v>140</x:v>
      </x:c>
      <x:c r="AU413" s="3" t="s">
        <x:v>1801</x:v>
      </x:c>
      <x:c r="AV413" s="2">
        <x:v>102</x:v>
      </x:c>
    </x:row>
    <x:row r="414" spans="1:48" ht="30" customHeight="1">
      <x:c r="A414" s="15" t="s">
        <x:v>1716</x:v>
      </x:c>
      <x:c r="B414" s="15" t="s">
        <x:v>1707</x:v>
      </x:c>
      <x:c r="C414" s="15" t="s">
        <x:v>176</x:v>
      </x:c>
      <x:c r="D414" s="13">
        <x:f>0.57*2</x:f>
        <x:v>1.1399999999999999</x:v>
      </x:c>
      <x:c r="E414" s="14">
        <x:f>TRUNC(일위대가목록!E67,0)</x:f>
        <x:v>0</x:v>
      </x:c>
      <x:c r="F414" s="14">
        <x:f>TRUNC(E414*D414,0)</x:f>
        <x:v>0</x:v>
      </x:c>
      <x:c r="G414" s="14">
        <x:f>TRUNC(일위대가목록!F67,0)</x:f>
        <x:v>0</x:v>
      </x:c>
      <x:c r="H414" s="14">
        <x:f>TRUNC(G414*D414,0)</x:f>
        <x:v>0</x:v>
      </x:c>
      <x:c r="I414" s="14">
        <x:f>TRUNC(일위대가목록!G67,0)</x:f>
        <x:v>0</x:v>
      </x:c>
      <x:c r="J414" s="14">
        <x:f>TRUNC(I414*D414,0)</x:f>
        <x:v>0</x:v>
      </x:c>
      <x:c r="K414" s="14">
        <x:f t="shared" si="13"/>
        <x:v>0</x:v>
      </x:c>
      <x:c r="L414" s="14">
        <x:f t="shared" si="13"/>
        <x:v>0</x:v>
      </x:c>
      <x:c r="M414" s="15" t="s">
        <x:v>546</x:v>
      </x:c>
      <x:c r="N414" s="3" t="s">
        <x:v>825</x:v>
      </x:c>
      <x:c r="O414" s="3" t="s">
        <x:v>140</x:v>
      </x:c>
      <x:c r="P414" s="3" t="s">
        <x:v>140</x:v>
      </x:c>
      <x:c r="Q414" s="3" t="s">
        <x:v>634</x:v>
      </x:c>
      <x:c r="R414" s="3" t="s">
        <x:v>185</x:v>
      </x:c>
      <x:c r="S414" s="3" t="s">
        <x:v>150</x:v>
      </x:c>
      <x:c r="T414" s="3" t="s">
        <x:v>150</x:v>
      </x:c>
      <x:c r="AR414" s="3" t="s">
        <x:v>140</x:v>
      </x:c>
      <x:c r="AS414" s="3" t="s">
        <x:v>140</x:v>
      </x:c>
      <x:c r="AU414" s="3" t="s">
        <x:v>1196</x:v>
      </x:c>
      <x:c r="AV414" s="2">
        <x:v>103</x:v>
      </x:c>
    </x:row>
    <x:row r="415" spans="1:48" ht="30" customHeight="1">
      <x:c r="A415" s="15" t="s">
        <x:v>1618</x:v>
      </x:c>
      <x:c r="B415" s="15" t="s">
        <x:v>1083</x:v>
      </x:c>
      <x:c r="C415" s="15" t="s">
        <x:v>176</x:v>
      </x:c>
      <x:c r="D415" s="13">
        <x:f>27.32*2</x:f>
        <x:v>54.640000000000001</x:v>
      </x:c>
      <x:c r="E415" s="14">
        <x:f>TRUNC(일위대가목록!E73,0)</x:f>
        <x:v>0</x:v>
      </x:c>
      <x:c r="F415" s="14">
        <x:f>TRUNC(E415*D415,0)</x:f>
        <x:v>0</x:v>
      </x:c>
      <x:c r="G415" s="14">
        <x:f>TRUNC(일위대가목록!F73,0)</x:f>
        <x:v>0</x:v>
      </x:c>
      <x:c r="H415" s="14">
        <x:f>TRUNC(G415*D415,0)</x:f>
        <x:v>0</x:v>
      </x:c>
      <x:c r="I415" s="14">
        <x:f>TRUNC(일위대가목록!G73,0)</x:f>
        <x:v>0</x:v>
      </x:c>
      <x:c r="J415" s="14">
        <x:f>TRUNC(I415*D415,0)</x:f>
        <x:v>0</x:v>
      </x:c>
      <x:c r="K415" s="14">
        <x:f t="shared" si="13"/>
        <x:v>0</x:v>
      </x:c>
      <x:c r="L415" s="14">
        <x:f t="shared" si="13"/>
        <x:v>0</x:v>
      </x:c>
      <x:c r="M415" s="15" t="s">
        <x:v>631</x:v>
      </x:c>
      <x:c r="N415" s="3" t="s">
        <x:v>1872</x:v>
      </x:c>
      <x:c r="O415" s="3" t="s">
        <x:v>140</x:v>
      </x:c>
      <x:c r="P415" s="3" t="s">
        <x:v>140</x:v>
      </x:c>
      <x:c r="Q415" s="3" t="s">
        <x:v>634</x:v>
      </x:c>
      <x:c r="R415" s="3" t="s">
        <x:v>185</x:v>
      </x:c>
      <x:c r="S415" s="3" t="s">
        <x:v>150</x:v>
      </x:c>
      <x:c r="T415" s="3" t="s">
        <x:v>150</x:v>
      </x:c>
      <x:c r="AR415" s="3" t="s">
        <x:v>140</x:v>
      </x:c>
      <x:c r="AS415" s="3" t="s">
        <x:v>140</x:v>
      </x:c>
      <x:c r="AU415" s="3" t="s">
        <x:v>1207</x:v>
      </x:c>
      <x:c r="AV415" s="2">
        <x:v>104</x:v>
      </x:c>
    </x:row>
    <x:row r="416" spans="1:48" ht="30" customHeight="1">
      <x:c r="A416" s="15" t="s">
        <x:v>1618</x:v>
      </x:c>
      <x:c r="B416" s="15" t="s">
        <x:v>298</x:v>
      </x:c>
      <x:c r="C416" s="15" t="s">
        <x:v>176</x:v>
      </x:c>
      <x:c r="D416" s="13">
        <x:f>15.31*2</x:f>
        <x:v>30.620000000000001</x:v>
      </x:c>
      <x:c r="E416" s="14">
        <x:f>TRUNC(일위대가목록!E74,0)</x:f>
        <x:v>0</x:v>
      </x:c>
      <x:c r="F416" s="14">
        <x:f>TRUNC(E416*D416,0)</x:f>
        <x:v>0</x:v>
      </x:c>
      <x:c r="G416" s="14">
        <x:f>TRUNC(일위대가목록!F74,0)</x:f>
        <x:v>0</x:v>
      </x:c>
      <x:c r="H416" s="14">
        <x:f>TRUNC(G416*D416,0)</x:f>
        <x:v>0</x:v>
      </x:c>
      <x:c r="I416" s="14">
        <x:f>TRUNC(일위대가목록!G74,0)</x:f>
        <x:v>0</x:v>
      </x:c>
      <x:c r="J416" s="14">
        <x:f>TRUNC(I416*D416,0)</x:f>
        <x:v>0</x:v>
      </x:c>
      <x:c r="K416" s="14">
        <x:f t="shared" si="13"/>
        <x:v>0</x:v>
      </x:c>
      <x:c r="L416" s="14">
        <x:f t="shared" si="13"/>
        <x:v>0</x:v>
      </x:c>
      <x:c r="M416" s="15" t="s">
        <x:v>547</x:v>
      </x:c>
      <x:c r="N416" s="3" t="s">
        <x:v>1176</x:v>
      </x:c>
      <x:c r="O416" s="3" t="s">
        <x:v>140</x:v>
      </x:c>
      <x:c r="P416" s="3" t="s">
        <x:v>140</x:v>
      </x:c>
      <x:c r="Q416" s="3" t="s">
        <x:v>634</x:v>
      </x:c>
      <x:c r="R416" s="3" t="s">
        <x:v>185</x:v>
      </x:c>
      <x:c r="S416" s="3" t="s">
        <x:v>150</x:v>
      </x:c>
      <x:c r="T416" s="3" t="s">
        <x:v>150</x:v>
      </x:c>
      <x:c r="AR416" s="3" t="s">
        <x:v>140</x:v>
      </x:c>
      <x:c r="AS416" s="3" t="s">
        <x:v>140</x:v>
      </x:c>
      <x:c r="AU416" s="3" t="s">
        <x:v>116</x:v>
      </x:c>
      <x:c r="AV416" s="2">
        <x:v>105</x:v>
      </x:c>
    </x:row>
    <x:row r="417" spans="1:48" ht="30" customHeight="1">
      <x:c r="A417" s="15" t="s">
        <x:v>1618</x:v>
      </x:c>
      <x:c r="B417" s="15" t="s">
        <x:v>1094</x:v>
      </x:c>
      <x:c r="C417" s="15" t="s">
        <x:v>176</x:v>
      </x:c>
      <x:c r="D417" s="13">
        <x:f>1.83*2</x:f>
        <x:v>3.6600000000000001</x:v>
      </x:c>
      <x:c r="E417" s="14">
        <x:f>TRUNC(일위대가목록!E76,0)</x:f>
        <x:v>0</x:v>
      </x:c>
      <x:c r="F417" s="14">
        <x:f>TRUNC(E417*D417,0)</x:f>
        <x:v>0</x:v>
      </x:c>
      <x:c r="G417" s="14">
        <x:f>TRUNC(일위대가목록!F76,0)</x:f>
        <x:v>0</x:v>
      </x:c>
      <x:c r="H417" s="14">
        <x:f>TRUNC(G417*D417,0)</x:f>
        <x:v>0</x:v>
      </x:c>
      <x:c r="I417" s="14">
        <x:f>TRUNC(일위대가목록!G76,0)</x:f>
        <x:v>0</x:v>
      </x:c>
      <x:c r="J417" s="14">
        <x:f>TRUNC(I417*D417,0)</x:f>
        <x:v>0</x:v>
      </x:c>
      <x:c r="K417" s="14">
        <x:f t="shared" si="13"/>
        <x:v>0</x:v>
      </x:c>
      <x:c r="L417" s="14">
        <x:f t="shared" si="13"/>
        <x:v>0</x:v>
      </x:c>
      <x:c r="M417" s="15" t="s">
        <x:v>582</x:v>
      </x:c>
      <x:c r="N417" s="3" t="s">
        <x:v>1191</x:v>
      </x:c>
      <x:c r="O417" s="3" t="s">
        <x:v>140</x:v>
      </x:c>
      <x:c r="P417" s="3" t="s">
        <x:v>140</x:v>
      </x:c>
      <x:c r="Q417" s="3" t="s">
        <x:v>634</x:v>
      </x:c>
      <x:c r="R417" s="3" t="s">
        <x:v>185</x:v>
      </x:c>
      <x:c r="S417" s="3" t="s">
        <x:v>150</x:v>
      </x:c>
      <x:c r="T417" s="3" t="s">
        <x:v>150</x:v>
      </x:c>
      <x:c r="AR417" s="3" t="s">
        <x:v>140</x:v>
      </x:c>
      <x:c r="AS417" s="3" t="s">
        <x:v>140</x:v>
      </x:c>
      <x:c r="AU417" s="3" t="s">
        <x:v>1218</x:v>
      </x:c>
      <x:c r="AV417" s="2">
        <x:v>106</x:v>
      </x:c>
    </x:row>
    <x:row r="418" spans="1:17" ht="30" customHeight="1">
      <x:c r="A418" s="13"/>
      <x:c r="B418" s="13"/>
      <x:c r="C418" s="13"/>
      <x:c r="D418" s="13"/>
      <x:c r="E418" s="14"/>
      <x:c r="F418" s="14"/>
      <x:c r="G418" s="14"/>
      <x:c r="H418" s="14"/>
      <x:c r="I418" s="14"/>
      <x:c r="J418" s="14"/>
      <x:c r="K418" s="14"/>
      <x:c r="L418" s="14"/>
      <x:c r="M418" s="13"/>
      <x:c r="Q418" s="3" t="s">
        <x:v>634</x:v>
      </x:c>
    </x:row>
    <x:row r="419" spans="1:17" ht="30" customHeight="1">
      <x:c r="A419" s="13"/>
      <x:c r="B419" s="13"/>
      <x:c r="C419" s="13"/>
      <x:c r="D419" s="13"/>
      <x:c r="E419" s="14"/>
      <x:c r="F419" s="14"/>
      <x:c r="G419" s="14"/>
      <x:c r="H419" s="14"/>
      <x:c r="I419" s="14"/>
      <x:c r="J419" s="14"/>
      <x:c r="K419" s="14"/>
      <x:c r="L419" s="14"/>
      <x:c r="M419" s="13"/>
      <x:c r="Q419" s="3" t="s">
        <x:v>634</x:v>
      </x:c>
    </x:row>
    <x:row r="420" spans="1:17" ht="30" customHeight="1">
      <x:c r="A420" s="13"/>
      <x:c r="B420" s="13"/>
      <x:c r="C420" s="13"/>
      <x:c r="D420" s="13"/>
      <x:c r="E420" s="14"/>
      <x:c r="F420" s="14"/>
      <x:c r="G420" s="14"/>
      <x:c r="H420" s="14"/>
      <x:c r="I420" s="14"/>
      <x:c r="J420" s="14"/>
      <x:c r="K420" s="14"/>
      <x:c r="L420" s="14"/>
      <x:c r="M420" s="13"/>
      <x:c r="Q420" s="3" t="s">
        <x:v>634</x:v>
      </x:c>
    </x:row>
    <x:row r="421" spans="1:17" ht="30" customHeight="1">
      <x:c r="A421" s="13"/>
      <x:c r="B421" s="13"/>
      <x:c r="C421" s="13"/>
      <x:c r="D421" s="13"/>
      <x:c r="E421" s="14"/>
      <x:c r="F421" s="14"/>
      <x:c r="G421" s="14"/>
      <x:c r="H421" s="14"/>
      <x:c r="I421" s="14"/>
      <x:c r="J421" s="14"/>
      <x:c r="K421" s="14"/>
      <x:c r="L421" s="14"/>
      <x:c r="M421" s="13"/>
      <x:c r="Q421" s="3" t="s">
        <x:v>634</x:v>
      </x:c>
    </x:row>
    <x:row r="422" spans="1:17" ht="30" customHeight="1">
      <x:c r="A422" s="13"/>
      <x:c r="B422" s="13"/>
      <x:c r="C422" s="13"/>
      <x:c r="D422" s="13"/>
      <x:c r="E422" s="14"/>
      <x:c r="F422" s="14"/>
      <x:c r="G422" s="14"/>
      <x:c r="H422" s="14"/>
      <x:c r="I422" s="14"/>
      <x:c r="J422" s="14"/>
      <x:c r="K422" s="14"/>
      <x:c r="L422" s="14"/>
      <x:c r="M422" s="13"/>
      <x:c r="Q422" s="3" t="s">
        <x:v>634</x:v>
      </x:c>
    </x:row>
    <x:row r="423" spans="1:17" ht="30" customHeight="1">
      <x:c r="A423" s="13"/>
      <x:c r="B423" s="13"/>
      <x:c r="C423" s="13"/>
      <x:c r="D423" s="13"/>
      <x:c r="E423" s="14"/>
      <x:c r="F423" s="14"/>
      <x:c r="G423" s="14"/>
      <x:c r="H423" s="14"/>
      <x:c r="I423" s="14"/>
      <x:c r="J423" s="14"/>
      <x:c r="K423" s="14"/>
      <x:c r="L423" s="14"/>
      <x:c r="M423" s="13"/>
      <x:c r="Q423" s="3" t="s">
        <x:v>634</x:v>
      </x:c>
    </x:row>
    <x:row r="424" spans="1:17" ht="30" customHeight="1">
      <x:c r="A424" s="13"/>
      <x:c r="B424" s="13"/>
      <x:c r="C424" s="13"/>
      <x:c r="D424" s="13"/>
      <x:c r="E424" s="14"/>
      <x:c r="F424" s="14"/>
      <x:c r="G424" s="14"/>
      <x:c r="H424" s="14"/>
      <x:c r="I424" s="14"/>
      <x:c r="J424" s="14"/>
      <x:c r="K424" s="14"/>
      <x:c r="L424" s="14"/>
      <x:c r="M424" s="13"/>
      <x:c r="Q424" s="3" t="s">
        <x:v>634</x:v>
      </x:c>
    </x:row>
    <x:row r="425" spans="1:17" ht="30" customHeight="1">
      <x:c r="A425" s="13"/>
      <x:c r="B425" s="13"/>
      <x:c r="C425" s="13"/>
      <x:c r="D425" s="13"/>
      <x:c r="E425" s="14"/>
      <x:c r="F425" s="14"/>
      <x:c r="G425" s="14"/>
      <x:c r="H425" s="14"/>
      <x:c r="I425" s="14"/>
      <x:c r="J425" s="14"/>
      <x:c r="K425" s="14"/>
      <x:c r="L425" s="14"/>
      <x:c r="M425" s="13"/>
      <x:c r="Q425" s="3" t="s">
        <x:v>634</x:v>
      </x:c>
    </x:row>
    <x:row r="426" spans="1:17" ht="30" customHeight="1">
      <x:c r="A426" s="13"/>
      <x:c r="B426" s="13"/>
      <x:c r="C426" s="13"/>
      <x:c r="D426" s="13"/>
      <x:c r="E426" s="14"/>
      <x:c r="F426" s="14"/>
      <x:c r="G426" s="14"/>
      <x:c r="H426" s="14"/>
      <x:c r="I426" s="14"/>
      <x:c r="J426" s="14"/>
      <x:c r="K426" s="14"/>
      <x:c r="L426" s="14"/>
      <x:c r="M426" s="13"/>
      <x:c r="Q426" s="3" t="s">
        <x:v>634</x:v>
      </x:c>
    </x:row>
    <x:row r="427" spans="1:17" ht="30" customHeight="1">
      <x:c r="A427" s="13"/>
      <x:c r="B427" s="13"/>
      <x:c r="C427" s="13"/>
      <x:c r="D427" s="13"/>
      <x:c r="E427" s="14"/>
      <x:c r="F427" s="14"/>
      <x:c r="G427" s="14"/>
      <x:c r="H427" s="14"/>
      <x:c r="I427" s="14"/>
      <x:c r="J427" s="14"/>
      <x:c r="K427" s="14"/>
      <x:c r="L427" s="14"/>
      <x:c r="M427" s="13"/>
      <x:c r="Q427" s="3" t="s">
        <x:v>634</x:v>
      </x:c>
    </x:row>
    <x:row r="428" spans="1:17" ht="30" customHeight="1">
      <x:c r="A428" s="13"/>
      <x:c r="B428" s="13"/>
      <x:c r="C428" s="13"/>
      <x:c r="D428" s="13"/>
      <x:c r="E428" s="14"/>
      <x:c r="F428" s="14"/>
      <x:c r="G428" s="14"/>
      <x:c r="H428" s="14"/>
      <x:c r="I428" s="14"/>
      <x:c r="J428" s="14"/>
      <x:c r="K428" s="14"/>
      <x:c r="L428" s="14"/>
      <x:c r="M428" s="13"/>
      <x:c r="Q428" s="3" t="s">
        <x:v>634</x:v>
      </x:c>
    </x:row>
    <x:row r="429" spans="1:17" ht="30" customHeight="1">
      <x:c r="A429" s="13"/>
      <x:c r="B429" s="13"/>
      <x:c r="C429" s="13"/>
      <x:c r="D429" s="13"/>
      <x:c r="E429" s="14"/>
      <x:c r="F429" s="14"/>
      <x:c r="G429" s="14"/>
      <x:c r="H429" s="14"/>
      <x:c r="I429" s="14"/>
      <x:c r="J429" s="14"/>
      <x:c r="K429" s="14"/>
      <x:c r="L429" s="14"/>
      <x:c r="M429" s="13"/>
      <x:c r="Q429" s="3" t="s">
        <x:v>634</x:v>
      </x:c>
    </x:row>
    <x:row r="430" spans="1:17" ht="30" customHeight="1">
      <x:c r="A430" s="13"/>
      <x:c r="B430" s="13"/>
      <x:c r="C430" s="13"/>
      <x:c r="D430" s="13"/>
      <x:c r="E430" s="14"/>
      <x:c r="F430" s="14"/>
      <x:c r="G430" s="14"/>
      <x:c r="H430" s="14"/>
      <x:c r="I430" s="14"/>
      <x:c r="J430" s="14"/>
      <x:c r="K430" s="14"/>
      <x:c r="L430" s="14"/>
      <x:c r="M430" s="13"/>
      <x:c r="Q430" s="3" t="s">
        <x:v>634</x:v>
      </x:c>
    </x:row>
    <x:row r="431" spans="1:17" ht="30" customHeight="1">
      <x:c r="A431" s="13"/>
      <x:c r="B431" s="13"/>
      <x:c r="C431" s="13"/>
      <x:c r="D431" s="13"/>
      <x:c r="E431" s="14"/>
      <x:c r="F431" s="14"/>
      <x:c r="G431" s="14"/>
      <x:c r="H431" s="14"/>
      <x:c r="I431" s="14"/>
      <x:c r="J431" s="14"/>
      <x:c r="K431" s="14"/>
      <x:c r="L431" s="14"/>
      <x:c r="M431" s="13"/>
      <x:c r="Q431" s="3" t="s">
        <x:v>634</x:v>
      </x:c>
    </x:row>
    <x:row r="432" spans="1:17" ht="30" customHeight="1">
      <x:c r="A432" s="13"/>
      <x:c r="B432" s="13"/>
      <x:c r="C432" s="13"/>
      <x:c r="D432" s="13"/>
      <x:c r="E432" s="14"/>
      <x:c r="F432" s="14"/>
      <x:c r="G432" s="14"/>
      <x:c r="H432" s="14"/>
      <x:c r="I432" s="14"/>
      <x:c r="J432" s="14"/>
      <x:c r="K432" s="14"/>
      <x:c r="L432" s="14"/>
      <x:c r="M432" s="13"/>
      <x:c r="Q432" s="3" t="s">
        <x:v>634</x:v>
      </x:c>
    </x:row>
    <x:row r="433" spans="1:17" ht="30" customHeight="1">
      <x:c r="A433" s="13"/>
      <x:c r="B433" s="13"/>
      <x:c r="C433" s="13"/>
      <x:c r="D433" s="13"/>
      <x:c r="E433" s="14"/>
      <x:c r="F433" s="14"/>
      <x:c r="G433" s="14"/>
      <x:c r="H433" s="14"/>
      <x:c r="I433" s="14"/>
      <x:c r="J433" s="14"/>
      <x:c r="K433" s="14"/>
      <x:c r="L433" s="14"/>
      <x:c r="M433" s="13"/>
      <x:c r="Q433" s="3" t="s">
        <x:v>634</x:v>
      </x:c>
    </x:row>
    <x:row r="434" spans="1:17" ht="30" customHeight="1">
      <x:c r="A434" s="13"/>
      <x:c r="B434" s="13"/>
      <x:c r="C434" s="13"/>
      <x:c r="D434" s="13"/>
      <x:c r="E434" s="14"/>
      <x:c r="F434" s="14"/>
      <x:c r="G434" s="14"/>
      <x:c r="H434" s="14"/>
      <x:c r="I434" s="14"/>
      <x:c r="J434" s="14"/>
      <x:c r="K434" s="14"/>
      <x:c r="L434" s="14"/>
      <x:c r="M434" s="13"/>
      <x:c r="Q434" s="3" t="s">
        <x:v>634</x:v>
      </x:c>
    </x:row>
    <x:row r="435" spans="1:14" ht="30" customHeight="1">
      <x:c r="A435" s="15" t="s">
        <x:v>1704</x:v>
      </x:c>
      <x:c r="B435" s="13"/>
      <x:c r="C435" s="13"/>
      <x:c r="D435" s="13"/>
      <x:c r="E435" s="14"/>
      <x:c r="F435" s="14">
        <x:f>SUMIF(Q413:Q434,"010504",F413:F434)</x:f>
        <x:v>0</x:v>
      </x:c>
      <x:c r="G435" s="14"/>
      <x:c r="H435" s="14">
        <x:f>SUMIF(Q413:Q434,"010504",H413:H434)</x:f>
        <x:v>0</x:v>
      </x:c>
      <x:c r="I435" s="14"/>
      <x:c r="J435" s="14">
        <x:f>SUMIF(Q413:Q434,"010504",J413:J434)</x:f>
        <x:v>0</x:v>
      </x:c>
      <x:c r="K435" s="14"/>
      <x:c r="L435" s="14">
        <x:f>SUMIF(Q413:Q434,"010504",L413:L434)</x:f>
        <x:v>0</x:v>
      </x:c>
      <x:c r="M435" s="13"/>
      <x:c r="N435" s="2" t="s">
        <x:v>344</x:v>
      </x:c>
    </x:row>
    <x:row r="436" spans="1:17" ht="30" customHeight="1">
      <x:c r="A436" s="15" t="s">
        <x:v>45</x:v>
      </x:c>
      <x:c r="B436" s="15" t="s">
        <x:v>885</x:v>
      </x:c>
      <x:c r="C436" s="13"/>
      <x:c r="D436" s="13"/>
      <x:c r="E436" s="14"/>
      <x:c r="F436" s="14"/>
      <x:c r="G436" s="14"/>
      <x:c r="H436" s="14"/>
      <x:c r="I436" s="14"/>
      <x:c r="J436" s="14"/>
      <x:c r="K436" s="14"/>
      <x:c r="L436" s="14"/>
      <x:c r="M436" s="13"/>
      <x:c r="Q436" s="3" t="s">
        <x:v>557</x:v>
      </x:c>
    </x:row>
    <x:row r="437" spans="1:48" ht="30" customHeight="1">
      <x:c r="A437" s="15" t="s">
        <x:v>1705</x:v>
      </x:c>
      <x:c r="B437" s="15" t="s">
        <x:v>140</x:v>
      </x:c>
      <x:c r="C437" s="15" t="s">
        <x:v>157</x:v>
      </x:c>
      <x:c r="D437" s="13">
        <x:v>1</x:v>
      </x:c>
      <x:c r="E437" s="14">
        <x:f>TRUNC(일위대가목록!E104,0)</x:f>
        <x:v>0</x:v>
      </x:c>
      <x:c r="F437" s="14">
        <x:f>TRUNC(E437*D437,0)</x:f>
        <x:v>0</x:v>
      </x:c>
      <x:c r="G437" s="14">
        <x:f>TRUNC(일위대가목록!F104,0)*3</x:f>
        <x:v>0</x:v>
      </x:c>
      <x:c r="H437" s="14">
        <x:f>TRUNC(G437*D437,0)</x:f>
        <x:v>0</x:v>
      </x:c>
      <x:c r="I437" s="14">
        <x:f>TRUNC(일위대가목록!G104,0)</x:f>
        <x:v>0</x:v>
      </x:c>
      <x:c r="J437" s="14">
        <x:f>TRUNC(I437*D437,0)</x:f>
        <x:v>0</x:v>
      </x:c>
      <x:c r="K437" s="14">
        <x:f>TRUNC(E437+G437+I437,0)</x:f>
        <x:v>0</x:v>
      </x:c>
      <x:c r="L437" s="14">
        <x:f>TRUNC(F437+H437+J437,0)</x:f>
        <x:v>0</x:v>
      </x:c>
      <x:c r="M437" s="15" t="s">
        <x:v>683</x:v>
      </x:c>
      <x:c r="N437" s="3" t="s">
        <x:v>1858</x:v>
      </x:c>
      <x:c r="O437" s="3" t="s">
        <x:v>140</x:v>
      </x:c>
      <x:c r="P437" s="3" t="s">
        <x:v>140</x:v>
      </x:c>
      <x:c r="Q437" s="3" t="s">
        <x:v>557</x:v>
      </x:c>
      <x:c r="R437" s="3" t="s">
        <x:v>185</x:v>
      </x:c>
      <x:c r="S437" s="3" t="s">
        <x:v>150</x:v>
      </x:c>
      <x:c r="T437" s="3" t="s">
        <x:v>150</x:v>
      </x:c>
      <x:c r="AR437" s="3" t="s">
        <x:v>140</x:v>
      </x:c>
      <x:c r="AS437" s="3" t="s">
        <x:v>140</x:v>
      </x:c>
      <x:c r="AU437" s="3" t="s">
        <x:v>1689</x:v>
      </x:c>
      <x:c r="AV437" s="2">
        <x:v>261</x:v>
      </x:c>
    </x:row>
    <x:row r="438" spans="1:17" ht="30" customHeight="1">
      <x:c r="A438" s="13"/>
      <x:c r="B438" s="13"/>
      <x:c r="C438" s="13"/>
      <x:c r="D438" s="13"/>
      <x:c r="E438" s="14"/>
      <x:c r="F438" s="14"/>
      <x:c r="G438" s="14"/>
      <x:c r="H438" s="14"/>
      <x:c r="I438" s="14"/>
      <x:c r="J438" s="14"/>
      <x:c r="K438" s="14"/>
      <x:c r="L438" s="14"/>
      <x:c r="M438" s="13"/>
      <x:c r="Q438" s="3" t="s">
        <x:v>557</x:v>
      </x:c>
    </x:row>
    <x:row r="439" spans="1:17" ht="30" customHeight="1">
      <x:c r="A439" s="13"/>
      <x:c r="B439" s="13"/>
      <x:c r="C439" s="13"/>
      <x:c r="D439" s="13"/>
      <x:c r="E439" s="14"/>
      <x:c r="F439" s="14"/>
      <x:c r="G439" s="14"/>
      <x:c r="H439" s="14"/>
      <x:c r="I439" s="14"/>
      <x:c r="J439" s="14"/>
      <x:c r="K439" s="14"/>
      <x:c r="L439" s="14"/>
      <x:c r="M439" s="13"/>
      <x:c r="Q439" s="3" t="s">
        <x:v>557</x:v>
      </x:c>
    </x:row>
    <x:row r="440" spans="1:17" ht="30" customHeight="1">
      <x:c r="A440" s="13"/>
      <x:c r="B440" s="13"/>
      <x:c r="C440" s="13"/>
      <x:c r="D440" s="13"/>
      <x:c r="E440" s="14"/>
      <x:c r="F440" s="14"/>
      <x:c r="G440" s="14"/>
      <x:c r="H440" s="14"/>
      <x:c r="I440" s="14"/>
      <x:c r="J440" s="14"/>
      <x:c r="K440" s="14"/>
      <x:c r="L440" s="14"/>
      <x:c r="M440" s="13"/>
      <x:c r="Q440" s="3" t="s">
        <x:v>557</x:v>
      </x:c>
    </x:row>
    <x:row r="441" spans="1:17" ht="30" customHeight="1">
      <x:c r="A441" s="13"/>
      <x:c r="B441" s="13"/>
      <x:c r="C441" s="13"/>
      <x:c r="D441" s="13"/>
      <x:c r="E441" s="14"/>
      <x:c r="F441" s="14"/>
      <x:c r="G441" s="14"/>
      <x:c r="H441" s="14"/>
      <x:c r="I441" s="14"/>
      <x:c r="J441" s="14"/>
      <x:c r="K441" s="14"/>
      <x:c r="L441" s="14"/>
      <x:c r="M441" s="13"/>
      <x:c r="Q441" s="3" t="s">
        <x:v>557</x:v>
      </x:c>
    </x:row>
    <x:row r="442" spans="1:17" ht="30" customHeight="1">
      <x:c r="A442" s="13"/>
      <x:c r="B442" s="13"/>
      <x:c r="C442" s="13"/>
      <x:c r="D442" s="13"/>
      <x:c r="E442" s="14"/>
      <x:c r="F442" s="14"/>
      <x:c r="G442" s="14"/>
      <x:c r="H442" s="14"/>
      <x:c r="I442" s="14"/>
      <x:c r="J442" s="14"/>
      <x:c r="K442" s="14"/>
      <x:c r="L442" s="14"/>
      <x:c r="M442" s="13"/>
      <x:c r="Q442" s="3" t="s">
        <x:v>557</x:v>
      </x:c>
    </x:row>
    <x:row r="443" spans="1:17" ht="30" customHeight="1">
      <x:c r="A443" s="13"/>
      <x:c r="B443" s="13"/>
      <x:c r="C443" s="13"/>
      <x:c r="D443" s="13"/>
      <x:c r="E443" s="14"/>
      <x:c r="F443" s="14"/>
      <x:c r="G443" s="14"/>
      <x:c r="H443" s="14"/>
      <x:c r="I443" s="14"/>
      <x:c r="J443" s="14"/>
      <x:c r="K443" s="14"/>
      <x:c r="L443" s="14"/>
      <x:c r="M443" s="13"/>
      <x:c r="Q443" s="3" t="s">
        <x:v>557</x:v>
      </x:c>
    </x:row>
    <x:row r="444" spans="1:17" ht="30" customHeight="1">
      <x:c r="A444" s="13"/>
      <x:c r="B444" s="13"/>
      <x:c r="C444" s="13"/>
      <x:c r="D444" s="13"/>
      <x:c r="E444" s="14"/>
      <x:c r="F444" s="14"/>
      <x:c r="G444" s="14"/>
      <x:c r="H444" s="14"/>
      <x:c r="I444" s="14"/>
      <x:c r="J444" s="14"/>
      <x:c r="K444" s="14"/>
      <x:c r="L444" s="14"/>
      <x:c r="M444" s="13"/>
      <x:c r="Q444" s="3" t="s">
        <x:v>557</x:v>
      </x:c>
    </x:row>
    <x:row r="445" spans="1:17" ht="30" customHeight="1">
      <x:c r="A445" s="13"/>
      <x:c r="B445" s="13"/>
      <x:c r="C445" s="13"/>
      <x:c r="D445" s="13"/>
      <x:c r="E445" s="14"/>
      <x:c r="F445" s="14"/>
      <x:c r="G445" s="14"/>
      <x:c r="H445" s="14"/>
      <x:c r="I445" s="14"/>
      <x:c r="J445" s="14"/>
      <x:c r="K445" s="14"/>
      <x:c r="L445" s="14"/>
      <x:c r="M445" s="13"/>
      <x:c r="Q445" s="3" t="s">
        <x:v>557</x:v>
      </x:c>
    </x:row>
    <x:row r="446" spans="1:17" ht="30" customHeight="1">
      <x:c r="A446" s="13"/>
      <x:c r="B446" s="13"/>
      <x:c r="C446" s="13"/>
      <x:c r="D446" s="13"/>
      <x:c r="E446" s="14"/>
      <x:c r="F446" s="14"/>
      <x:c r="G446" s="14"/>
      <x:c r="H446" s="14"/>
      <x:c r="I446" s="14"/>
      <x:c r="J446" s="14"/>
      <x:c r="K446" s="14"/>
      <x:c r="L446" s="14"/>
      <x:c r="M446" s="13"/>
      <x:c r="Q446" s="3" t="s">
        <x:v>557</x:v>
      </x:c>
    </x:row>
    <x:row r="447" spans="1:17" ht="30" customHeight="1">
      <x:c r="A447" s="13"/>
      <x:c r="B447" s="13"/>
      <x:c r="C447" s="13"/>
      <x:c r="D447" s="13"/>
      <x:c r="E447" s="14"/>
      <x:c r="F447" s="14"/>
      <x:c r="G447" s="14"/>
      <x:c r="H447" s="14"/>
      <x:c r="I447" s="14"/>
      <x:c r="J447" s="14"/>
      <x:c r="K447" s="14"/>
      <x:c r="L447" s="14"/>
      <x:c r="M447" s="13"/>
      <x:c r="Q447" s="3" t="s">
        <x:v>557</x:v>
      </x:c>
    </x:row>
    <x:row r="448" spans="1:17" ht="30" customHeight="1">
      <x:c r="A448" s="13"/>
      <x:c r="B448" s="13"/>
      <x:c r="C448" s="13"/>
      <x:c r="D448" s="13"/>
      <x:c r="E448" s="14"/>
      <x:c r="F448" s="14"/>
      <x:c r="G448" s="14"/>
      <x:c r="H448" s="14"/>
      <x:c r="I448" s="14"/>
      <x:c r="J448" s="14"/>
      <x:c r="K448" s="14"/>
      <x:c r="L448" s="14"/>
      <x:c r="M448" s="13"/>
      <x:c r="Q448" s="3" t="s">
        <x:v>557</x:v>
      </x:c>
    </x:row>
    <x:row r="449" spans="1:17" ht="30" customHeight="1">
      <x:c r="A449" s="13"/>
      <x:c r="B449" s="13"/>
      <x:c r="C449" s="13"/>
      <x:c r="D449" s="13"/>
      <x:c r="E449" s="14"/>
      <x:c r="F449" s="14"/>
      <x:c r="G449" s="14"/>
      <x:c r="H449" s="14"/>
      <x:c r="I449" s="14"/>
      <x:c r="J449" s="14"/>
      <x:c r="K449" s="14"/>
      <x:c r="L449" s="14"/>
      <x:c r="M449" s="13"/>
      <x:c r="Q449" s="3" t="s">
        <x:v>557</x:v>
      </x:c>
    </x:row>
    <x:row r="450" spans="1:17" ht="30" customHeight="1">
      <x:c r="A450" s="13"/>
      <x:c r="B450" s="13"/>
      <x:c r="C450" s="13"/>
      <x:c r="D450" s="13"/>
      <x:c r="E450" s="14"/>
      <x:c r="F450" s="14"/>
      <x:c r="G450" s="14"/>
      <x:c r="H450" s="14"/>
      <x:c r="I450" s="14"/>
      <x:c r="J450" s="14"/>
      <x:c r="K450" s="14"/>
      <x:c r="L450" s="14"/>
      <x:c r="M450" s="13"/>
      <x:c r="Q450" s="3" t="s">
        <x:v>557</x:v>
      </x:c>
    </x:row>
    <x:row r="451" spans="1:17" ht="30" customHeight="1">
      <x:c r="A451" s="13"/>
      <x:c r="B451" s="13"/>
      <x:c r="C451" s="13"/>
      <x:c r="D451" s="13"/>
      <x:c r="E451" s="14"/>
      <x:c r="F451" s="14"/>
      <x:c r="G451" s="14"/>
      <x:c r="H451" s="14"/>
      <x:c r="I451" s="14"/>
      <x:c r="J451" s="14"/>
      <x:c r="K451" s="14"/>
      <x:c r="L451" s="14"/>
      <x:c r="M451" s="13"/>
      <x:c r="Q451" s="3" t="s">
        <x:v>557</x:v>
      </x:c>
    </x:row>
    <x:row r="452" spans="1:17" ht="30" customHeight="1">
      <x:c r="A452" s="13"/>
      <x:c r="B452" s="13"/>
      <x:c r="C452" s="13"/>
      <x:c r="D452" s="13"/>
      <x:c r="E452" s="14"/>
      <x:c r="F452" s="14"/>
      <x:c r="G452" s="14"/>
      <x:c r="H452" s="14"/>
      <x:c r="I452" s="14"/>
      <x:c r="J452" s="14"/>
      <x:c r="K452" s="14"/>
      <x:c r="L452" s="14"/>
      <x:c r="M452" s="13"/>
      <x:c r="Q452" s="3" t="s">
        <x:v>557</x:v>
      </x:c>
    </x:row>
    <x:row r="453" spans="1:17" ht="30" customHeight="1">
      <x:c r="A453" s="13"/>
      <x:c r="B453" s="13"/>
      <x:c r="C453" s="13"/>
      <x:c r="D453" s="13"/>
      <x:c r="E453" s="14"/>
      <x:c r="F453" s="14"/>
      <x:c r="G453" s="14"/>
      <x:c r="H453" s="14"/>
      <x:c r="I453" s="14"/>
      <x:c r="J453" s="14"/>
      <x:c r="K453" s="14"/>
      <x:c r="L453" s="14"/>
      <x:c r="M453" s="13"/>
      <x:c r="Q453" s="3" t="s">
        <x:v>557</x:v>
      </x:c>
    </x:row>
    <x:row r="454" spans="1:17" ht="30" customHeight="1">
      <x:c r="A454" s="13"/>
      <x:c r="B454" s="13"/>
      <x:c r="C454" s="13"/>
      <x:c r="D454" s="13"/>
      <x:c r="E454" s="14"/>
      <x:c r="F454" s="14"/>
      <x:c r="G454" s="14"/>
      <x:c r="H454" s="14"/>
      <x:c r="I454" s="14"/>
      <x:c r="J454" s="14"/>
      <x:c r="K454" s="14"/>
      <x:c r="L454" s="14"/>
      <x:c r="M454" s="13"/>
      <x:c r="Q454" s="3" t="s">
        <x:v>557</x:v>
      </x:c>
    </x:row>
    <x:row r="455" spans="1:17" ht="30" customHeight="1">
      <x:c r="A455" s="13"/>
      <x:c r="B455" s="13"/>
      <x:c r="C455" s="13"/>
      <x:c r="D455" s="13"/>
      <x:c r="E455" s="14"/>
      <x:c r="F455" s="14"/>
      <x:c r="G455" s="14"/>
      <x:c r="H455" s="14"/>
      <x:c r="I455" s="14"/>
      <x:c r="J455" s="14"/>
      <x:c r="K455" s="14"/>
      <x:c r="L455" s="14"/>
      <x:c r="M455" s="13"/>
      <x:c r="Q455" s="3" t="s">
        <x:v>557</x:v>
      </x:c>
    </x:row>
    <x:row r="456" spans="1:17" ht="30" customHeight="1">
      <x:c r="A456" s="13"/>
      <x:c r="B456" s="13"/>
      <x:c r="C456" s="13"/>
      <x:c r="D456" s="13"/>
      <x:c r="E456" s="14"/>
      <x:c r="F456" s="14"/>
      <x:c r="G456" s="14"/>
      <x:c r="H456" s="14"/>
      <x:c r="I456" s="14"/>
      <x:c r="J456" s="14"/>
      <x:c r="K456" s="14"/>
      <x:c r="L456" s="14"/>
      <x:c r="M456" s="13"/>
      <x:c r="Q456" s="3" t="s">
        <x:v>557</x:v>
      </x:c>
    </x:row>
    <x:row r="457" spans="1:17" ht="30" customHeight="1">
      <x:c r="A457" s="13"/>
      <x:c r="B457" s="13"/>
      <x:c r="C457" s="13"/>
      <x:c r="D457" s="13"/>
      <x:c r="E457" s="14"/>
      <x:c r="F457" s="14"/>
      <x:c r="G457" s="14"/>
      <x:c r="H457" s="14"/>
      <x:c r="I457" s="14"/>
      <x:c r="J457" s="14"/>
      <x:c r="K457" s="14"/>
      <x:c r="L457" s="14"/>
      <x:c r="M457" s="13"/>
      <x:c r="Q457" s="3" t="s">
        <x:v>557</x:v>
      </x:c>
    </x:row>
    <x:row r="458" spans="1:17" ht="30" customHeight="1">
      <x:c r="A458" s="13"/>
      <x:c r="B458" s="13"/>
      <x:c r="C458" s="13"/>
      <x:c r="D458" s="13"/>
      <x:c r="E458" s="14"/>
      <x:c r="F458" s="14"/>
      <x:c r="G458" s="14"/>
      <x:c r="H458" s="14"/>
      <x:c r="I458" s="14"/>
      <x:c r="J458" s="14"/>
      <x:c r="K458" s="14"/>
      <x:c r="L458" s="14"/>
      <x:c r="M458" s="13"/>
      <x:c r="Q458" s="3" t="s">
        <x:v>557</x:v>
      </x:c>
    </x:row>
    <x:row r="459" spans="1:14" ht="30" customHeight="1">
      <x:c r="A459" s="15" t="s">
        <x:v>1704</x:v>
      </x:c>
      <x:c r="B459" s="13"/>
      <x:c r="C459" s="13"/>
      <x:c r="D459" s="13"/>
      <x:c r="E459" s="14"/>
      <x:c r="F459" s="14">
        <x:f>SUMIF(Q437:Q458,"010505",F437:F458)</x:f>
        <x:v>0</x:v>
      </x:c>
      <x:c r="G459" s="14"/>
      <x:c r="H459" s="14">
        <x:f>SUMIF(Q437:Q458,"010505",H437:H458)</x:f>
        <x:v>0</x:v>
      </x:c>
      <x:c r="I459" s="14"/>
      <x:c r="J459" s="14">
        <x:f>SUMIF(Q437:Q458,"010505",J437:J458)</x:f>
        <x:v>0</x:v>
      </x:c>
      <x:c r="K459" s="14"/>
      <x:c r="L459" s="14">
        <x:f>SUMIF(Q437:Q458,"010505",L437:L458)</x:f>
        <x:v>0</x:v>
      </x:c>
      <x:c r="M459" s="13"/>
      <x:c r="N459" s="2" t="s">
        <x:v>344</x:v>
      </x:c>
    </x:row>
    <x:row r="460" spans="1:17" ht="30" customHeight="1">
      <x:c r="A460" s="15" t="s">
        <x:v>1712</x:v>
      </x:c>
      <x:c r="B460" s="15" t="s">
        <x:v>885</x:v>
      </x:c>
      <x:c r="C460" s="13"/>
      <x:c r="D460" s="13"/>
      <x:c r="E460" s="14"/>
      <x:c r="F460" s="14"/>
      <x:c r="G460" s="14"/>
      <x:c r="H460" s="14"/>
      <x:c r="I460" s="14"/>
      <x:c r="J460" s="14"/>
      <x:c r="K460" s="14"/>
      <x:c r="L460" s="14"/>
      <x:c r="M460" s="13"/>
      <x:c r="Q460" s="3" t="s">
        <x:v>639</x:v>
      </x:c>
    </x:row>
    <x:row r="461" spans="1:48" ht="30" customHeight="1">
      <x:c r="A461" s="15" t="s">
        <x:v>632</x:v>
      </x:c>
      <x:c r="B461" s="15" t="s">
        <x:v>896</x:v>
      </x:c>
      <x:c r="C461" s="15" t="s">
        <x:v>153</x:v>
      </x:c>
      <x:c r="D461" s="13">
        <x:v>1</x:v>
      </x:c>
      <x:c r="E461" s="14">
        <x:f>TRUNC(일위대가목록!E124,0)</x:f>
        <x:v>0</x:v>
      </x:c>
      <x:c r="F461" s="14">
        <x:f>TRUNC(E461*D461,0)</x:f>
        <x:v>0</x:v>
      </x:c>
      <x:c r="G461" s="14">
        <x:f>TRUNC(일위대가목록!F124,0)</x:f>
        <x:v>0</x:v>
      </x:c>
      <x:c r="H461" s="14">
        <x:f>TRUNC(G461*D461,0)</x:f>
        <x:v>0</x:v>
      </x:c>
      <x:c r="I461" s="14">
        <x:f>TRUNC(일위대가목록!G124,0)</x:f>
        <x:v>0</x:v>
      </x:c>
      <x:c r="J461" s="14">
        <x:f>TRUNC(I461*D461,0)</x:f>
        <x:v>0</x:v>
      </x:c>
      <x:c r="K461" s="14">
        <x:f>TRUNC(E461+G461+I461,0)</x:f>
        <x:v>0</x:v>
      </x:c>
      <x:c r="L461" s="14">
        <x:f>TRUNC(F461+H461+J461,0)</x:f>
        <x:v>0</x:v>
      </x:c>
      <x:c r="M461" s="15" t="s">
        <x:v>659</x:v>
      </x:c>
      <x:c r="N461" s="3" t="s">
        <x:v>1868</x:v>
      </x:c>
      <x:c r="O461" s="3" t="s">
        <x:v>140</x:v>
      </x:c>
      <x:c r="P461" s="3" t="s">
        <x:v>140</x:v>
      </x:c>
      <x:c r="Q461" s="3" t="s">
        <x:v>639</x:v>
      </x:c>
      <x:c r="R461" s="3" t="s">
        <x:v>185</x:v>
      </x:c>
      <x:c r="S461" s="3" t="s">
        <x:v>150</x:v>
      </x:c>
      <x:c r="T461" s="3" t="s">
        <x:v>150</x:v>
      </x:c>
      <x:c r="AR461" s="3" t="s">
        <x:v>140</x:v>
      </x:c>
      <x:c r="AS461" s="3" t="s">
        <x:v>140</x:v>
      </x:c>
      <x:c r="AU461" s="3" t="s">
        <x:v>820</x:v>
      </x:c>
      <x:c r="AV461" s="2">
        <x:v>108</x:v>
      </x:c>
    </x:row>
    <x:row r="462" spans="1:48" ht="30" customHeight="1">
      <x:c r="A462" s="15" t="s">
        <x:v>939</x:v>
      </x:c>
      <x:c r="B462" s="15" t="s">
        <x:v>1721</x:v>
      </x:c>
      <x:c r="C462" s="15" t="s">
        <x:v>182</x:v>
      </x:c>
      <x:c r="D462" s="13">
        <x:v>0.080000000000000004</x:v>
      </x:c>
      <x:c r="E462" s="14">
        <x:f>TRUNC(단가대비표!O93,0)</x:f>
        <x:v>0</x:v>
      </x:c>
      <x:c r="F462" s="14">
        <x:f>TRUNC(E462*D462,0)</x:f>
        <x:v>0</x:v>
      </x:c>
      <x:c r="G462" s="14">
        <x:f>TRUNC(단가대비표!P93,0)</x:f>
        <x:v>0</x:v>
      </x:c>
      <x:c r="H462" s="14">
        <x:f>TRUNC(G462*D462,0)</x:f>
        <x:v>0</x:v>
      </x:c>
      <x:c r="I462" s="14">
        <x:f>TRUNC(단가대비표!V93,0)</x:f>
        <x:v>0</x:v>
      </x:c>
      <x:c r="J462" s="14">
        <x:f>TRUNC(I462*D462,0)</x:f>
        <x:v>0</x:v>
      </x:c>
      <x:c r="K462" s="14">
        <x:f>TRUNC(E462+G462+I462,0)</x:f>
        <x:v>0</x:v>
      </x:c>
      <x:c r="L462" s="14">
        <x:f>TRUNC(F462+H462+J462,0)</x:f>
        <x:v>0</x:v>
      </x:c>
      <x:c r="M462" s="15" t="s">
        <x:v>140</x:v>
      </x:c>
      <x:c r="N462" s="3" t="s">
        <x:v>14</x:v>
      </x:c>
      <x:c r="O462" s="3" t="s">
        <x:v>140</x:v>
      </x:c>
      <x:c r="P462" s="3" t="s">
        <x:v>140</x:v>
      </x:c>
      <x:c r="Q462" s="3" t="s">
        <x:v>639</x:v>
      </x:c>
      <x:c r="R462" s="3" t="s">
        <x:v>150</x:v>
      </x:c>
      <x:c r="S462" s="3" t="s">
        <x:v>150</x:v>
      </x:c>
      <x:c r="T462" s="3" t="s">
        <x:v>185</x:v>
      </x:c>
      <x:c r="AR462" s="3" t="s">
        <x:v>140</x:v>
      </x:c>
      <x:c r="AS462" s="3" t="s">
        <x:v>140</x:v>
      </x:c>
      <x:c r="AU462" s="3" t="s">
        <x:v>1899</x:v>
      </x:c>
      <x:c r="AV462" s="2">
        <x:v>113</x:v>
      </x:c>
    </x:row>
    <x:row r="463" spans="1:17" ht="30" customHeight="1">
      <x:c r="A463" s="13"/>
      <x:c r="B463" s="13"/>
      <x:c r="C463" s="13"/>
      <x:c r="D463" s="13"/>
      <x:c r="E463" s="14"/>
      <x:c r="F463" s="14"/>
      <x:c r="G463" s="14"/>
      <x:c r="H463" s="14"/>
      <x:c r="I463" s="14"/>
      <x:c r="J463" s="14"/>
      <x:c r="K463" s="14"/>
      <x:c r="L463" s="14"/>
      <x:c r="M463" s="13"/>
      <x:c r="Q463" s="3" t="s">
        <x:v>639</x:v>
      </x:c>
    </x:row>
    <x:row r="464" spans="1:17" ht="30" customHeight="1">
      <x:c r="A464" s="13"/>
      <x:c r="B464" s="13"/>
      <x:c r="C464" s="13"/>
      <x:c r="D464" s="13"/>
      <x:c r="E464" s="14"/>
      <x:c r="F464" s="14"/>
      <x:c r="G464" s="14"/>
      <x:c r="H464" s="14"/>
      <x:c r="I464" s="14"/>
      <x:c r="J464" s="14"/>
      <x:c r="K464" s="14"/>
      <x:c r="L464" s="14"/>
      <x:c r="M464" s="13"/>
      <x:c r="Q464" s="3" t="s">
        <x:v>639</x:v>
      </x:c>
    </x:row>
    <x:row r="465" spans="1:17" ht="30" customHeight="1">
      <x:c r="A465" s="13"/>
      <x:c r="B465" s="13"/>
      <x:c r="C465" s="13"/>
      <x:c r="D465" s="13"/>
      <x:c r="E465" s="14"/>
      <x:c r="F465" s="14"/>
      <x:c r="G465" s="14"/>
      <x:c r="H465" s="14"/>
      <x:c r="I465" s="14"/>
      <x:c r="J465" s="14"/>
      <x:c r="K465" s="14"/>
      <x:c r="L465" s="14"/>
      <x:c r="M465" s="13"/>
      <x:c r="Q465" s="3" t="s">
        <x:v>639</x:v>
      </x:c>
    </x:row>
    <x:row r="466" spans="1:17" ht="30" customHeight="1">
      <x:c r="A466" s="13"/>
      <x:c r="B466" s="13"/>
      <x:c r="C466" s="13"/>
      <x:c r="D466" s="13"/>
      <x:c r="E466" s="14"/>
      <x:c r="F466" s="14"/>
      <x:c r="G466" s="14"/>
      <x:c r="H466" s="14"/>
      <x:c r="I466" s="14"/>
      <x:c r="J466" s="14"/>
      <x:c r="K466" s="14"/>
      <x:c r="L466" s="14"/>
      <x:c r="M466" s="13"/>
      <x:c r="Q466" s="3" t="s">
        <x:v>639</x:v>
      </x:c>
    </x:row>
    <x:row r="467" spans="1:17" ht="30" customHeight="1">
      <x:c r="A467" s="13"/>
      <x:c r="B467" s="13"/>
      <x:c r="C467" s="13"/>
      <x:c r="D467" s="13"/>
      <x:c r="E467" s="14"/>
      <x:c r="F467" s="14"/>
      <x:c r="G467" s="14"/>
      <x:c r="H467" s="14"/>
      <x:c r="I467" s="14"/>
      <x:c r="J467" s="14"/>
      <x:c r="K467" s="14"/>
      <x:c r="L467" s="14"/>
      <x:c r="M467" s="13"/>
      <x:c r="Q467" s="3" t="s">
        <x:v>639</x:v>
      </x:c>
    </x:row>
    <x:row r="468" spans="1:17" ht="30" customHeight="1">
      <x:c r="A468" s="13"/>
      <x:c r="B468" s="13"/>
      <x:c r="C468" s="13"/>
      <x:c r="D468" s="13"/>
      <x:c r="E468" s="14"/>
      <x:c r="F468" s="14"/>
      <x:c r="G468" s="14"/>
      <x:c r="H468" s="14"/>
      <x:c r="I468" s="14"/>
      <x:c r="J468" s="14"/>
      <x:c r="K468" s="14"/>
      <x:c r="L468" s="14"/>
      <x:c r="M468" s="13"/>
      <x:c r="Q468" s="3" t="s">
        <x:v>639</x:v>
      </x:c>
    </x:row>
    <x:row r="469" spans="1:17" ht="30" customHeight="1">
      <x:c r="A469" s="13"/>
      <x:c r="B469" s="13"/>
      <x:c r="C469" s="13"/>
      <x:c r="D469" s="13"/>
      <x:c r="E469" s="14"/>
      <x:c r="F469" s="14"/>
      <x:c r="G469" s="14"/>
      <x:c r="H469" s="14"/>
      <x:c r="I469" s="14"/>
      <x:c r="J469" s="14"/>
      <x:c r="K469" s="14"/>
      <x:c r="L469" s="14"/>
      <x:c r="M469" s="13"/>
      <x:c r="Q469" s="3" t="s">
        <x:v>639</x:v>
      </x:c>
    </x:row>
    <x:row r="470" spans="1:17" ht="30" customHeight="1">
      <x:c r="A470" s="13"/>
      <x:c r="B470" s="13"/>
      <x:c r="C470" s="13"/>
      <x:c r="D470" s="13"/>
      <x:c r="E470" s="14"/>
      <x:c r="F470" s="14"/>
      <x:c r="G470" s="14"/>
      <x:c r="H470" s="14"/>
      <x:c r="I470" s="14"/>
      <x:c r="J470" s="14"/>
      <x:c r="K470" s="14"/>
      <x:c r="L470" s="14"/>
      <x:c r="M470" s="13"/>
      <x:c r="Q470" s="3" t="s">
        <x:v>639</x:v>
      </x:c>
    </x:row>
    <x:row r="471" spans="1:17" ht="30" customHeight="1">
      <x:c r="A471" s="13"/>
      <x:c r="B471" s="13"/>
      <x:c r="C471" s="13"/>
      <x:c r="D471" s="13"/>
      <x:c r="E471" s="14"/>
      <x:c r="F471" s="14"/>
      <x:c r="G471" s="14"/>
      <x:c r="H471" s="14"/>
      <x:c r="I471" s="14"/>
      <x:c r="J471" s="14"/>
      <x:c r="K471" s="14"/>
      <x:c r="L471" s="14"/>
      <x:c r="M471" s="13"/>
      <x:c r="Q471" s="3" t="s">
        <x:v>639</x:v>
      </x:c>
    </x:row>
    <x:row r="472" spans="1:17" ht="30" customHeight="1">
      <x:c r="A472" s="13"/>
      <x:c r="B472" s="13"/>
      <x:c r="C472" s="13"/>
      <x:c r="D472" s="13"/>
      <x:c r="E472" s="14"/>
      <x:c r="F472" s="14"/>
      <x:c r="G472" s="14"/>
      <x:c r="H472" s="14"/>
      <x:c r="I472" s="14"/>
      <x:c r="J472" s="14"/>
      <x:c r="K472" s="14"/>
      <x:c r="L472" s="14"/>
      <x:c r="M472" s="13"/>
      <x:c r="Q472" s="3" t="s">
        <x:v>639</x:v>
      </x:c>
    </x:row>
    <x:row r="473" spans="1:17" ht="30" customHeight="1">
      <x:c r="A473" s="13"/>
      <x:c r="B473" s="13"/>
      <x:c r="C473" s="13"/>
      <x:c r="D473" s="13"/>
      <x:c r="E473" s="14"/>
      <x:c r="F473" s="14"/>
      <x:c r="G473" s="14"/>
      <x:c r="H473" s="14"/>
      <x:c r="I473" s="14"/>
      <x:c r="J473" s="14"/>
      <x:c r="K473" s="14"/>
      <x:c r="L473" s="14"/>
      <x:c r="M473" s="13"/>
      <x:c r="Q473" s="3" t="s">
        <x:v>639</x:v>
      </x:c>
    </x:row>
    <x:row r="474" spans="1:17" ht="30" customHeight="1">
      <x:c r="A474" s="13"/>
      <x:c r="B474" s="13"/>
      <x:c r="C474" s="13"/>
      <x:c r="D474" s="13"/>
      <x:c r="E474" s="14"/>
      <x:c r="F474" s="14"/>
      <x:c r="G474" s="14"/>
      <x:c r="H474" s="14"/>
      <x:c r="I474" s="14"/>
      <x:c r="J474" s="14"/>
      <x:c r="K474" s="14"/>
      <x:c r="L474" s="14"/>
      <x:c r="M474" s="13"/>
      <x:c r="Q474" s="3" t="s">
        <x:v>639</x:v>
      </x:c>
    </x:row>
    <x:row r="475" spans="1:17" ht="30" customHeight="1">
      <x:c r="A475" s="13"/>
      <x:c r="B475" s="13"/>
      <x:c r="C475" s="13"/>
      <x:c r="D475" s="13"/>
      <x:c r="E475" s="14"/>
      <x:c r="F475" s="14"/>
      <x:c r="G475" s="14"/>
      <x:c r="H475" s="14"/>
      <x:c r="I475" s="14"/>
      <x:c r="J475" s="14"/>
      <x:c r="K475" s="14"/>
      <x:c r="L475" s="14"/>
      <x:c r="M475" s="13"/>
      <x:c r="Q475" s="3" t="s">
        <x:v>639</x:v>
      </x:c>
    </x:row>
    <x:row r="476" spans="1:17" ht="30" customHeight="1">
      <x:c r="A476" s="13"/>
      <x:c r="B476" s="13"/>
      <x:c r="C476" s="13"/>
      <x:c r="D476" s="13"/>
      <x:c r="E476" s="14"/>
      <x:c r="F476" s="14"/>
      <x:c r="G476" s="14"/>
      <x:c r="H476" s="14"/>
      <x:c r="I476" s="14"/>
      <x:c r="J476" s="14"/>
      <x:c r="K476" s="14"/>
      <x:c r="L476" s="14"/>
      <x:c r="M476" s="13"/>
      <x:c r="Q476" s="3" t="s">
        <x:v>639</x:v>
      </x:c>
    </x:row>
    <x:row r="477" spans="1:17" ht="30" customHeight="1">
      <x:c r="A477" s="13"/>
      <x:c r="B477" s="13"/>
      <x:c r="C477" s="13"/>
      <x:c r="D477" s="13"/>
      <x:c r="E477" s="14"/>
      <x:c r="F477" s="14"/>
      <x:c r="G477" s="14"/>
      <x:c r="H477" s="14"/>
      <x:c r="I477" s="14"/>
      <x:c r="J477" s="14"/>
      <x:c r="K477" s="14"/>
      <x:c r="L477" s="14"/>
      <x:c r="M477" s="13"/>
      <x:c r="Q477" s="3" t="s">
        <x:v>639</x:v>
      </x:c>
    </x:row>
    <x:row r="478" spans="1:17" ht="30" customHeight="1">
      <x:c r="A478" s="13"/>
      <x:c r="B478" s="13"/>
      <x:c r="C478" s="13"/>
      <x:c r="D478" s="13"/>
      <x:c r="E478" s="14"/>
      <x:c r="F478" s="14"/>
      <x:c r="G478" s="14"/>
      <x:c r="H478" s="14"/>
      <x:c r="I478" s="14"/>
      <x:c r="J478" s="14"/>
      <x:c r="K478" s="14"/>
      <x:c r="L478" s="14"/>
      <x:c r="M478" s="13"/>
      <x:c r="Q478" s="3" t="s">
        <x:v>639</x:v>
      </x:c>
    </x:row>
    <x:row r="479" spans="1:17" ht="30" customHeight="1">
      <x:c r="A479" s="13"/>
      <x:c r="B479" s="13"/>
      <x:c r="C479" s="13"/>
      <x:c r="D479" s="13"/>
      <x:c r="E479" s="14"/>
      <x:c r="F479" s="14"/>
      <x:c r="G479" s="14"/>
      <x:c r="H479" s="14"/>
      <x:c r="I479" s="14"/>
      <x:c r="J479" s="14"/>
      <x:c r="K479" s="14"/>
      <x:c r="L479" s="14"/>
      <x:c r="M479" s="13"/>
      <x:c r="Q479" s="3" t="s">
        <x:v>639</x:v>
      </x:c>
    </x:row>
    <x:row r="480" spans="1:17" ht="30" customHeight="1">
      <x:c r="A480" s="13"/>
      <x:c r="B480" s="13"/>
      <x:c r="C480" s="13"/>
      <x:c r="D480" s="13"/>
      <x:c r="E480" s="14"/>
      <x:c r="F480" s="14"/>
      <x:c r="G480" s="14"/>
      <x:c r="H480" s="14"/>
      <x:c r="I480" s="14"/>
      <x:c r="J480" s="14"/>
      <x:c r="K480" s="14"/>
      <x:c r="L480" s="14"/>
      <x:c r="M480" s="13"/>
      <x:c r="Q480" s="3" t="s">
        <x:v>639</x:v>
      </x:c>
    </x:row>
    <x:row r="481" spans="1:17" ht="30" customHeight="1">
      <x:c r="A481" s="13"/>
      <x:c r="B481" s="13"/>
      <x:c r="C481" s="13"/>
      <x:c r="D481" s="13"/>
      <x:c r="E481" s="14"/>
      <x:c r="F481" s="14"/>
      <x:c r="G481" s="14"/>
      <x:c r="H481" s="14"/>
      <x:c r="I481" s="14"/>
      <x:c r="J481" s="14"/>
      <x:c r="K481" s="14"/>
      <x:c r="L481" s="14"/>
      <x:c r="M481" s="13"/>
      <x:c r="Q481" s="3" t="s">
        <x:v>639</x:v>
      </x:c>
    </x:row>
    <x:row r="482" spans="1:17" ht="30" customHeight="1">
      <x:c r="A482" s="13"/>
      <x:c r="B482" s="13"/>
      <x:c r="C482" s="13"/>
      <x:c r="D482" s="13"/>
      <x:c r="E482" s="14"/>
      <x:c r="F482" s="14"/>
      <x:c r="G482" s="14"/>
      <x:c r="H482" s="14"/>
      <x:c r="I482" s="14"/>
      <x:c r="J482" s="14"/>
      <x:c r="K482" s="14"/>
      <x:c r="L482" s="14"/>
      <x:c r="M482" s="13"/>
      <x:c r="Q482" s="3" t="s">
        <x:v>639</x:v>
      </x:c>
    </x:row>
    <x:row r="483" spans="1:14" ht="30" customHeight="1">
      <x:c r="A483" s="15" t="s">
        <x:v>1704</x:v>
      </x:c>
      <x:c r="B483" s="13"/>
      <x:c r="C483" s="13"/>
      <x:c r="D483" s="13"/>
      <x:c r="E483" s="14"/>
      <x:c r="F483" s="14">
        <x:f>SUMIF(Q461:Q482,"010506",F461:F482)</x:f>
        <x:v>0</x:v>
      </x:c>
      <x:c r="G483" s="14"/>
      <x:c r="H483" s="14">
        <x:f>SUMIF(Q461:Q482,"010506",H461:H482)</x:f>
        <x:v>0</x:v>
      </x:c>
      <x:c r="I483" s="14"/>
      <x:c r="J483" s="14">
        <x:f>SUMIF(Q461:Q482,"010506",J461:J482)</x:f>
        <x:v>0</x:v>
      </x:c>
      <x:c r="K483" s="14"/>
      <x:c r="L483" s="14">
        <x:f>SUMIF(Q461:Q482,"010506",L461:L482)</x:f>
        <x:v>0</x:v>
      </x:c>
      <x:c r="M483" s="13"/>
      <x:c r="N483" s="2" t="s">
        <x:v>344</x:v>
      </x:c>
    </x:row>
    <x:row r="484" spans="1:17" ht="30" customHeight="1">
      <x:c r="A484" s="15" t="s">
        <x:v>42</x:v>
      </x:c>
      <x:c r="B484" s="15" t="s">
        <x:v>885</x:v>
      </x:c>
      <x:c r="C484" s="13"/>
      <x:c r="D484" s="13"/>
      <x:c r="E484" s="14"/>
      <x:c r="F484" s="14"/>
      <x:c r="G484" s="14"/>
      <x:c r="H484" s="14"/>
      <x:c r="I484" s="14"/>
      <x:c r="J484" s="14"/>
      <x:c r="K484" s="14"/>
      <x:c r="L484" s="14"/>
      <x:c r="M484" s="13"/>
      <x:c r="Q484" s="3" t="s">
        <x:v>627</x:v>
      </x:c>
    </x:row>
    <x:row r="485" spans="1:48" ht="30" customHeight="1">
      <x:c r="A485" s="15" t="s">
        <x:v>453</x:v>
      </x:c>
      <x:c r="B485" s="15" t="s">
        <x:v>1091</x:v>
      </x:c>
      <x:c r="C485" s="15" t="s">
        <x:v>182</x:v>
      </x:c>
      <x:c r="D485" s="13">
        <x:v>0.080000000000000004</x:v>
      </x:c>
      <x:c r="E485" s="14">
        <x:f>TRUNC(단가대비표!O91,0)</x:f>
        <x:v>0</x:v>
      </x:c>
      <x:c r="F485" s="14">
        <x:f>TRUNC(E485*D485,0)</x:f>
        <x:v>0</x:v>
      </x:c>
      <x:c r="G485" s="14">
        <x:f>TRUNC(단가대비표!P91,0)</x:f>
        <x:v>0</x:v>
      </x:c>
      <x:c r="H485" s="14">
        <x:f>TRUNC(G485*D485,0)</x:f>
        <x:v>0</x:v>
      </x:c>
      <x:c r="I485" s="14">
        <x:f>TRUNC(단가대비표!V91,0)</x:f>
        <x:v>0</x:v>
      </x:c>
      <x:c r="J485" s="14">
        <x:f>TRUNC(I485*D485,0)</x:f>
        <x:v>0</x:v>
      </x:c>
      <x:c r="K485" s="14">
        <x:f>TRUNC(E485+G485+I485,0)</x:f>
        <x:v>0</x:v>
      </x:c>
      <x:c r="L485" s="14">
        <x:f>TRUNC(F485+H485+J485,0)</x:f>
        <x:v>0</x:v>
      </x:c>
      <x:c r="M485" s="15" t="s">
        <x:v>140</x:v>
      </x:c>
      <x:c r="N485" s="3" t="s">
        <x:v>21</x:v>
      </x:c>
      <x:c r="O485" s="3" t="s">
        <x:v>140</x:v>
      </x:c>
      <x:c r="P485" s="3" t="s">
        <x:v>140</x:v>
      </x:c>
      <x:c r="Q485" s="3" t="s">
        <x:v>627</x:v>
      </x:c>
      <x:c r="R485" s="3" t="s">
        <x:v>150</x:v>
      </x:c>
      <x:c r="S485" s="3" t="s">
        <x:v>150</x:v>
      </x:c>
      <x:c r="T485" s="3" t="s">
        <x:v>185</x:v>
      </x:c>
      <x:c r="AR485" s="3" t="s">
        <x:v>140</x:v>
      </x:c>
      <x:c r="AS485" s="3" t="s">
        <x:v>140</x:v>
      </x:c>
      <x:c r="AU485" s="3" t="s">
        <x:v>1878</x:v>
      </x:c>
      <x:c r="AV485" s="2">
        <x:v>112</x:v>
      </x:c>
    </x:row>
    <x:row r="486" spans="1:48" ht="30" customHeight="1">
      <x:c r="A486" s="15" t="s">
        <x:v>949</x:v>
      </x:c>
      <x:c r="B486" s="15" t="s">
        <x:v>1578</x:v>
      </x:c>
      <x:c r="C486" s="15" t="s">
        <x:v>182</x:v>
      </x:c>
      <x:c r="D486" s="13">
        <x:v>0.080000000000000004</x:v>
      </x:c>
      <x:c r="E486" s="14">
        <x:f>TRUNC(단가대비표!O95,0)</x:f>
        <x:v>0</x:v>
      </x:c>
      <x:c r="F486" s="14">
        <x:f>TRUNC(E486*D486,0)</x:f>
        <x:v>0</x:v>
      </x:c>
      <x:c r="G486" s="14">
        <x:f>TRUNC(단가대비표!P95,0)</x:f>
        <x:v>0</x:v>
      </x:c>
      <x:c r="H486" s="14">
        <x:f>TRUNC(G486*D486,0)</x:f>
        <x:v>0</x:v>
      </x:c>
      <x:c r="I486" s="14">
        <x:f>TRUNC(단가대비표!V95,0)</x:f>
        <x:v>0</x:v>
      </x:c>
      <x:c r="J486" s="14">
        <x:f>TRUNC(I486*D486,0)</x:f>
        <x:v>0</x:v>
      </x:c>
      <x:c r="K486" s="14">
        <x:f>TRUNC(E486+G486+I486,0)</x:f>
        <x:v>0</x:v>
      </x:c>
      <x:c r="L486" s="14">
        <x:f>TRUNC(F486+H486+J486,0)</x:f>
        <x:v>0</x:v>
      </x:c>
      <x:c r="M486" s="15" t="s">
        <x:v>140</x:v>
      </x:c>
      <x:c r="N486" s="3" t="s">
        <x:v>1923</x:v>
      </x:c>
      <x:c r="O486" s="3" t="s">
        <x:v>140</x:v>
      </x:c>
      <x:c r="P486" s="3" t="s">
        <x:v>140</x:v>
      </x:c>
      <x:c r="Q486" s="3" t="s">
        <x:v>627</x:v>
      </x:c>
      <x:c r="R486" s="3" t="s">
        <x:v>150</x:v>
      </x:c>
      <x:c r="S486" s="3" t="s">
        <x:v>150</x:v>
      </x:c>
      <x:c r="T486" s="3" t="s">
        <x:v>185</x:v>
      </x:c>
      <x:c r="AR486" s="3" t="s">
        <x:v>140</x:v>
      </x:c>
      <x:c r="AS486" s="3" t="s">
        <x:v>140</x:v>
      </x:c>
      <x:c r="AU486" s="3" t="s">
        <x:v>1900</x:v>
      </x:c>
      <x:c r="AV486" s="2">
        <x:v>114</x:v>
      </x:c>
    </x:row>
    <x:row r="487" spans="1:17" ht="30" customHeight="1">
      <x:c r="A487" s="13"/>
      <x:c r="B487" s="13"/>
      <x:c r="C487" s="13"/>
      <x:c r="D487" s="13"/>
      <x:c r="E487" s="14"/>
      <x:c r="F487" s="14"/>
      <x:c r="G487" s="14"/>
      <x:c r="H487" s="14"/>
      <x:c r="I487" s="14"/>
      <x:c r="J487" s="14"/>
      <x:c r="K487" s="14"/>
      <x:c r="L487" s="14"/>
      <x:c r="M487" s="13"/>
      <x:c r="Q487" s="3" t="s">
        <x:v>627</x:v>
      </x:c>
    </x:row>
    <x:row r="488" spans="1:17" ht="30" customHeight="1">
      <x:c r="A488" s="13"/>
      <x:c r="B488" s="13"/>
      <x:c r="C488" s="13"/>
      <x:c r="D488" s="13"/>
      <x:c r="E488" s="14"/>
      <x:c r="F488" s="14"/>
      <x:c r="G488" s="14"/>
      <x:c r="H488" s="14"/>
      <x:c r="I488" s="14"/>
      <x:c r="J488" s="14"/>
      <x:c r="K488" s="14"/>
      <x:c r="L488" s="14"/>
      <x:c r="M488" s="13"/>
      <x:c r="Q488" s="3" t="s">
        <x:v>627</x:v>
      </x:c>
    </x:row>
    <x:row r="489" spans="1:17" ht="30" customHeight="1">
      <x:c r="A489" s="13"/>
      <x:c r="B489" s="13"/>
      <x:c r="C489" s="13"/>
      <x:c r="D489" s="13"/>
      <x:c r="E489" s="14"/>
      <x:c r="F489" s="14"/>
      <x:c r="G489" s="14"/>
      <x:c r="H489" s="14"/>
      <x:c r="I489" s="14"/>
      <x:c r="J489" s="14"/>
      <x:c r="K489" s="14"/>
      <x:c r="L489" s="14"/>
      <x:c r="M489" s="13"/>
      <x:c r="Q489" s="3" t="s">
        <x:v>627</x:v>
      </x:c>
    </x:row>
    <x:row r="490" spans="1:17" ht="30" customHeight="1">
      <x:c r="A490" s="13"/>
      <x:c r="B490" s="13"/>
      <x:c r="C490" s="13"/>
      <x:c r="D490" s="13"/>
      <x:c r="E490" s="14"/>
      <x:c r="F490" s="14"/>
      <x:c r="G490" s="14"/>
      <x:c r="H490" s="14"/>
      <x:c r="I490" s="14"/>
      <x:c r="J490" s="14"/>
      <x:c r="K490" s="14"/>
      <x:c r="L490" s="14"/>
      <x:c r="M490" s="13"/>
      <x:c r="Q490" s="3" t="s">
        <x:v>627</x:v>
      </x:c>
    </x:row>
    <x:row r="491" spans="1:17" ht="30" customHeight="1">
      <x:c r="A491" s="13"/>
      <x:c r="B491" s="13"/>
      <x:c r="C491" s="13"/>
      <x:c r="D491" s="13"/>
      <x:c r="E491" s="14"/>
      <x:c r="F491" s="14"/>
      <x:c r="G491" s="14"/>
      <x:c r="H491" s="14"/>
      <x:c r="I491" s="14"/>
      <x:c r="J491" s="14"/>
      <x:c r="K491" s="14"/>
      <x:c r="L491" s="14"/>
      <x:c r="M491" s="13"/>
      <x:c r="Q491" s="3" t="s">
        <x:v>627</x:v>
      </x:c>
    </x:row>
    <x:row r="492" spans="1:17" ht="30" customHeight="1">
      <x:c r="A492" s="13"/>
      <x:c r="B492" s="13"/>
      <x:c r="C492" s="13"/>
      <x:c r="D492" s="13"/>
      <x:c r="E492" s="14"/>
      <x:c r="F492" s="14"/>
      <x:c r="G492" s="14"/>
      <x:c r="H492" s="14"/>
      <x:c r="I492" s="14"/>
      <x:c r="J492" s="14"/>
      <x:c r="K492" s="14"/>
      <x:c r="L492" s="14"/>
      <x:c r="M492" s="13"/>
      <x:c r="Q492" s="3" t="s">
        <x:v>627</x:v>
      </x:c>
    </x:row>
    <x:row r="493" spans="1:17" ht="30" customHeight="1">
      <x:c r="A493" s="13"/>
      <x:c r="B493" s="13"/>
      <x:c r="C493" s="13"/>
      <x:c r="D493" s="13"/>
      <x:c r="E493" s="14"/>
      <x:c r="F493" s="14"/>
      <x:c r="G493" s="14"/>
      <x:c r="H493" s="14"/>
      <x:c r="I493" s="14"/>
      <x:c r="J493" s="14"/>
      <x:c r="K493" s="14"/>
      <x:c r="L493" s="14"/>
      <x:c r="M493" s="13"/>
      <x:c r="Q493" s="3" t="s">
        <x:v>627</x:v>
      </x:c>
    </x:row>
    <x:row r="494" spans="1:17" ht="30" customHeight="1">
      <x:c r="A494" s="13"/>
      <x:c r="B494" s="13"/>
      <x:c r="C494" s="13"/>
      <x:c r="D494" s="13"/>
      <x:c r="E494" s="14"/>
      <x:c r="F494" s="14"/>
      <x:c r="G494" s="14"/>
      <x:c r="H494" s="14"/>
      <x:c r="I494" s="14"/>
      <x:c r="J494" s="14"/>
      <x:c r="K494" s="14"/>
      <x:c r="L494" s="14"/>
      <x:c r="M494" s="13"/>
      <x:c r="Q494" s="3" t="s">
        <x:v>627</x:v>
      </x:c>
    </x:row>
    <x:row r="495" spans="1:17" ht="30" customHeight="1">
      <x:c r="A495" s="13"/>
      <x:c r="B495" s="13"/>
      <x:c r="C495" s="13"/>
      <x:c r="D495" s="13"/>
      <x:c r="E495" s="14"/>
      <x:c r="F495" s="14"/>
      <x:c r="G495" s="14"/>
      <x:c r="H495" s="14"/>
      <x:c r="I495" s="14"/>
      <x:c r="J495" s="14"/>
      <x:c r="K495" s="14"/>
      <x:c r="L495" s="14"/>
      <x:c r="M495" s="13"/>
      <x:c r="Q495" s="3" t="s">
        <x:v>627</x:v>
      </x:c>
    </x:row>
    <x:row r="496" spans="1:17" ht="30" customHeight="1">
      <x:c r="A496" s="13"/>
      <x:c r="B496" s="13"/>
      <x:c r="C496" s="13"/>
      <x:c r="D496" s="13"/>
      <x:c r="E496" s="14"/>
      <x:c r="F496" s="14"/>
      <x:c r="G496" s="14"/>
      <x:c r="H496" s="14"/>
      <x:c r="I496" s="14"/>
      <x:c r="J496" s="14"/>
      <x:c r="K496" s="14"/>
      <x:c r="L496" s="14"/>
      <x:c r="M496" s="13"/>
      <x:c r="Q496" s="3" t="s">
        <x:v>627</x:v>
      </x:c>
    </x:row>
    <x:row r="497" spans="1:17" ht="30" customHeight="1">
      <x:c r="A497" s="13"/>
      <x:c r="B497" s="13"/>
      <x:c r="C497" s="13"/>
      <x:c r="D497" s="13"/>
      <x:c r="E497" s="14"/>
      <x:c r="F497" s="14"/>
      <x:c r="G497" s="14"/>
      <x:c r="H497" s="14"/>
      <x:c r="I497" s="14"/>
      <x:c r="J497" s="14"/>
      <x:c r="K497" s="14"/>
      <x:c r="L497" s="14"/>
      <x:c r="M497" s="13"/>
      <x:c r="Q497" s="3" t="s">
        <x:v>627</x:v>
      </x:c>
    </x:row>
    <x:row r="498" spans="1:17" ht="30" customHeight="1">
      <x:c r="A498" s="13"/>
      <x:c r="B498" s="13"/>
      <x:c r="C498" s="13"/>
      <x:c r="D498" s="13"/>
      <x:c r="E498" s="14"/>
      <x:c r="F498" s="14"/>
      <x:c r="G498" s="14"/>
      <x:c r="H498" s="14"/>
      <x:c r="I498" s="14"/>
      <x:c r="J498" s="14"/>
      <x:c r="K498" s="14"/>
      <x:c r="L498" s="14"/>
      <x:c r="M498" s="13"/>
      <x:c r="Q498" s="3" t="s">
        <x:v>627</x:v>
      </x:c>
    </x:row>
    <x:row r="499" spans="1:17" ht="30" customHeight="1">
      <x:c r="A499" s="13"/>
      <x:c r="B499" s="13"/>
      <x:c r="C499" s="13"/>
      <x:c r="D499" s="13"/>
      <x:c r="E499" s="14"/>
      <x:c r="F499" s="14"/>
      <x:c r="G499" s="14"/>
      <x:c r="H499" s="14"/>
      <x:c r="I499" s="14"/>
      <x:c r="J499" s="14"/>
      <x:c r="K499" s="14"/>
      <x:c r="L499" s="14"/>
      <x:c r="M499" s="13"/>
      <x:c r="Q499" s="3" t="s">
        <x:v>627</x:v>
      </x:c>
    </x:row>
    <x:row r="500" spans="1:17" ht="30" customHeight="1">
      <x:c r="A500" s="13"/>
      <x:c r="B500" s="13"/>
      <x:c r="C500" s="13"/>
      <x:c r="D500" s="13"/>
      <x:c r="E500" s="14"/>
      <x:c r="F500" s="14"/>
      <x:c r="G500" s="14"/>
      <x:c r="H500" s="14"/>
      <x:c r="I500" s="14"/>
      <x:c r="J500" s="14"/>
      <x:c r="K500" s="14"/>
      <x:c r="L500" s="14"/>
      <x:c r="M500" s="13"/>
      <x:c r="Q500" s="3" t="s">
        <x:v>627</x:v>
      </x:c>
    </x:row>
    <x:row r="501" spans="1:17" ht="30" customHeight="1">
      <x:c r="A501" s="13"/>
      <x:c r="B501" s="13"/>
      <x:c r="C501" s="13"/>
      <x:c r="D501" s="13"/>
      <x:c r="E501" s="14"/>
      <x:c r="F501" s="14"/>
      <x:c r="G501" s="14"/>
      <x:c r="H501" s="14"/>
      <x:c r="I501" s="14"/>
      <x:c r="J501" s="14"/>
      <x:c r="K501" s="14"/>
      <x:c r="L501" s="14"/>
      <x:c r="M501" s="13"/>
      <x:c r="Q501" s="3" t="s">
        <x:v>627</x:v>
      </x:c>
    </x:row>
    <x:row r="502" spans="1:17" ht="30" customHeight="1">
      <x:c r="A502" s="13"/>
      <x:c r="B502" s="13"/>
      <x:c r="C502" s="13"/>
      <x:c r="D502" s="13"/>
      <x:c r="E502" s="14"/>
      <x:c r="F502" s="14"/>
      <x:c r="G502" s="14"/>
      <x:c r="H502" s="14"/>
      <x:c r="I502" s="14"/>
      <x:c r="J502" s="14"/>
      <x:c r="K502" s="14"/>
      <x:c r="L502" s="14"/>
      <x:c r="M502" s="13"/>
      <x:c r="Q502" s="3" t="s">
        <x:v>627</x:v>
      </x:c>
    </x:row>
    <x:row r="503" spans="1:17" ht="30" customHeight="1">
      <x:c r="A503" s="13"/>
      <x:c r="B503" s="13"/>
      <x:c r="C503" s="13"/>
      <x:c r="D503" s="13"/>
      <x:c r="E503" s="14"/>
      <x:c r="F503" s="14"/>
      <x:c r="G503" s="14"/>
      <x:c r="H503" s="14"/>
      <x:c r="I503" s="14"/>
      <x:c r="J503" s="14"/>
      <x:c r="K503" s="14"/>
      <x:c r="L503" s="14"/>
      <x:c r="M503" s="13"/>
      <x:c r="Q503" s="3" t="s">
        <x:v>627</x:v>
      </x:c>
    </x:row>
    <x:row r="504" spans="1:17" ht="30" customHeight="1">
      <x:c r="A504" s="13"/>
      <x:c r="B504" s="13"/>
      <x:c r="C504" s="13"/>
      <x:c r="D504" s="13"/>
      <x:c r="E504" s="14"/>
      <x:c r="F504" s="14"/>
      <x:c r="G504" s="14"/>
      <x:c r="H504" s="14"/>
      <x:c r="I504" s="14"/>
      <x:c r="J504" s="14"/>
      <x:c r="K504" s="14"/>
      <x:c r="L504" s="14"/>
      <x:c r="M504" s="13"/>
      <x:c r="Q504" s="3" t="s">
        <x:v>627</x:v>
      </x:c>
    </x:row>
    <x:row r="505" spans="1:17" ht="30" customHeight="1">
      <x:c r="A505" s="13"/>
      <x:c r="B505" s="13"/>
      <x:c r="C505" s="13"/>
      <x:c r="D505" s="13"/>
      <x:c r="E505" s="14"/>
      <x:c r="F505" s="14"/>
      <x:c r="G505" s="14"/>
      <x:c r="H505" s="14"/>
      <x:c r="I505" s="14"/>
      <x:c r="J505" s="14"/>
      <x:c r="K505" s="14"/>
      <x:c r="L505" s="14"/>
      <x:c r="M505" s="13"/>
      <x:c r="Q505" s="3" t="s">
        <x:v>627</x:v>
      </x:c>
    </x:row>
    <x:row r="506" spans="1:17" ht="30" customHeight="1">
      <x:c r="A506" s="13"/>
      <x:c r="B506" s="13"/>
      <x:c r="C506" s="13"/>
      <x:c r="D506" s="13"/>
      <x:c r="E506" s="14"/>
      <x:c r="F506" s="14"/>
      <x:c r="G506" s="14"/>
      <x:c r="H506" s="14"/>
      <x:c r="I506" s="14"/>
      <x:c r="J506" s="14"/>
      <x:c r="K506" s="14"/>
      <x:c r="L506" s="14"/>
      <x:c r="M506" s="13"/>
      <x:c r="Q506" s="3" t="s">
        <x:v>627</x:v>
      </x:c>
    </x:row>
    <x:row r="507" spans="1:14" ht="30" customHeight="1">
      <x:c r="A507" s="15" t="s">
        <x:v>1704</x:v>
      </x:c>
      <x:c r="B507" s="13"/>
      <x:c r="C507" s="13"/>
      <x:c r="D507" s="13"/>
      <x:c r="E507" s="14"/>
      <x:c r="F507" s="14">
        <x:f>SUMIF(Q485:Q506,"010507",F485:F506)</x:f>
        <x:v>0</x:v>
      </x:c>
      <x:c r="G507" s="14"/>
      <x:c r="H507" s="14">
        <x:f>SUMIF(Q485:Q506,"010507",H485:H506)</x:f>
        <x:v>0</x:v>
      </x:c>
      <x:c r="I507" s="14"/>
      <x:c r="J507" s="14">
        <x:f>SUMIF(Q485:Q506,"010507",J485:J506)</x:f>
        <x:v>0</x:v>
      </x:c>
      <x:c r="K507" s="14"/>
      <x:c r="L507" s="14">
        <x:f>SUMIF(Q485:Q506,"010507",L485:L506)</x:f>
        <x:v>0</x:v>
      </x:c>
      <x:c r="M507" s="13"/>
      <x:c r="N507" s="2" t="s">
        <x:v>344</x:v>
      </x:c>
    </x:row>
    <x:row r="508" spans="1:17" ht="30" customHeight="1">
      <x:c r="A508" s="47" t="s">
        <x:v>1725</x:v>
      </x:c>
      <x:c r="B508" s="47" t="s">
        <x:v>889</x:v>
      </x:c>
      <x:c r="C508" s="45"/>
      <x:c r="D508" s="45"/>
      <x:c r="E508" s="46"/>
      <x:c r="F508" s="46"/>
      <x:c r="G508" s="46"/>
      <x:c r="H508" s="46"/>
      <x:c r="I508" s="46"/>
      <x:c r="J508" s="46"/>
      <x:c r="K508" s="46"/>
      <x:c r="L508" s="46"/>
      <x:c r="M508" s="45"/>
      <x:c r="Q508" s="3" t="s">
        <x:v>629</x:v>
      </x:c>
    </x:row>
    <x:row r="509" spans="1:48" ht="30" customHeight="1">
      <x:c r="A509" s="15" t="s">
        <x:v>943</x:v>
      </x:c>
      <x:c r="B509" s="15" t="s">
        <x:v>161</x:v>
      </x:c>
      <x:c r="C509" s="15" t="s">
        <x:v>176</x:v>
      </x:c>
      <x:c r="D509" s="13">
        <x:v>34.310000000000002</x:v>
      </x:c>
      <x:c r="E509" s="14">
        <x:f>TRUNC(일위대가목록!E8,0)</x:f>
        <x:v>0</x:v>
      </x:c>
      <x:c r="F509" s="14">
        <x:f>TRUNC(E509*D509,0)</x:f>
        <x:v>0</x:v>
      </x:c>
      <x:c r="G509" s="14">
        <x:f>TRUNC(일위대가목록!F8,0)</x:f>
        <x:v>0</x:v>
      </x:c>
      <x:c r="H509" s="14">
        <x:f>TRUNC(G509*D509,0)</x:f>
        <x:v>0</x:v>
      </x:c>
      <x:c r="I509" s="14">
        <x:f>TRUNC(일위대가목록!G8,0)</x:f>
        <x:v>0</x:v>
      </x:c>
      <x:c r="J509" s="14">
        <x:f>TRUNC(I509*D509,0)</x:f>
        <x:v>0</x:v>
      </x:c>
      <x:c r="K509" s="14">
        <x:f t="shared" ref="K509:L511" si="14">TRUNC(E509+G509+I509,0)</x:f>
        <x:v>0</x:v>
      </x:c>
      <x:c r="L509" s="14">
        <x:f t="shared" si="14"/>
        <x:v>0</x:v>
      </x:c>
      <x:c r="M509" s="15" t="s">
        <x:v>479</x:v>
      </x:c>
      <x:c r="N509" s="3" t="s">
        <x:v>823</x:v>
      </x:c>
      <x:c r="O509" s="3" t="s">
        <x:v>140</x:v>
      </x:c>
      <x:c r="P509" s="3" t="s">
        <x:v>140</x:v>
      </x:c>
      <x:c r="Q509" s="3" t="s">
        <x:v>629</x:v>
      </x:c>
      <x:c r="R509" s="3" t="s">
        <x:v>185</x:v>
      </x:c>
      <x:c r="S509" s="3" t="s">
        <x:v>150</x:v>
      </x:c>
      <x:c r="T509" s="3" t="s">
        <x:v>150</x:v>
      </x:c>
      <x:c r="AR509" s="3" t="s">
        <x:v>140</x:v>
      </x:c>
      <x:c r="AS509" s="3" t="s">
        <x:v>140</x:v>
      </x:c>
      <x:c r="AU509" s="3" t="s">
        <x:v>1802</x:v>
      </x:c>
      <x:c r="AV509" s="2">
        <x:v>262</x:v>
      </x:c>
    </x:row>
    <x:row r="510" spans="1:48" ht="30" customHeight="1">
      <x:c r="A510" s="15" t="s">
        <x:v>363</x:v>
      </x:c>
      <x:c r="B510" s="15" t="s">
        <x:v>1004</x:v>
      </x:c>
      <x:c r="C510" s="15" t="s">
        <x:v>176</x:v>
      </x:c>
      <x:c r="D510" s="13">
        <x:v>34.310000000000002</x:v>
      </x:c>
      <x:c r="E510" s="14">
        <x:f>TRUNC(일위대가목록!E10,0)</x:f>
        <x:v>0</x:v>
      </x:c>
      <x:c r="F510" s="14">
        <x:f>TRUNC(E510*D510,0)</x:f>
        <x:v>0</x:v>
      </x:c>
      <x:c r="G510" s="14">
        <x:f>TRUNC(일위대가목록!F10,0)</x:f>
        <x:v>0</x:v>
      </x:c>
      <x:c r="H510" s="14">
        <x:f>TRUNC(G510*D510,0)</x:f>
        <x:v>0</x:v>
      </x:c>
      <x:c r="I510" s="14">
        <x:f>TRUNC(일위대가목록!G10,0)</x:f>
        <x:v>0</x:v>
      </x:c>
      <x:c r="J510" s="14">
        <x:f>TRUNC(I510*D510,0)</x:f>
        <x:v>0</x:v>
      </x:c>
      <x:c r="K510" s="14">
        <x:f t="shared" si="14"/>
        <x:v>0</x:v>
      </x:c>
      <x:c r="L510" s="14">
        <x:f t="shared" si="14"/>
        <x:v>0</x:v>
      </x:c>
      <x:c r="M510" s="15" t="s">
        <x:v>380</x:v>
      </x:c>
      <x:c r="N510" s="3" t="s">
        <x:v>0</x:v>
      </x:c>
      <x:c r="O510" s="3" t="s">
        <x:v>140</x:v>
      </x:c>
      <x:c r="P510" s="3" t="s">
        <x:v>140</x:v>
      </x:c>
      <x:c r="Q510" s="3" t="s">
        <x:v>629</x:v>
      </x:c>
      <x:c r="R510" s="3" t="s">
        <x:v>185</x:v>
      </x:c>
      <x:c r="S510" s="3" t="s">
        <x:v>150</x:v>
      </x:c>
      <x:c r="T510" s="3" t="s">
        <x:v>150</x:v>
      </x:c>
      <x:c r="AR510" s="3" t="s">
        <x:v>140</x:v>
      </x:c>
      <x:c r="AS510" s="3" t="s">
        <x:v>140</x:v>
      </x:c>
      <x:c r="AU510" s="3" t="s">
        <x:v>113</x:v>
      </x:c>
      <x:c r="AV510" s="2">
        <x:v>118</x:v>
      </x:c>
    </x:row>
    <x:row r="511" spans="1:48" ht="30" customHeight="1">
      <x:c r="A511" s="15" t="s">
        <x:v>892</x:v>
      </x:c>
      <x:c r="B511" s="15" t="s">
        <x:v>286</x:v>
      </x:c>
      <x:c r="C511" s="15" t="s">
        <x:v>176</x:v>
      </x:c>
      <x:c r="D511" s="13">
        <x:v>68.620000000000005</x:v>
      </x:c>
      <x:c r="E511" s="14">
        <x:f>TRUNC(일위대가목록!E98,0)</x:f>
        <x:v>0</x:v>
      </x:c>
      <x:c r="F511" s="14">
        <x:f>TRUNC(E511*D511,0)</x:f>
        <x:v>0</x:v>
      </x:c>
      <x:c r="G511" s="14">
        <x:f>TRUNC(일위대가목록!F98,0)</x:f>
        <x:v>0</x:v>
      </x:c>
      <x:c r="H511" s="14">
        <x:f>TRUNC(G511*D511,0)</x:f>
        <x:v>0</x:v>
      </x:c>
      <x:c r="I511" s="14">
        <x:f>TRUNC(일위대가목록!G98,0)</x:f>
        <x:v>0</x:v>
      </x:c>
      <x:c r="J511" s="14">
        <x:f>TRUNC(I511*D511,0)</x:f>
        <x:v>0</x:v>
      </x:c>
      <x:c r="K511" s="14">
        <x:f t="shared" si="14"/>
        <x:v>0</x:v>
      </x:c>
      <x:c r="L511" s="14">
        <x:f t="shared" si="14"/>
        <x:v>0</x:v>
      </x:c>
      <x:c r="M511" s="15" t="s">
        <x:v>562</x:v>
      </x:c>
      <x:c r="N511" s="3" t="s">
        <x:v>1174</x:v>
      </x:c>
      <x:c r="O511" s="3" t="s">
        <x:v>140</x:v>
      </x:c>
      <x:c r="P511" s="3" t="s">
        <x:v>140</x:v>
      </x:c>
      <x:c r="Q511" s="3" t="s">
        <x:v>629</x:v>
      </x:c>
      <x:c r="R511" s="3" t="s">
        <x:v>185</x:v>
      </x:c>
      <x:c r="S511" s="3" t="s">
        <x:v>150</x:v>
      </x:c>
      <x:c r="T511" s="3" t="s">
        <x:v>150</x:v>
      </x:c>
      <x:c r="AR511" s="3" t="s">
        <x:v>140</x:v>
      </x:c>
      <x:c r="AS511" s="3" t="s">
        <x:v>140</x:v>
      </x:c>
      <x:c r="AU511" s="3" t="s">
        <x:v>1779</x:v>
      </x:c>
      <x:c r="AV511" s="2">
        <x:v>120</x:v>
      </x:c>
    </x:row>
    <x:row r="512" spans="1:17" ht="30" customHeight="1">
      <x:c r="A512" s="13"/>
      <x:c r="B512" s="13"/>
      <x:c r="C512" s="13"/>
      <x:c r="D512" s="13"/>
      <x:c r="E512" s="14"/>
      <x:c r="F512" s="14"/>
      <x:c r="G512" s="14"/>
      <x:c r="H512" s="14"/>
      <x:c r="I512" s="14"/>
      <x:c r="J512" s="14"/>
      <x:c r="K512" s="14"/>
      <x:c r="L512" s="14"/>
      <x:c r="M512" s="13"/>
      <x:c r="Q512" s="3" t="s">
        <x:v>629</x:v>
      </x:c>
    </x:row>
    <x:row r="513" spans="1:17" ht="30" customHeight="1">
      <x:c r="A513" s="13"/>
      <x:c r="B513" s="13"/>
      <x:c r="C513" s="13"/>
      <x:c r="D513" s="13"/>
      <x:c r="E513" s="14"/>
      <x:c r="F513" s="14"/>
      <x:c r="G513" s="14"/>
      <x:c r="H513" s="14"/>
      <x:c r="I513" s="14"/>
      <x:c r="J513" s="14"/>
      <x:c r="K513" s="14"/>
      <x:c r="L513" s="14"/>
      <x:c r="M513" s="13"/>
      <x:c r="Q513" s="3" t="s">
        <x:v>629</x:v>
      </x:c>
    </x:row>
    <x:row r="514" spans="1:17" ht="30" customHeight="1">
      <x:c r="A514" s="13"/>
      <x:c r="B514" s="13"/>
      <x:c r="C514" s="13"/>
      <x:c r="D514" s="13"/>
      <x:c r="E514" s="14"/>
      <x:c r="F514" s="14"/>
      <x:c r="G514" s="14"/>
      <x:c r="H514" s="14"/>
      <x:c r="I514" s="14"/>
      <x:c r="J514" s="14"/>
      <x:c r="K514" s="14"/>
      <x:c r="L514" s="14"/>
      <x:c r="M514" s="13"/>
      <x:c r="Q514" s="3" t="s">
        <x:v>629</x:v>
      </x:c>
    </x:row>
    <x:row r="515" spans="1:17" ht="30" customHeight="1">
      <x:c r="A515" s="13"/>
      <x:c r="B515" s="13"/>
      <x:c r="C515" s="13"/>
      <x:c r="D515" s="13"/>
      <x:c r="E515" s="14"/>
      <x:c r="F515" s="14"/>
      <x:c r="G515" s="14"/>
      <x:c r="H515" s="14"/>
      <x:c r="I515" s="14"/>
      <x:c r="J515" s="14"/>
      <x:c r="K515" s="14"/>
      <x:c r="L515" s="14"/>
      <x:c r="M515" s="13"/>
      <x:c r="Q515" s="3" t="s">
        <x:v>629</x:v>
      </x:c>
    </x:row>
    <x:row r="516" spans="1:17" ht="30" customHeight="1">
      <x:c r="A516" s="13"/>
      <x:c r="B516" s="13"/>
      <x:c r="C516" s="13"/>
      <x:c r="D516" s="13"/>
      <x:c r="E516" s="14"/>
      <x:c r="F516" s="14"/>
      <x:c r="G516" s="14"/>
      <x:c r="H516" s="14"/>
      <x:c r="I516" s="14"/>
      <x:c r="J516" s="14"/>
      <x:c r="K516" s="14"/>
      <x:c r="L516" s="14"/>
      <x:c r="M516" s="13"/>
      <x:c r="Q516" s="3" t="s">
        <x:v>629</x:v>
      </x:c>
    </x:row>
    <x:row r="517" spans="1:17" ht="30" customHeight="1">
      <x:c r="A517" s="13"/>
      <x:c r="B517" s="13"/>
      <x:c r="C517" s="13"/>
      <x:c r="D517" s="13"/>
      <x:c r="E517" s="14"/>
      <x:c r="F517" s="14"/>
      <x:c r="G517" s="14"/>
      <x:c r="H517" s="14"/>
      <x:c r="I517" s="14"/>
      <x:c r="J517" s="14"/>
      <x:c r="K517" s="14"/>
      <x:c r="L517" s="14"/>
      <x:c r="M517" s="13"/>
      <x:c r="Q517" s="3" t="s">
        <x:v>629</x:v>
      </x:c>
    </x:row>
    <x:row r="518" spans="1:17" ht="30" customHeight="1">
      <x:c r="A518" s="13"/>
      <x:c r="B518" s="13"/>
      <x:c r="C518" s="13"/>
      <x:c r="D518" s="13"/>
      <x:c r="E518" s="14"/>
      <x:c r="F518" s="14"/>
      <x:c r="G518" s="14"/>
      <x:c r="H518" s="14"/>
      <x:c r="I518" s="14"/>
      <x:c r="J518" s="14"/>
      <x:c r="K518" s="14"/>
      <x:c r="L518" s="14"/>
      <x:c r="M518" s="13"/>
      <x:c r="Q518" s="3" t="s">
        <x:v>629</x:v>
      </x:c>
    </x:row>
    <x:row r="519" spans="1:17" ht="30" customHeight="1">
      <x:c r="A519" s="13"/>
      <x:c r="B519" s="13"/>
      <x:c r="C519" s="13"/>
      <x:c r="D519" s="13"/>
      <x:c r="E519" s="14"/>
      <x:c r="F519" s="14"/>
      <x:c r="G519" s="14"/>
      <x:c r="H519" s="14"/>
      <x:c r="I519" s="14"/>
      <x:c r="J519" s="14"/>
      <x:c r="K519" s="14"/>
      <x:c r="L519" s="14"/>
      <x:c r="M519" s="13"/>
      <x:c r="Q519" s="3" t="s">
        <x:v>629</x:v>
      </x:c>
    </x:row>
    <x:row r="520" spans="1:17" ht="30" customHeight="1">
      <x:c r="A520" s="13"/>
      <x:c r="B520" s="13"/>
      <x:c r="C520" s="13"/>
      <x:c r="D520" s="13"/>
      <x:c r="E520" s="14"/>
      <x:c r="F520" s="14"/>
      <x:c r="G520" s="14"/>
      <x:c r="H520" s="14"/>
      <x:c r="I520" s="14"/>
      <x:c r="J520" s="14"/>
      <x:c r="K520" s="14"/>
      <x:c r="L520" s="14"/>
      <x:c r="M520" s="13"/>
      <x:c r="Q520" s="3" t="s">
        <x:v>629</x:v>
      </x:c>
    </x:row>
    <x:row r="521" spans="1:17" ht="30" customHeight="1">
      <x:c r="A521" s="13"/>
      <x:c r="B521" s="13"/>
      <x:c r="C521" s="13"/>
      <x:c r="D521" s="13"/>
      <x:c r="E521" s="14"/>
      <x:c r="F521" s="14"/>
      <x:c r="G521" s="14"/>
      <x:c r="H521" s="14"/>
      <x:c r="I521" s="14"/>
      <x:c r="J521" s="14"/>
      <x:c r="K521" s="14"/>
      <x:c r="L521" s="14"/>
      <x:c r="M521" s="13"/>
      <x:c r="Q521" s="3" t="s">
        <x:v>629</x:v>
      </x:c>
    </x:row>
    <x:row r="522" spans="1:17" ht="30" customHeight="1">
      <x:c r="A522" s="13"/>
      <x:c r="B522" s="13"/>
      <x:c r="C522" s="13"/>
      <x:c r="D522" s="13"/>
      <x:c r="E522" s="14"/>
      <x:c r="F522" s="14"/>
      <x:c r="G522" s="14"/>
      <x:c r="H522" s="14"/>
      <x:c r="I522" s="14"/>
      <x:c r="J522" s="14"/>
      <x:c r="K522" s="14"/>
      <x:c r="L522" s="14"/>
      <x:c r="M522" s="13"/>
      <x:c r="Q522" s="3" t="s">
        <x:v>629</x:v>
      </x:c>
    </x:row>
    <x:row r="523" spans="1:17" ht="30" customHeight="1">
      <x:c r="A523" s="13"/>
      <x:c r="B523" s="13"/>
      <x:c r="C523" s="13"/>
      <x:c r="D523" s="13"/>
      <x:c r="E523" s="14"/>
      <x:c r="F523" s="14"/>
      <x:c r="G523" s="14"/>
      <x:c r="H523" s="14"/>
      <x:c r="I523" s="14"/>
      <x:c r="J523" s="14"/>
      <x:c r="K523" s="14"/>
      <x:c r="L523" s="14"/>
      <x:c r="M523" s="13"/>
      <x:c r="Q523" s="3" t="s">
        <x:v>629</x:v>
      </x:c>
    </x:row>
    <x:row r="524" spans="1:17" ht="30" customHeight="1">
      <x:c r="A524" s="13"/>
      <x:c r="B524" s="13"/>
      <x:c r="C524" s="13"/>
      <x:c r="D524" s="13"/>
      <x:c r="E524" s="14"/>
      <x:c r="F524" s="14"/>
      <x:c r="G524" s="14"/>
      <x:c r="H524" s="14"/>
      <x:c r="I524" s="14"/>
      <x:c r="J524" s="14"/>
      <x:c r="K524" s="14"/>
      <x:c r="L524" s="14"/>
      <x:c r="M524" s="13"/>
      <x:c r="Q524" s="3" t="s">
        <x:v>629</x:v>
      </x:c>
    </x:row>
    <x:row r="525" spans="1:17" ht="30" customHeight="1">
      <x:c r="A525" s="13"/>
      <x:c r="B525" s="13"/>
      <x:c r="C525" s="13"/>
      <x:c r="D525" s="13"/>
      <x:c r="E525" s="14"/>
      <x:c r="F525" s="14"/>
      <x:c r="G525" s="14"/>
      <x:c r="H525" s="14"/>
      <x:c r="I525" s="14"/>
      <x:c r="J525" s="14"/>
      <x:c r="K525" s="14"/>
      <x:c r="L525" s="14"/>
      <x:c r="M525" s="13"/>
      <x:c r="Q525" s="3" t="s">
        <x:v>629</x:v>
      </x:c>
    </x:row>
    <x:row r="526" spans="1:17" ht="30" customHeight="1">
      <x:c r="A526" s="13"/>
      <x:c r="B526" s="13"/>
      <x:c r="C526" s="13"/>
      <x:c r="D526" s="13"/>
      <x:c r="E526" s="14"/>
      <x:c r="F526" s="14"/>
      <x:c r="G526" s="14"/>
      <x:c r="H526" s="14"/>
      <x:c r="I526" s="14"/>
      <x:c r="J526" s="14"/>
      <x:c r="K526" s="14"/>
      <x:c r="L526" s="14"/>
      <x:c r="M526" s="13"/>
      <x:c r="Q526" s="3" t="s">
        <x:v>629</x:v>
      </x:c>
    </x:row>
    <x:row r="527" spans="1:17" ht="30" customHeight="1">
      <x:c r="A527" s="13"/>
      <x:c r="B527" s="13"/>
      <x:c r="C527" s="13"/>
      <x:c r="D527" s="13"/>
      <x:c r="E527" s="14"/>
      <x:c r="F527" s="14"/>
      <x:c r="G527" s="14"/>
      <x:c r="H527" s="14"/>
      <x:c r="I527" s="14"/>
      <x:c r="J527" s="14"/>
      <x:c r="K527" s="14"/>
      <x:c r="L527" s="14"/>
      <x:c r="M527" s="13"/>
      <x:c r="Q527" s="3" t="s">
        <x:v>629</x:v>
      </x:c>
    </x:row>
    <x:row r="528" spans="1:17" ht="30" customHeight="1">
      <x:c r="A528" s="13"/>
      <x:c r="B528" s="13"/>
      <x:c r="C528" s="13"/>
      <x:c r="D528" s="13"/>
      <x:c r="E528" s="14"/>
      <x:c r="F528" s="14"/>
      <x:c r="G528" s="14"/>
      <x:c r="H528" s="14"/>
      <x:c r="I528" s="14"/>
      <x:c r="J528" s="14"/>
      <x:c r="K528" s="14"/>
      <x:c r="L528" s="14"/>
      <x:c r="M528" s="13"/>
      <x:c r="Q528" s="3" t="s">
        <x:v>629</x:v>
      </x:c>
    </x:row>
    <x:row r="529" spans="1:17" ht="30" customHeight="1">
      <x:c r="A529" s="13"/>
      <x:c r="B529" s="13"/>
      <x:c r="C529" s="13"/>
      <x:c r="D529" s="13"/>
      <x:c r="E529" s="14"/>
      <x:c r="F529" s="14"/>
      <x:c r="G529" s="14"/>
      <x:c r="H529" s="14"/>
      <x:c r="I529" s="14"/>
      <x:c r="J529" s="14"/>
      <x:c r="K529" s="14"/>
      <x:c r="L529" s="14"/>
      <x:c r="M529" s="13"/>
      <x:c r="Q529" s="3" t="s">
        <x:v>629</x:v>
      </x:c>
    </x:row>
    <x:row r="530" spans="1:17" ht="30" customHeight="1">
      <x:c r="A530" s="13"/>
      <x:c r="B530" s="13"/>
      <x:c r="C530" s="13"/>
      <x:c r="D530" s="13"/>
      <x:c r="E530" s="14"/>
      <x:c r="F530" s="14"/>
      <x:c r="G530" s="14"/>
      <x:c r="H530" s="14"/>
      <x:c r="I530" s="14"/>
      <x:c r="J530" s="14"/>
      <x:c r="K530" s="14"/>
      <x:c r="L530" s="14"/>
      <x:c r="M530" s="13"/>
      <x:c r="Q530" s="3" t="s">
        <x:v>629</x:v>
      </x:c>
    </x:row>
    <x:row r="531" spans="1:14" ht="30" customHeight="1">
      <x:c r="A531" s="15" t="s">
        <x:v>1704</x:v>
      </x:c>
      <x:c r="B531" s="13"/>
      <x:c r="C531" s="13"/>
      <x:c r="D531" s="13"/>
      <x:c r="E531" s="14"/>
      <x:c r="F531" s="14">
        <x:f>SUMIF(Q509:Q530,"010601",F509:F530)</x:f>
        <x:v>0</x:v>
      </x:c>
      <x:c r="G531" s="14"/>
      <x:c r="H531" s="14">
        <x:f>SUMIF(Q509:Q530,"010601",H509:H530)</x:f>
        <x:v>0</x:v>
      </x:c>
      <x:c r="I531" s="14"/>
      <x:c r="J531" s="14">
        <x:f>SUMIF(Q509:Q530,"010601",J509:J530)</x:f>
        <x:v>0</x:v>
      </x:c>
      <x:c r="K531" s="14"/>
      <x:c r="L531" s="14">
        <x:f>SUMIF(Q509:Q530,"010601",L509:L530)</x:f>
        <x:v>0</x:v>
      </x:c>
      <x:c r="M531" s="13"/>
      <x:c r="N531" s="2" t="s">
        <x:v>344</x:v>
      </x:c>
    </x:row>
    <x:row r="532" spans="1:17" ht="30" customHeight="1">
      <x:c r="A532" s="15" t="s">
        <x:v>105</x:v>
      </x:c>
      <x:c r="B532" s="15" t="s">
        <x:v>889</x:v>
      </x:c>
      <x:c r="C532" s="13"/>
      <x:c r="D532" s="13"/>
      <x:c r="E532" s="14"/>
      <x:c r="F532" s="14"/>
      <x:c r="G532" s="14"/>
      <x:c r="H532" s="14"/>
      <x:c r="I532" s="14"/>
      <x:c r="J532" s="14"/>
      <x:c r="K532" s="14"/>
      <x:c r="L532" s="14"/>
      <x:c r="M532" s="13"/>
      <x:c r="Q532" s="3" t="s">
        <x:v>646</x:v>
      </x:c>
    </x:row>
    <x:row r="533" spans="1:48" ht="30" customHeight="1">
      <x:c r="A533" s="15" t="s">
        <x:v>1716</x:v>
      </x:c>
      <x:c r="B533" s="15" t="s">
        <x:v>292</x:v>
      </x:c>
      <x:c r="C533" s="15" t="s">
        <x:v>176</x:v>
      </x:c>
      <x:c r="D533" s="13">
        <x:f>1.34*2</x:f>
        <x:v>2.6800000000000002</x:v>
      </x:c>
      <x:c r="E533" s="14">
        <x:f>E413</x:f>
        <x:v>0</x:v>
      </x:c>
      <x:c r="F533" s="14">
        <x:f>TRUNC(E533*D533,0)</x:f>
        <x:v>0</x:v>
      </x:c>
      <x:c r="G533" s="14">
        <x:f>G413</x:f>
        <x:v>0</x:v>
      </x:c>
      <x:c r="H533" s="14">
        <x:f>TRUNC(G533*D533,0)</x:f>
        <x:v>0</x:v>
      </x:c>
      <x:c r="I533" s="14">
        <x:f>TRUNC(일위대가목록!G186,0)</x:f>
        <x:v>0</x:v>
      </x:c>
      <x:c r="J533" s="14">
        <x:f>TRUNC(I533*D533,0)</x:f>
        <x:v>0</x:v>
      </x:c>
      <x:c r="K533" s="14">
        <x:f t="shared" ref="K533:L537" si="15">TRUNC(E533+G533+I533,0)</x:f>
        <x:v>0</x:v>
      </x:c>
      <x:c r="L533" s="14">
        <x:f t="shared" si="15"/>
        <x:v>0</x:v>
      </x:c>
      <x:c r="M533" s="15" t="s">
        <x:v>543</x:v>
      </x:c>
      <x:c r="N533" s="3" t="s">
        <x:v>828</x:v>
      </x:c>
      <x:c r="O533" s="3" t="s">
        <x:v>140</x:v>
      </x:c>
      <x:c r="P533" s="3" t="s">
        <x:v>140</x:v>
      </x:c>
      <x:c r="Q533" s="3" t="s">
        <x:v>646</x:v>
      </x:c>
      <x:c r="R533" s="3" t="s">
        <x:v>185</x:v>
      </x:c>
      <x:c r="S533" s="3" t="s">
        <x:v>150</x:v>
      </x:c>
      <x:c r="T533" s="3" t="s">
        <x:v>150</x:v>
      </x:c>
      <x:c r="AR533" s="3" t="s">
        <x:v>140</x:v>
      </x:c>
      <x:c r="AS533" s="3" t="s">
        <x:v>140</x:v>
      </x:c>
      <x:c r="AU533" s="3" t="s">
        <x:v>1787</x:v>
      </x:c>
      <x:c r="AV533" s="2">
        <x:v>122</x:v>
      </x:c>
    </x:row>
    <x:row r="534" spans="1:48" ht="30" customHeight="1">
      <x:c r="A534" s="15" t="s">
        <x:v>1716</x:v>
      </x:c>
      <x:c r="B534" s="15" t="s">
        <x:v>1707</x:v>
      </x:c>
      <x:c r="C534" s="15" t="s">
        <x:v>176</x:v>
      </x:c>
      <x:c r="D534" s="13">
        <x:f>0.57*2</x:f>
        <x:v>1.1399999999999999</x:v>
      </x:c>
      <x:c r="E534" s="14">
        <x:f>E414</x:f>
        <x:v>0</x:v>
      </x:c>
      <x:c r="F534" s="14">
        <x:f>TRUNC(E534*D534,0)</x:f>
        <x:v>0</x:v>
      </x:c>
      <x:c r="G534" s="14">
        <x:f>G414</x:f>
        <x:v>0</x:v>
      </x:c>
      <x:c r="H534" s="14">
        <x:f>TRUNC(G534*D534,0)</x:f>
        <x:v>0</x:v>
      </x:c>
      <x:c r="I534" s="14">
        <x:f>TRUNC(일위대가목록!G187,0)</x:f>
        <x:v>0</x:v>
      </x:c>
      <x:c r="J534" s="14">
        <x:f>TRUNC(I534*D534,0)</x:f>
        <x:v>0</x:v>
      </x:c>
      <x:c r="K534" s="14">
        <x:f t="shared" si="15"/>
        <x:v>0</x:v>
      </x:c>
      <x:c r="L534" s="14">
        <x:f t="shared" si="15"/>
        <x:v>0</x:v>
      </x:c>
      <x:c r="M534" s="15" t="s">
        <x:v>546</x:v>
      </x:c>
      <x:c r="N534" s="3" t="s">
        <x:v>1872</x:v>
      </x:c>
      <x:c r="O534" s="3" t="s">
        <x:v>140</x:v>
      </x:c>
      <x:c r="P534" s="3" t="s">
        <x:v>140</x:v>
      </x:c>
      <x:c r="Q534" s="3" t="s">
        <x:v>646</x:v>
      </x:c>
      <x:c r="R534" s="3" t="s">
        <x:v>185</x:v>
      </x:c>
      <x:c r="S534" s="3" t="s">
        <x:v>150</x:v>
      </x:c>
      <x:c r="T534" s="3" t="s">
        <x:v>150</x:v>
      </x:c>
      <x:c r="AR534" s="3" t="s">
        <x:v>140</x:v>
      </x:c>
      <x:c r="AS534" s="3" t="s">
        <x:v>140</x:v>
      </x:c>
      <x:c r="AU534" s="3" t="s">
        <x:v>1818</x:v>
      </x:c>
      <x:c r="AV534" s="2">
        <x:v>123</x:v>
      </x:c>
    </x:row>
    <x:row r="535" spans="1:17" ht="30" customHeight="1">
      <x:c r="A535" s="15" t="s">
        <x:v>1618</x:v>
      </x:c>
      <x:c r="B535" s="15" t="s">
        <x:v>1083</x:v>
      </x:c>
      <x:c r="C535" s="15" t="s">
        <x:v>176</x:v>
      </x:c>
      <x:c r="D535" s="13">
        <x:f>27.32*2</x:f>
        <x:v>54.640000000000001</x:v>
      </x:c>
      <x:c r="E535" s="14">
        <x:f>E415</x:f>
        <x:v>0</x:v>
      </x:c>
      <x:c r="F535" s="14">
        <x:f>TRUNC(E535*D535,0)</x:f>
        <x:v>0</x:v>
      </x:c>
      <x:c r="G535" s="14">
        <x:f>G415</x:f>
        <x:v>0</x:v>
      </x:c>
      <x:c r="H535" s="14">
        <x:f>TRUNC(G535*D535,0)</x:f>
        <x:v>0</x:v>
      </x:c>
      <x:c r="I535" s="14">
        <x:f>TRUNC(일위대가목록!G193,0)</x:f>
        <x:v>0</x:v>
      </x:c>
      <x:c r="J535" s="14">
        <x:f>TRUNC(I535*D535,0)</x:f>
        <x:v>0</x:v>
      </x:c>
      <x:c r="K535" s="14">
        <x:f t="shared" si="15"/>
        <x:v>0</x:v>
      </x:c>
      <x:c r="L535" s="14">
        <x:f t="shared" si="15"/>
        <x:v>0</x:v>
      </x:c>
      <x:c r="M535" s="15" t="s">
        <x:v>631</x:v>
      </x:c>
      <x:c r="Q535" s="3" t="s">
        <x:v>646</x:v>
      </x:c>
    </x:row>
    <x:row r="536" spans="1:17" ht="30" customHeight="1">
      <x:c r="A536" s="15" t="s">
        <x:v>1618</x:v>
      </x:c>
      <x:c r="B536" s="15" t="s">
        <x:v>298</x:v>
      </x:c>
      <x:c r="C536" s="15" t="s">
        <x:v>176</x:v>
      </x:c>
      <x:c r="D536" s="13">
        <x:f>15.31*2</x:f>
        <x:v>30.620000000000001</x:v>
      </x:c>
      <x:c r="E536" s="14">
        <x:f>E416</x:f>
        <x:v>0</x:v>
      </x:c>
      <x:c r="F536" s="14">
        <x:f>TRUNC(E536*D536,0)</x:f>
        <x:v>0</x:v>
      </x:c>
      <x:c r="G536" s="14">
        <x:f>G416</x:f>
        <x:v>0</x:v>
      </x:c>
      <x:c r="H536" s="14">
        <x:f>TRUNC(G536*D536,0)</x:f>
        <x:v>0</x:v>
      </x:c>
      <x:c r="I536" s="14">
        <x:f>TRUNC(일위대가목록!G194,0)</x:f>
        <x:v>0</x:v>
      </x:c>
      <x:c r="J536" s="14">
        <x:f>TRUNC(I536*D536,0)</x:f>
        <x:v>0</x:v>
      </x:c>
      <x:c r="K536" s="14">
        <x:f t="shared" si="15"/>
        <x:v>0</x:v>
      </x:c>
      <x:c r="L536" s="14">
        <x:f t="shared" si="15"/>
        <x:v>0</x:v>
      </x:c>
      <x:c r="M536" s="15" t="s">
        <x:v>547</x:v>
      </x:c>
      <x:c r="Q536" s="3" t="s">
        <x:v>646</x:v>
      </x:c>
    </x:row>
    <x:row r="537" spans="1:17" ht="30" customHeight="1">
      <x:c r="A537" s="15" t="s">
        <x:v>1618</x:v>
      </x:c>
      <x:c r="B537" s="15" t="s">
        <x:v>1094</x:v>
      </x:c>
      <x:c r="C537" s="15" t="s">
        <x:v>176</x:v>
      </x:c>
      <x:c r="D537" s="13">
        <x:f>1.83*2</x:f>
        <x:v>3.6600000000000001</x:v>
      </x:c>
      <x:c r="E537" s="14">
        <x:f>E417</x:f>
        <x:v>0</x:v>
      </x:c>
      <x:c r="F537" s="14">
        <x:f>TRUNC(E537*D537,0)</x:f>
        <x:v>0</x:v>
      </x:c>
      <x:c r="G537" s="14">
        <x:f>G417</x:f>
        <x:v>0</x:v>
      </x:c>
      <x:c r="H537" s="14">
        <x:f>TRUNC(G537*D537,0)</x:f>
        <x:v>0</x:v>
      </x:c>
      <x:c r="I537" s="14">
        <x:f>TRUNC(일위대가목록!G196,0)</x:f>
        <x:v>0</x:v>
      </x:c>
      <x:c r="J537" s="14">
        <x:f>TRUNC(I537*D537,0)</x:f>
        <x:v>0</x:v>
      </x:c>
      <x:c r="K537" s="14">
        <x:f t="shared" si="15"/>
        <x:v>0</x:v>
      </x:c>
      <x:c r="L537" s="14">
        <x:f t="shared" si="15"/>
        <x:v>0</x:v>
      </x:c>
      <x:c r="M537" s="15" t="s">
        <x:v>582</x:v>
      </x:c>
      <x:c r="Q537" s="3" t="s">
        <x:v>646</x:v>
      </x:c>
    </x:row>
    <x:row r="538" spans="1:17" ht="30" customHeight="1">
      <x:c r="A538" s="13"/>
      <x:c r="B538" s="13"/>
      <x:c r="C538" s="13"/>
      <x:c r="D538" s="13"/>
      <x:c r="E538" s="14"/>
      <x:c r="F538" s="14"/>
      <x:c r="G538" s="14"/>
      <x:c r="H538" s="14"/>
      <x:c r="I538" s="14"/>
      <x:c r="J538" s="14"/>
      <x:c r="K538" s="14"/>
      <x:c r="L538" s="14"/>
      <x:c r="M538" s="13"/>
      <x:c r="Q538" s="3" t="s">
        <x:v>646</x:v>
      </x:c>
    </x:row>
    <x:row r="539" spans="1:17" ht="30" customHeight="1">
      <x:c r="A539" s="13"/>
      <x:c r="B539" s="13"/>
      <x:c r="C539" s="13"/>
      <x:c r="D539" s="13"/>
      <x:c r="E539" s="14"/>
      <x:c r="F539" s="14"/>
      <x:c r="G539" s="14"/>
      <x:c r="H539" s="14"/>
      <x:c r="I539" s="14"/>
      <x:c r="J539" s="14"/>
      <x:c r="K539" s="14"/>
      <x:c r="L539" s="14"/>
      <x:c r="M539" s="13"/>
      <x:c r="Q539" s="3" t="s">
        <x:v>646</x:v>
      </x:c>
    </x:row>
    <x:row r="540" spans="1:17" ht="30" customHeight="1">
      <x:c r="A540" s="13"/>
      <x:c r="B540" s="13"/>
      <x:c r="C540" s="13"/>
      <x:c r="D540" s="13"/>
      <x:c r="E540" s="14"/>
      <x:c r="F540" s="14"/>
      <x:c r="G540" s="14"/>
      <x:c r="H540" s="14"/>
      <x:c r="I540" s="14"/>
      <x:c r="J540" s="14"/>
      <x:c r="K540" s="14"/>
      <x:c r="L540" s="14"/>
      <x:c r="M540" s="13"/>
      <x:c r="Q540" s="3" t="s">
        <x:v>646</x:v>
      </x:c>
    </x:row>
    <x:row r="541" spans="1:17" ht="30" customHeight="1">
      <x:c r="A541" s="13"/>
      <x:c r="B541" s="13"/>
      <x:c r="C541" s="13"/>
      <x:c r="D541" s="13"/>
      <x:c r="E541" s="14"/>
      <x:c r="F541" s="14"/>
      <x:c r="G541" s="14"/>
      <x:c r="H541" s="14"/>
      <x:c r="I541" s="14"/>
      <x:c r="J541" s="14"/>
      <x:c r="K541" s="14"/>
      <x:c r="L541" s="14"/>
      <x:c r="M541" s="13"/>
      <x:c r="Q541" s="3" t="s">
        <x:v>646</x:v>
      </x:c>
    </x:row>
    <x:row r="542" spans="1:17" ht="30" customHeight="1">
      <x:c r="A542" s="13"/>
      <x:c r="B542" s="13"/>
      <x:c r="C542" s="13"/>
      <x:c r="D542" s="13"/>
      <x:c r="E542" s="14"/>
      <x:c r="F542" s="14"/>
      <x:c r="G542" s="14"/>
      <x:c r="H542" s="14"/>
      <x:c r="I542" s="14"/>
      <x:c r="J542" s="14"/>
      <x:c r="K542" s="14"/>
      <x:c r="L542" s="14"/>
      <x:c r="M542" s="13"/>
      <x:c r="Q542" s="3" t="s">
        <x:v>646</x:v>
      </x:c>
    </x:row>
    <x:row r="543" spans="1:17" ht="30" customHeight="1">
      <x:c r="A543" s="13"/>
      <x:c r="B543" s="13"/>
      <x:c r="C543" s="13"/>
      <x:c r="D543" s="13"/>
      <x:c r="E543" s="14"/>
      <x:c r="F543" s="14"/>
      <x:c r="G543" s="14"/>
      <x:c r="H543" s="14"/>
      <x:c r="I543" s="14"/>
      <x:c r="J543" s="14"/>
      <x:c r="K543" s="14"/>
      <x:c r="L543" s="14"/>
      <x:c r="M543" s="13"/>
      <x:c r="Q543" s="3" t="s">
        <x:v>646</x:v>
      </x:c>
    </x:row>
    <x:row r="544" spans="1:17" ht="30" customHeight="1">
      <x:c r="A544" s="13"/>
      <x:c r="B544" s="13"/>
      <x:c r="C544" s="13"/>
      <x:c r="D544" s="13"/>
      <x:c r="E544" s="14"/>
      <x:c r="F544" s="14"/>
      <x:c r="G544" s="14"/>
      <x:c r="H544" s="14"/>
      <x:c r="I544" s="14"/>
      <x:c r="J544" s="14"/>
      <x:c r="K544" s="14"/>
      <x:c r="L544" s="14"/>
      <x:c r="M544" s="13"/>
      <x:c r="Q544" s="3" t="s">
        <x:v>646</x:v>
      </x:c>
    </x:row>
    <x:row r="545" spans="1:17" ht="30" customHeight="1">
      <x:c r="A545" s="13"/>
      <x:c r="B545" s="13"/>
      <x:c r="C545" s="13"/>
      <x:c r="D545" s="13"/>
      <x:c r="E545" s="14"/>
      <x:c r="F545" s="14"/>
      <x:c r="G545" s="14"/>
      <x:c r="H545" s="14"/>
      <x:c r="I545" s="14"/>
      <x:c r="J545" s="14"/>
      <x:c r="K545" s="14"/>
      <x:c r="L545" s="14"/>
      <x:c r="M545" s="13"/>
      <x:c r="Q545" s="3" t="s">
        <x:v>646</x:v>
      </x:c>
    </x:row>
    <x:row r="546" spans="1:17" ht="30" customHeight="1">
      <x:c r="A546" s="13"/>
      <x:c r="B546" s="13"/>
      <x:c r="C546" s="13"/>
      <x:c r="D546" s="13"/>
      <x:c r="E546" s="14"/>
      <x:c r="F546" s="14"/>
      <x:c r="G546" s="14"/>
      <x:c r="H546" s="14"/>
      <x:c r="I546" s="14"/>
      <x:c r="J546" s="14"/>
      <x:c r="K546" s="14"/>
      <x:c r="L546" s="14"/>
      <x:c r="M546" s="13"/>
      <x:c r="Q546" s="3" t="s">
        <x:v>646</x:v>
      </x:c>
    </x:row>
    <x:row r="547" spans="1:17" ht="30" customHeight="1">
      <x:c r="A547" s="13"/>
      <x:c r="B547" s="13"/>
      <x:c r="C547" s="13"/>
      <x:c r="D547" s="13"/>
      <x:c r="E547" s="14"/>
      <x:c r="F547" s="14"/>
      <x:c r="G547" s="14"/>
      <x:c r="H547" s="14"/>
      <x:c r="I547" s="14"/>
      <x:c r="J547" s="14"/>
      <x:c r="K547" s="14"/>
      <x:c r="L547" s="14"/>
      <x:c r="M547" s="13"/>
      <x:c r="Q547" s="3" t="s">
        <x:v>646</x:v>
      </x:c>
    </x:row>
    <x:row r="548" spans="1:17" ht="30" customHeight="1">
      <x:c r="A548" s="13"/>
      <x:c r="B548" s="13"/>
      <x:c r="C548" s="13"/>
      <x:c r="D548" s="13"/>
      <x:c r="E548" s="14"/>
      <x:c r="F548" s="14"/>
      <x:c r="G548" s="14"/>
      <x:c r="H548" s="14"/>
      <x:c r="I548" s="14"/>
      <x:c r="J548" s="14"/>
      <x:c r="K548" s="14"/>
      <x:c r="L548" s="14"/>
      <x:c r="M548" s="13"/>
      <x:c r="Q548" s="3" t="s">
        <x:v>646</x:v>
      </x:c>
    </x:row>
    <x:row r="549" spans="1:17" ht="30" customHeight="1">
      <x:c r="A549" s="13"/>
      <x:c r="B549" s="13"/>
      <x:c r="C549" s="13"/>
      <x:c r="D549" s="13"/>
      <x:c r="E549" s="14"/>
      <x:c r="F549" s="14"/>
      <x:c r="G549" s="14"/>
      <x:c r="H549" s="14"/>
      <x:c r="I549" s="14"/>
      <x:c r="J549" s="14"/>
      <x:c r="K549" s="14"/>
      <x:c r="L549" s="14"/>
      <x:c r="M549" s="13"/>
      <x:c r="Q549" s="3" t="s">
        <x:v>646</x:v>
      </x:c>
    </x:row>
    <x:row r="550" spans="1:17" ht="30" customHeight="1">
      <x:c r="A550" s="13"/>
      <x:c r="B550" s="13"/>
      <x:c r="C550" s="13"/>
      <x:c r="D550" s="13"/>
      <x:c r="E550" s="14"/>
      <x:c r="F550" s="14"/>
      <x:c r="G550" s="14"/>
      <x:c r="H550" s="14"/>
      <x:c r="I550" s="14"/>
      <x:c r="J550" s="14"/>
      <x:c r="K550" s="14"/>
      <x:c r="L550" s="14"/>
      <x:c r="M550" s="13"/>
      <x:c r="Q550" s="3" t="s">
        <x:v>646</x:v>
      </x:c>
    </x:row>
    <x:row r="551" spans="1:17" ht="30" customHeight="1">
      <x:c r="A551" s="13"/>
      <x:c r="B551" s="13"/>
      <x:c r="C551" s="13"/>
      <x:c r="D551" s="13"/>
      <x:c r="E551" s="14"/>
      <x:c r="F551" s="14"/>
      <x:c r="G551" s="14"/>
      <x:c r="H551" s="14"/>
      <x:c r="I551" s="14"/>
      <x:c r="J551" s="14"/>
      <x:c r="K551" s="14"/>
      <x:c r="L551" s="14"/>
      <x:c r="M551" s="13"/>
      <x:c r="Q551" s="3" t="s">
        <x:v>646</x:v>
      </x:c>
    </x:row>
    <x:row r="552" spans="1:17" ht="30" customHeight="1">
      <x:c r="A552" s="13"/>
      <x:c r="B552" s="13"/>
      <x:c r="C552" s="13"/>
      <x:c r="D552" s="13"/>
      <x:c r="E552" s="14"/>
      <x:c r="F552" s="14"/>
      <x:c r="G552" s="14"/>
      <x:c r="H552" s="14"/>
      <x:c r="I552" s="14"/>
      <x:c r="J552" s="14"/>
      <x:c r="K552" s="14"/>
      <x:c r="L552" s="14"/>
      <x:c r="M552" s="13"/>
      <x:c r="Q552" s="3" t="s">
        <x:v>646</x:v>
      </x:c>
    </x:row>
    <x:row r="553" spans="1:17" ht="30" customHeight="1">
      <x:c r="A553" s="13"/>
      <x:c r="B553" s="13"/>
      <x:c r="C553" s="13"/>
      <x:c r="D553" s="13"/>
      <x:c r="E553" s="14"/>
      <x:c r="F553" s="14"/>
      <x:c r="G553" s="14"/>
      <x:c r="H553" s="14"/>
      <x:c r="I553" s="14"/>
      <x:c r="J553" s="14"/>
      <x:c r="K553" s="14"/>
      <x:c r="L553" s="14"/>
      <x:c r="M553" s="13"/>
      <x:c r="Q553" s="3" t="s">
        <x:v>646</x:v>
      </x:c>
    </x:row>
    <x:row r="554" spans="1:17" ht="30" customHeight="1">
      <x:c r="A554" s="13"/>
      <x:c r="B554" s="13"/>
      <x:c r="C554" s="13"/>
      <x:c r="D554" s="13"/>
      <x:c r="E554" s="14"/>
      <x:c r="F554" s="14"/>
      <x:c r="G554" s="14"/>
      <x:c r="H554" s="14"/>
      <x:c r="I554" s="14"/>
      <x:c r="J554" s="14"/>
      <x:c r="K554" s="14"/>
      <x:c r="L554" s="14"/>
      <x:c r="M554" s="13"/>
      <x:c r="Q554" s="3" t="s">
        <x:v>646</x:v>
      </x:c>
    </x:row>
    <x:row r="555" spans="1:14" ht="30" customHeight="1">
      <x:c r="A555" s="15" t="s">
        <x:v>1704</x:v>
      </x:c>
      <x:c r="B555" s="13"/>
      <x:c r="C555" s="13"/>
      <x:c r="D555" s="13"/>
      <x:c r="E555" s="14"/>
      <x:c r="F555" s="14">
        <x:f>SUMIF(Q533:Q554,"010602",F533:F554)</x:f>
        <x:v>0</x:v>
      </x:c>
      <x:c r="G555" s="14"/>
      <x:c r="H555" s="14">
        <x:f>SUMIF(Q533:Q554,"010602",H533:H554)</x:f>
        <x:v>0</x:v>
      </x:c>
      <x:c r="I555" s="14"/>
      <x:c r="J555" s="14">
        <x:f>SUMIF(Q533:Q554,"010602",J533:J554)</x:f>
        <x:v>0</x:v>
      </x:c>
      <x:c r="K555" s="14"/>
      <x:c r="L555" s="14">
        <x:f>SUMIF(Q533:Q554,"010602",L533:L554)</x:f>
        <x:v>0</x:v>
      </x:c>
      <x:c r="M555" s="13"/>
      <x:c r="N555" s="2" t="s">
        <x:v>344</x:v>
      </x:c>
    </x:row>
    <x:row r="556" spans="1:17" ht="30" customHeight="1">
      <x:c r="A556" s="47" t="s">
        <x:v>39</x:v>
      </x:c>
      <x:c r="B556" s="47" t="s">
        <x:v>899</x:v>
      </x:c>
      <x:c r="C556" s="45"/>
      <x:c r="D556" s="45"/>
      <x:c r="E556" s="46"/>
      <x:c r="F556" s="46"/>
      <x:c r="G556" s="46"/>
      <x:c r="H556" s="46"/>
      <x:c r="I556" s="46"/>
      <x:c r="J556" s="46"/>
      <x:c r="K556" s="46"/>
      <x:c r="L556" s="46"/>
      <x:c r="M556" s="45"/>
      <x:c r="Q556" s="3" t="s">
        <x:v>623</x:v>
      </x:c>
    </x:row>
    <x:row r="557" spans="1:48" ht="30" customHeight="1">
      <x:c r="A557" s="15" t="s">
        <x:v>277</x:v>
      </x:c>
      <x:c r="B557" s="15" t="s">
        <x:v>929</x:v>
      </x:c>
      <x:c r="C557" s="15" t="s">
        <x:v>157</x:v>
      </x:c>
      <x:c r="D557" s="13">
        <x:v>1</x:v>
      </x:c>
      <x:c r="E557" s="14">
        <x:f>TRUNC(일위대가목록!E7,0)</x:f>
        <x:v>0</x:v>
      </x:c>
      <x:c r="F557" s="14">
        <x:f>TRUNC(E557*D557,0)</x:f>
        <x:v>0</x:v>
      </x:c>
      <x:c r="G557" s="14">
        <x:f>TRUNC(일위대가목록!F7,0)</x:f>
        <x:v>0</x:v>
      </x:c>
      <x:c r="H557" s="14">
        <x:f>TRUNC(G557*D557,0)</x:f>
        <x:v>0</x:v>
      </x:c>
      <x:c r="I557" s="14">
        <x:f>TRUNC(일위대가목록!G7,0)</x:f>
        <x:v>0</x:v>
      </x:c>
      <x:c r="J557" s="14">
        <x:f>TRUNC(I557*D557,0)</x:f>
        <x:v>0</x:v>
      </x:c>
      <x:c r="K557" s="14">
        <x:f t="shared" ref="K557:L561" si="16">TRUNC(E557+G557+I557,0)</x:f>
        <x:v>0</x:v>
      </x:c>
      <x:c r="L557" s="14">
        <x:f t="shared" si="16"/>
        <x:v>0</x:v>
      </x:c>
      <x:c r="M557" s="15" t="s">
        <x:v>456</x:v>
      </x:c>
      <x:c r="N557" s="3" t="s">
        <x:v>1167</x:v>
      </x:c>
      <x:c r="O557" s="3" t="s">
        <x:v>140</x:v>
      </x:c>
      <x:c r="P557" s="3" t="s">
        <x:v>140</x:v>
      </x:c>
      <x:c r="Q557" s="3" t="s">
        <x:v>623</x:v>
      </x:c>
      <x:c r="R557" s="3" t="s">
        <x:v>185</x:v>
      </x:c>
      <x:c r="S557" s="3" t="s">
        <x:v>150</x:v>
      </x:c>
      <x:c r="T557" s="3" t="s">
        <x:v>150</x:v>
      </x:c>
      <x:c r="AR557" s="3" t="s">
        <x:v>140</x:v>
      </x:c>
      <x:c r="AS557" s="3" t="s">
        <x:v>140</x:v>
      </x:c>
      <x:c r="AU557" s="3" t="s">
        <x:v>787</x:v>
      </x:c>
      <x:c r="AV557" s="2">
        <x:v>126</x:v>
      </x:c>
    </x:row>
    <x:row r="558" spans="1:48" ht="30" customHeight="1">
      <x:c r="A558" s="15" t="s">
        <x:v>943</x:v>
      </x:c>
      <x:c r="B558" s="15" t="s">
        <x:v>161</x:v>
      </x:c>
      <x:c r="C558" s="15" t="s">
        <x:v>176</x:v>
      </x:c>
      <x:c r="D558" s="13">
        <x:v>73.739999999999995</x:v>
      </x:c>
      <x:c r="E558" s="14">
        <x:f>TRUNC(일위대가목록!E8,0)</x:f>
        <x:v>0</x:v>
      </x:c>
      <x:c r="F558" s="14">
        <x:f>TRUNC(E558*D558,0)</x:f>
        <x:v>0</x:v>
      </x:c>
      <x:c r="G558" s="14">
        <x:f>TRUNC(일위대가목록!F8,0)</x:f>
        <x:v>0</x:v>
      </x:c>
      <x:c r="H558" s="14">
        <x:f>TRUNC(G558*D558,0)</x:f>
        <x:v>0</x:v>
      </x:c>
      <x:c r="I558" s="14">
        <x:f>TRUNC(일위대가목록!G8,0)</x:f>
        <x:v>0</x:v>
      </x:c>
      <x:c r="J558" s="14">
        <x:f>TRUNC(I558*D558,0)</x:f>
        <x:v>0</x:v>
      </x:c>
      <x:c r="K558" s="14">
        <x:f t="shared" si="16"/>
        <x:v>0</x:v>
      </x:c>
      <x:c r="L558" s="14">
        <x:f t="shared" si="16"/>
        <x:v>0</x:v>
      </x:c>
      <x:c r="M558" s="15" t="s">
        <x:v>479</x:v>
      </x:c>
      <x:c r="N558" s="3" t="s">
        <x:v>823</x:v>
      </x:c>
      <x:c r="O558" s="3" t="s">
        <x:v>140</x:v>
      </x:c>
      <x:c r="P558" s="3" t="s">
        <x:v>140</x:v>
      </x:c>
      <x:c r="Q558" s="3" t="s">
        <x:v>623</x:v>
      </x:c>
      <x:c r="R558" s="3" t="s">
        <x:v>185</x:v>
      </x:c>
      <x:c r="S558" s="3" t="s">
        <x:v>150</x:v>
      </x:c>
      <x:c r="T558" s="3" t="s">
        <x:v>150</x:v>
      </x:c>
      <x:c r="AR558" s="3" t="s">
        <x:v>140</x:v>
      </x:c>
      <x:c r="AS558" s="3" t="s">
        <x:v>140</x:v>
      </x:c>
      <x:c r="AU558" s="3" t="s">
        <x:v>1200</x:v>
      </x:c>
      <x:c r="AV558" s="2">
        <x:v>263</x:v>
      </x:c>
    </x:row>
    <x:row r="559" spans="1:48" ht="30" customHeight="1">
      <x:c r="A559" s="15" t="s">
        <x:v>905</x:v>
      </x:c>
      <x:c r="B559" s="15" t="s">
        <x:v>1629</x:v>
      </x:c>
      <x:c r="C559" s="15" t="s">
        <x:v>176</x:v>
      </x:c>
      <x:c r="D559" s="13">
        <x:v>5.1600000000000001</x:v>
      </x:c>
      <x:c r="E559" s="14">
        <x:f>TRUNC(일위대가목록!E9,0)</x:f>
        <x:v>0</x:v>
      </x:c>
      <x:c r="F559" s="14">
        <x:f>TRUNC(E559*D559,0)</x:f>
        <x:v>0</x:v>
      </x:c>
      <x:c r="G559" s="14">
        <x:f>TRUNC(일위대가목록!F9,0)</x:f>
        <x:v>0</x:v>
      </x:c>
      <x:c r="H559" s="14">
        <x:f>TRUNC(G559*D559,0)</x:f>
        <x:v>0</x:v>
      </x:c>
      <x:c r="I559" s="14">
        <x:f>TRUNC(일위대가목록!G9,0)</x:f>
        <x:v>0</x:v>
      </x:c>
      <x:c r="J559" s="14">
        <x:f>TRUNC(I559*D559,0)</x:f>
        <x:v>0</x:v>
      </x:c>
      <x:c r="K559" s="14">
        <x:f t="shared" si="16"/>
        <x:v>0</x:v>
      </x:c>
      <x:c r="L559" s="14">
        <x:f t="shared" si="16"/>
        <x:v>0</x:v>
      </x:c>
      <x:c r="M559" s="15" t="s">
        <x:v>410</x:v>
      </x:c>
      <x:c r="N559" s="3" t="s">
        <x:v>1861</x:v>
      </x:c>
      <x:c r="O559" s="3" t="s">
        <x:v>140</x:v>
      </x:c>
      <x:c r="P559" s="3" t="s">
        <x:v>140</x:v>
      </x:c>
      <x:c r="Q559" s="3" t="s">
        <x:v>623</x:v>
      </x:c>
      <x:c r="R559" s="3" t="s">
        <x:v>185</x:v>
      </x:c>
      <x:c r="S559" s="3" t="s">
        <x:v>150</x:v>
      </x:c>
      <x:c r="T559" s="3" t="s">
        <x:v>150</x:v>
      </x:c>
      <x:c r="AR559" s="3" t="s">
        <x:v>140</x:v>
      </x:c>
      <x:c r="AS559" s="3" t="s">
        <x:v>140</x:v>
      </x:c>
      <x:c r="AU559" s="3" t="s">
        <x:v>119</x:v>
      </x:c>
      <x:c r="AV559" s="2">
        <x:v>128</x:v>
      </x:c>
    </x:row>
    <x:row r="560" spans="1:48" ht="30" customHeight="1">
      <x:c r="A560" s="15" t="s">
        <x:v>363</x:v>
      </x:c>
      <x:c r="B560" s="15" t="s">
        <x:v>1004</x:v>
      </x:c>
      <x:c r="C560" s="15" t="s">
        <x:v>176</x:v>
      </x:c>
      <x:c r="D560" s="13">
        <x:v>73.739999999999995</x:v>
      </x:c>
      <x:c r="E560" s="14">
        <x:f>TRUNC(일위대가목록!E10,0)</x:f>
        <x:v>0</x:v>
      </x:c>
      <x:c r="F560" s="14">
        <x:f>TRUNC(E560*D560,0)</x:f>
        <x:v>0</x:v>
      </x:c>
      <x:c r="G560" s="14">
        <x:f>TRUNC(일위대가목록!F10,0)</x:f>
        <x:v>0</x:v>
      </x:c>
      <x:c r="H560" s="14">
        <x:f>TRUNC(G560*D560,0)</x:f>
        <x:v>0</x:v>
      </x:c>
      <x:c r="I560" s="14">
        <x:f>TRUNC(일위대가목록!G10,0)</x:f>
        <x:v>0</x:v>
      </x:c>
      <x:c r="J560" s="14">
        <x:f>TRUNC(I560*D560,0)</x:f>
        <x:v>0</x:v>
      </x:c>
      <x:c r="K560" s="14">
        <x:f t="shared" si="16"/>
        <x:v>0</x:v>
      </x:c>
      <x:c r="L560" s="14">
        <x:f t="shared" si="16"/>
        <x:v>0</x:v>
      </x:c>
      <x:c r="M560" s="15" t="s">
        <x:v>380</x:v>
      </x:c>
      <x:c r="N560" s="3" t="s">
        <x:v>0</x:v>
      </x:c>
      <x:c r="O560" s="3" t="s">
        <x:v>140</x:v>
      </x:c>
      <x:c r="P560" s="3" t="s">
        <x:v>140</x:v>
      </x:c>
      <x:c r="Q560" s="3" t="s">
        <x:v>623</x:v>
      </x:c>
      <x:c r="R560" s="3" t="s">
        <x:v>185</x:v>
      </x:c>
      <x:c r="S560" s="3" t="s">
        <x:v>150</x:v>
      </x:c>
      <x:c r="T560" s="3" t="s">
        <x:v>150</x:v>
      </x:c>
      <x:c r="AR560" s="3" t="s">
        <x:v>140</x:v>
      </x:c>
      <x:c r="AS560" s="3" t="s">
        <x:v>140</x:v>
      </x:c>
      <x:c r="AU560" s="3" t="s">
        <x:v>1777</x:v>
      </x:c>
      <x:c r="AV560" s="2">
        <x:v>129</x:v>
      </x:c>
    </x:row>
    <x:row r="561" spans="1:48" ht="30" customHeight="1">
      <x:c r="A561" s="15" t="s">
        <x:v>892</x:v>
      </x:c>
      <x:c r="B561" s="15" t="s">
        <x:v>286</x:v>
      </x:c>
      <x:c r="C561" s="15" t="s">
        <x:v>176</x:v>
      </x:c>
      <x:c r="D561" s="13">
        <x:v>137.15000000000001</x:v>
      </x:c>
      <x:c r="E561" s="14">
        <x:f>TRUNC(일위대가목록!E98,0)</x:f>
        <x:v>0</x:v>
      </x:c>
      <x:c r="F561" s="14">
        <x:f>TRUNC(E561*D561,0)</x:f>
        <x:v>0</x:v>
      </x:c>
      <x:c r="G561" s="14">
        <x:f>TRUNC(일위대가목록!F98,0)</x:f>
        <x:v>0</x:v>
      </x:c>
      <x:c r="H561" s="14">
        <x:f>TRUNC(G561*D561,0)</x:f>
        <x:v>0</x:v>
      </x:c>
      <x:c r="I561" s="14">
        <x:f>TRUNC(일위대가목록!G98,0)</x:f>
        <x:v>0</x:v>
      </x:c>
      <x:c r="J561" s="14">
        <x:f>TRUNC(I561*D561,0)</x:f>
        <x:v>0</x:v>
      </x:c>
      <x:c r="K561" s="14">
        <x:f t="shared" si="16"/>
        <x:v>0</x:v>
      </x:c>
      <x:c r="L561" s="14">
        <x:f t="shared" si="16"/>
        <x:v>0</x:v>
      </x:c>
      <x:c r="M561" s="15" t="s">
        <x:v>562</x:v>
      </x:c>
      <x:c r="N561" s="3" t="s">
        <x:v>1174</x:v>
      </x:c>
      <x:c r="O561" s="3" t="s">
        <x:v>140</x:v>
      </x:c>
      <x:c r="P561" s="3" t="s">
        <x:v>140</x:v>
      </x:c>
      <x:c r="Q561" s="3" t="s">
        <x:v>623</x:v>
      </x:c>
      <x:c r="R561" s="3" t="s">
        <x:v>185</x:v>
      </x:c>
      <x:c r="S561" s="3" t="s">
        <x:v>150</x:v>
      </x:c>
      <x:c r="T561" s="3" t="s">
        <x:v>150</x:v>
      </x:c>
      <x:c r="AR561" s="3" t="s">
        <x:v>140</x:v>
      </x:c>
      <x:c r="AS561" s="3" t="s">
        <x:v>140</x:v>
      </x:c>
      <x:c r="AU561" s="3" t="s">
        <x:v>117</x:v>
      </x:c>
      <x:c r="AV561" s="2">
        <x:v>130</x:v>
      </x:c>
    </x:row>
    <x:row r="562" spans="1:17" ht="30" customHeight="1">
      <x:c r="A562" s="13"/>
      <x:c r="B562" s="13"/>
      <x:c r="C562" s="13"/>
      <x:c r="D562" s="13"/>
      <x:c r="E562" s="14"/>
      <x:c r="F562" s="14"/>
      <x:c r="G562" s="14"/>
      <x:c r="H562" s="14"/>
      <x:c r="I562" s="14"/>
      <x:c r="J562" s="14"/>
      <x:c r="K562" s="14"/>
      <x:c r="L562" s="14"/>
      <x:c r="M562" s="13"/>
      <x:c r="Q562" s="3" t="s">
        <x:v>623</x:v>
      </x:c>
    </x:row>
    <x:row r="563" spans="1:17" ht="30" customHeight="1">
      <x:c r="A563" s="13"/>
      <x:c r="B563" s="13"/>
      <x:c r="C563" s="13"/>
      <x:c r="D563" s="13"/>
      <x:c r="E563" s="14"/>
      <x:c r="F563" s="14"/>
      <x:c r="G563" s="14"/>
      <x:c r="H563" s="14"/>
      <x:c r="I563" s="14"/>
      <x:c r="J563" s="14"/>
      <x:c r="K563" s="14"/>
      <x:c r="L563" s="14"/>
      <x:c r="M563" s="13"/>
      <x:c r="Q563" s="3" t="s">
        <x:v>623</x:v>
      </x:c>
    </x:row>
    <x:row r="564" spans="1:17" ht="30" customHeight="1">
      <x:c r="A564" s="13"/>
      <x:c r="B564" s="13"/>
      <x:c r="C564" s="13"/>
      <x:c r="D564" s="13"/>
      <x:c r="E564" s="14"/>
      <x:c r="F564" s="14"/>
      <x:c r="G564" s="14"/>
      <x:c r="H564" s="14"/>
      <x:c r="I564" s="14"/>
      <x:c r="J564" s="14"/>
      <x:c r="K564" s="14"/>
      <x:c r="L564" s="14"/>
      <x:c r="M564" s="13"/>
      <x:c r="Q564" s="3" t="s">
        <x:v>623</x:v>
      </x:c>
    </x:row>
    <x:row r="565" spans="1:17" ht="30" customHeight="1">
      <x:c r="A565" s="13"/>
      <x:c r="B565" s="13"/>
      <x:c r="C565" s="13"/>
      <x:c r="D565" s="13"/>
      <x:c r="E565" s="14"/>
      <x:c r="F565" s="14"/>
      <x:c r="G565" s="14"/>
      <x:c r="H565" s="14"/>
      <x:c r="I565" s="14"/>
      <x:c r="J565" s="14"/>
      <x:c r="K565" s="14"/>
      <x:c r="L565" s="14"/>
      <x:c r="M565" s="13"/>
      <x:c r="Q565" s="3" t="s">
        <x:v>623</x:v>
      </x:c>
    </x:row>
    <x:row r="566" spans="1:17" ht="30" customHeight="1">
      <x:c r="A566" s="13"/>
      <x:c r="B566" s="13"/>
      <x:c r="C566" s="13"/>
      <x:c r="D566" s="13"/>
      <x:c r="E566" s="14"/>
      <x:c r="F566" s="14"/>
      <x:c r="G566" s="14"/>
      <x:c r="H566" s="14"/>
      <x:c r="I566" s="14"/>
      <x:c r="J566" s="14"/>
      <x:c r="K566" s="14"/>
      <x:c r="L566" s="14"/>
      <x:c r="M566" s="13"/>
      <x:c r="Q566" s="3" t="s">
        <x:v>623</x:v>
      </x:c>
    </x:row>
    <x:row r="567" spans="1:17" ht="30" customHeight="1">
      <x:c r="A567" s="13"/>
      <x:c r="B567" s="13"/>
      <x:c r="C567" s="13"/>
      <x:c r="D567" s="13"/>
      <x:c r="E567" s="14"/>
      <x:c r="F567" s="14"/>
      <x:c r="G567" s="14"/>
      <x:c r="H567" s="14"/>
      <x:c r="I567" s="14"/>
      <x:c r="J567" s="14"/>
      <x:c r="K567" s="14"/>
      <x:c r="L567" s="14"/>
      <x:c r="M567" s="13"/>
      <x:c r="Q567" s="3" t="s">
        <x:v>623</x:v>
      </x:c>
    </x:row>
    <x:row r="568" spans="1:17" ht="30" customHeight="1">
      <x:c r="A568" s="13"/>
      <x:c r="B568" s="13"/>
      <x:c r="C568" s="13"/>
      <x:c r="D568" s="13"/>
      <x:c r="E568" s="14"/>
      <x:c r="F568" s="14"/>
      <x:c r="G568" s="14"/>
      <x:c r="H568" s="14"/>
      <x:c r="I568" s="14"/>
      <x:c r="J568" s="14"/>
      <x:c r="K568" s="14"/>
      <x:c r="L568" s="14"/>
      <x:c r="M568" s="13"/>
      <x:c r="Q568" s="3" t="s">
        <x:v>623</x:v>
      </x:c>
    </x:row>
    <x:row r="569" spans="1:17" ht="30" customHeight="1">
      <x:c r="A569" s="13"/>
      <x:c r="B569" s="13"/>
      <x:c r="C569" s="13"/>
      <x:c r="D569" s="13"/>
      <x:c r="E569" s="14"/>
      <x:c r="F569" s="14"/>
      <x:c r="G569" s="14"/>
      <x:c r="H569" s="14"/>
      <x:c r="I569" s="14"/>
      <x:c r="J569" s="14"/>
      <x:c r="K569" s="14"/>
      <x:c r="L569" s="14"/>
      <x:c r="M569" s="13"/>
      <x:c r="Q569" s="3" t="s">
        <x:v>623</x:v>
      </x:c>
    </x:row>
    <x:row r="570" spans="1:17" ht="30" customHeight="1">
      <x:c r="A570" s="13"/>
      <x:c r="B570" s="13"/>
      <x:c r="C570" s="13"/>
      <x:c r="D570" s="13"/>
      <x:c r="E570" s="14"/>
      <x:c r="F570" s="14"/>
      <x:c r="G570" s="14"/>
      <x:c r="H570" s="14"/>
      <x:c r="I570" s="14"/>
      <x:c r="J570" s="14"/>
      <x:c r="K570" s="14"/>
      <x:c r="L570" s="14"/>
      <x:c r="M570" s="13"/>
      <x:c r="Q570" s="3" t="s">
        <x:v>623</x:v>
      </x:c>
    </x:row>
    <x:row r="571" spans="1:17" ht="30" customHeight="1">
      <x:c r="A571" s="13"/>
      <x:c r="B571" s="13"/>
      <x:c r="C571" s="13"/>
      <x:c r="D571" s="13"/>
      <x:c r="E571" s="14"/>
      <x:c r="F571" s="14"/>
      <x:c r="G571" s="14"/>
      <x:c r="H571" s="14"/>
      <x:c r="I571" s="14"/>
      <x:c r="J571" s="14"/>
      <x:c r="K571" s="14"/>
      <x:c r="L571" s="14"/>
      <x:c r="M571" s="13"/>
      <x:c r="Q571" s="3" t="s">
        <x:v>623</x:v>
      </x:c>
    </x:row>
    <x:row r="572" spans="1:17" ht="30" customHeight="1">
      <x:c r="A572" s="13"/>
      <x:c r="B572" s="13"/>
      <x:c r="C572" s="13"/>
      <x:c r="D572" s="13"/>
      <x:c r="E572" s="14"/>
      <x:c r="F572" s="14"/>
      <x:c r="G572" s="14"/>
      <x:c r="H572" s="14"/>
      <x:c r="I572" s="14"/>
      <x:c r="J572" s="14"/>
      <x:c r="K572" s="14"/>
      <x:c r="L572" s="14"/>
      <x:c r="M572" s="13"/>
      <x:c r="Q572" s="3" t="s">
        <x:v>623</x:v>
      </x:c>
    </x:row>
    <x:row r="573" spans="1:17" ht="30" customHeight="1">
      <x:c r="A573" s="13"/>
      <x:c r="B573" s="13"/>
      <x:c r="C573" s="13"/>
      <x:c r="D573" s="13"/>
      <x:c r="E573" s="14"/>
      <x:c r="F573" s="14"/>
      <x:c r="G573" s="14"/>
      <x:c r="H573" s="14"/>
      <x:c r="I573" s="14"/>
      <x:c r="J573" s="14"/>
      <x:c r="K573" s="14"/>
      <x:c r="L573" s="14"/>
      <x:c r="M573" s="13"/>
      <x:c r="Q573" s="3" t="s">
        <x:v>623</x:v>
      </x:c>
    </x:row>
    <x:row r="574" spans="1:17" ht="30" customHeight="1">
      <x:c r="A574" s="13"/>
      <x:c r="B574" s="13"/>
      <x:c r="C574" s="13"/>
      <x:c r="D574" s="13"/>
      <x:c r="E574" s="14"/>
      <x:c r="F574" s="14"/>
      <x:c r="G574" s="14"/>
      <x:c r="H574" s="14"/>
      <x:c r="I574" s="14"/>
      <x:c r="J574" s="14"/>
      <x:c r="K574" s="14"/>
      <x:c r="L574" s="14"/>
      <x:c r="M574" s="13"/>
      <x:c r="Q574" s="3" t="s">
        <x:v>623</x:v>
      </x:c>
    </x:row>
    <x:row r="575" spans="1:17" ht="30" customHeight="1">
      <x:c r="A575" s="13"/>
      <x:c r="B575" s="13"/>
      <x:c r="C575" s="13"/>
      <x:c r="D575" s="13"/>
      <x:c r="E575" s="14"/>
      <x:c r="F575" s="14"/>
      <x:c r="G575" s="14"/>
      <x:c r="H575" s="14"/>
      <x:c r="I575" s="14"/>
      <x:c r="J575" s="14"/>
      <x:c r="K575" s="14"/>
      <x:c r="L575" s="14"/>
      <x:c r="M575" s="13"/>
      <x:c r="Q575" s="3" t="s">
        <x:v>623</x:v>
      </x:c>
    </x:row>
    <x:row r="576" spans="1:17" ht="30" customHeight="1">
      <x:c r="A576" s="13"/>
      <x:c r="B576" s="13"/>
      <x:c r="C576" s="13"/>
      <x:c r="D576" s="13"/>
      <x:c r="E576" s="14"/>
      <x:c r="F576" s="14"/>
      <x:c r="G576" s="14"/>
      <x:c r="H576" s="14"/>
      <x:c r="I576" s="14"/>
      <x:c r="J576" s="14"/>
      <x:c r="K576" s="14"/>
      <x:c r="L576" s="14"/>
      <x:c r="M576" s="13"/>
      <x:c r="Q576" s="3" t="s">
        <x:v>623</x:v>
      </x:c>
    </x:row>
    <x:row r="577" spans="1:17" ht="30" customHeight="1">
      <x:c r="A577" s="13"/>
      <x:c r="B577" s="13"/>
      <x:c r="C577" s="13"/>
      <x:c r="D577" s="13"/>
      <x:c r="E577" s="14"/>
      <x:c r="F577" s="14"/>
      <x:c r="G577" s="14"/>
      <x:c r="H577" s="14"/>
      <x:c r="I577" s="14"/>
      <x:c r="J577" s="14"/>
      <x:c r="K577" s="14"/>
      <x:c r="L577" s="14"/>
      <x:c r="M577" s="13"/>
      <x:c r="Q577" s="3" t="s">
        <x:v>623</x:v>
      </x:c>
    </x:row>
    <x:row r="578" spans="1:17" ht="30" customHeight="1">
      <x:c r="A578" s="13"/>
      <x:c r="B578" s="13"/>
      <x:c r="C578" s="13"/>
      <x:c r="D578" s="13"/>
      <x:c r="E578" s="14"/>
      <x:c r="F578" s="14"/>
      <x:c r="G578" s="14"/>
      <x:c r="H578" s="14"/>
      <x:c r="I578" s="14"/>
      <x:c r="J578" s="14"/>
      <x:c r="K578" s="14"/>
      <x:c r="L578" s="14"/>
      <x:c r="M578" s="13"/>
      <x:c r="Q578" s="3" t="s">
        <x:v>623</x:v>
      </x:c>
    </x:row>
    <x:row r="579" spans="1:14" ht="30" customHeight="1">
      <x:c r="A579" s="15" t="s">
        <x:v>1704</x:v>
      </x:c>
      <x:c r="B579" s="13"/>
      <x:c r="C579" s="13"/>
      <x:c r="D579" s="13"/>
      <x:c r="E579" s="14"/>
      <x:c r="F579" s="14">
        <x:f>SUMIF(Q557:Q578,"010701",F557:F578)</x:f>
        <x:v>0</x:v>
      </x:c>
      <x:c r="G579" s="14"/>
      <x:c r="H579" s="14">
        <x:f>SUMIF(Q557:Q578,"010701",H557:H578)</x:f>
        <x:v>0</x:v>
      </x:c>
      <x:c r="I579" s="14"/>
      <x:c r="J579" s="14">
        <x:f>SUMIF(Q557:Q578,"010701",J557:J578)</x:f>
        <x:v>0</x:v>
      </x:c>
      <x:c r="K579" s="14"/>
      <x:c r="L579" s="14">
        <x:f>SUMIF(Q557:Q578,"010701",L557:L578)</x:f>
        <x:v>0</x:v>
      </x:c>
      <x:c r="M579" s="13"/>
      <x:c r="N579" s="2" t="s">
        <x:v>344</x:v>
      </x:c>
    </x:row>
    <x:row r="580" spans="1:17" ht="30" customHeight="1">
      <x:c r="A580" s="15" t="s">
        <x:v>63</x:v>
      </x:c>
      <x:c r="B580" s="15" t="s">
        <x:v>899</x:v>
      </x:c>
      <x:c r="C580" s="13"/>
      <x:c r="D580" s="13"/>
      <x:c r="E580" s="14"/>
      <x:c r="F580" s="14"/>
      <x:c r="G580" s="14"/>
      <x:c r="H580" s="14"/>
      <x:c r="I580" s="14"/>
      <x:c r="J580" s="14"/>
      <x:c r="K580" s="14"/>
      <x:c r="L580" s="14"/>
      <x:c r="M580" s="13"/>
      <x:c r="Q580" s="3" t="s">
        <x:v>665</x:v>
      </x:c>
    </x:row>
    <x:row r="581" spans="1:48" ht="30" customHeight="1">
      <x:c r="A581" s="15" t="s">
        <x:v>868</x:v>
      </x:c>
      <x:c r="B581" s="15" t="s">
        <x:v>1614</x:v>
      </x:c>
      <x:c r="C581" s="15" t="s">
        <x:v>176</x:v>
      </x:c>
      <x:c r="D581" s="13">
        <x:v>5.3200000000000003</x:v>
      </x:c>
      <x:c r="E581" s="14">
        <x:f>TRUNC(단가대비표!O28,0)</x:f>
        <x:v>0</x:v>
      </x:c>
      <x:c r="F581" s="14">
        <x:f t="shared" ref="F581:F586" si="17">TRUNC(E581*D581,0)</x:f>
        <x:v>0</x:v>
      </x:c>
      <x:c r="G581" s="14">
        <x:f>TRUNC(단가대비표!P28,0)</x:f>
        <x:v>0</x:v>
      </x:c>
      <x:c r="H581" s="14">
        <x:f t="shared" ref="H581:H586" si="18">TRUNC(G581*D581,0)</x:f>
        <x:v>0</x:v>
      </x:c>
      <x:c r="I581" s="14">
        <x:f>TRUNC(단가대비표!V28,0)</x:f>
        <x:v>0</x:v>
      </x:c>
      <x:c r="J581" s="14">
        <x:f t="shared" ref="J581:J586" si="19">TRUNC(I581*D581,0)</x:f>
        <x:v>0</x:v>
      </x:c>
      <x:c r="K581" s="14">
        <x:f t="shared" ref="K581:L586" si="20">TRUNC(E581+G581+I581,0)</x:f>
        <x:v>0</x:v>
      </x:c>
      <x:c r="L581" s="14">
        <x:f t="shared" si="20"/>
        <x:v>0</x:v>
      </x:c>
      <x:c r="M581" s="15" t="s">
        <x:v>140</x:v>
      </x:c>
      <x:c r="N581" s="3" t="s">
        <x:v>1927</x:v>
      </x:c>
      <x:c r="O581" s="3" t="s">
        <x:v>140</x:v>
      </x:c>
      <x:c r="P581" s="3" t="s">
        <x:v>140</x:v>
      </x:c>
      <x:c r="Q581" s="3" t="s">
        <x:v>665</x:v>
      </x:c>
      <x:c r="R581" s="3" t="s">
        <x:v>150</x:v>
      </x:c>
      <x:c r="S581" s="3" t="s">
        <x:v>150</x:v>
      </x:c>
      <x:c r="T581" s="3" t="s">
        <x:v>185</x:v>
      </x:c>
      <x:c r="AR581" s="3" t="s">
        <x:v>140</x:v>
      </x:c>
      <x:c r="AS581" s="3" t="s">
        <x:v>140</x:v>
      </x:c>
      <x:c r="AU581" s="3" t="s">
        <x:v>1904</x:v>
      </x:c>
      <x:c r="AV581" s="2">
        <x:v>134</x:v>
      </x:c>
    </x:row>
    <x:row r="582" spans="1:48" ht="30" customHeight="1">
      <x:c r="A582" s="15" t="s">
        <x:v>626</x:v>
      </x:c>
      <x:c r="B582" s="15" t="s">
        <x:v>1628</x:v>
      </x:c>
      <x:c r="C582" s="15" t="s">
        <x:v>176</x:v>
      </x:c>
      <x:c r="D582" s="13">
        <x:v>20.469999999999999</x:v>
      </x:c>
      <x:c r="E582" s="14">
        <x:f>TRUNC(단가대비표!O29,0)</x:f>
        <x:v>0</x:v>
      </x:c>
      <x:c r="F582" s="14">
        <x:f t="shared" si="17"/>
        <x:v>0</x:v>
      </x:c>
      <x:c r="G582" s="14">
        <x:f>TRUNC(단가대비표!P29,0)</x:f>
        <x:v>0</x:v>
      </x:c>
      <x:c r="H582" s="14">
        <x:f t="shared" si="18"/>
        <x:v>0</x:v>
      </x:c>
      <x:c r="I582" s="14">
        <x:f>TRUNC(단가대비표!V29,0)</x:f>
        <x:v>0</x:v>
      </x:c>
      <x:c r="J582" s="14">
        <x:f t="shared" si="19"/>
        <x:v>0</x:v>
      </x:c>
      <x:c r="K582" s="14">
        <x:f t="shared" si="20"/>
        <x:v>0</x:v>
      </x:c>
      <x:c r="L582" s="14">
        <x:f t="shared" si="20"/>
        <x:v>0</x:v>
      </x:c>
      <x:c r="M582" s="15" t="s">
        <x:v>140</x:v>
      </x:c>
      <x:c r="N582" s="3" t="s">
        <x:v>1854</x:v>
      </x:c>
      <x:c r="O582" s="3" t="s">
        <x:v>140</x:v>
      </x:c>
      <x:c r="P582" s="3" t="s">
        <x:v>140</x:v>
      </x:c>
      <x:c r="Q582" s="3" t="s">
        <x:v>665</x:v>
      </x:c>
      <x:c r="R582" s="3" t="s">
        <x:v>150</x:v>
      </x:c>
      <x:c r="S582" s="3" t="s">
        <x:v>150</x:v>
      </x:c>
      <x:c r="T582" s="3" t="s">
        <x:v>185</x:v>
      </x:c>
      <x:c r="AR582" s="3" t="s">
        <x:v>140</x:v>
      </x:c>
      <x:c r="AS582" s="3" t="s">
        <x:v>140</x:v>
      </x:c>
      <x:c r="AU582" s="3" t="s">
        <x:v>1158</x:v>
      </x:c>
      <x:c r="AV582" s="2">
        <x:v>135</x:v>
      </x:c>
    </x:row>
    <x:row r="583" spans="1:48" ht="30" customHeight="1">
      <x:c r="A583" s="15" t="s">
        <x:v>1098</x:v>
      </x:c>
      <x:c r="B583" s="15" t="s">
        <x:v>271</x:v>
      </x:c>
      <x:c r="C583" s="15" t="s">
        <x:v>176</x:v>
      </x:c>
      <x:c r="D583" s="13">
        <x:v>5.1600000000000001</x:v>
      </x:c>
      <x:c r="E583" s="14">
        <x:f>TRUNC(일위대가목록!E53,0)</x:f>
        <x:v>0</x:v>
      </x:c>
      <x:c r="F583" s="14">
        <x:f t="shared" si="17"/>
        <x:v>0</x:v>
      </x:c>
      <x:c r="G583" s="14">
        <x:f>TRUNC(일위대가목록!F53,0)</x:f>
        <x:v>0</x:v>
      </x:c>
      <x:c r="H583" s="14">
        <x:f t="shared" si="18"/>
        <x:v>0</x:v>
      </x:c>
      <x:c r="I583" s="14">
        <x:f>TRUNC(일위대가목록!G53,0)</x:f>
        <x:v>0</x:v>
      </x:c>
      <x:c r="J583" s="14">
        <x:f t="shared" si="19"/>
        <x:v>0</x:v>
      </x:c>
      <x:c r="K583" s="14">
        <x:f t="shared" si="20"/>
        <x:v>0</x:v>
      </x:c>
      <x:c r="L583" s="14">
        <x:f t="shared" si="20"/>
        <x:v>0</x:v>
      </x:c>
      <x:c r="M583" s="15" t="s">
        <x:v>485</x:v>
      </x:c>
      <x:c r="N583" s="3" t="s">
        <x:v>824</x:v>
      </x:c>
      <x:c r="O583" s="3" t="s">
        <x:v>140</x:v>
      </x:c>
      <x:c r="P583" s="3" t="s">
        <x:v>140</x:v>
      </x:c>
      <x:c r="Q583" s="3" t="s">
        <x:v>665</x:v>
      </x:c>
      <x:c r="R583" s="3" t="s">
        <x:v>185</x:v>
      </x:c>
      <x:c r="S583" s="3" t="s">
        <x:v>150</x:v>
      </x:c>
      <x:c r="T583" s="3" t="s">
        <x:v>150</x:v>
      </x:c>
      <x:c r="AR583" s="3" t="s">
        <x:v>140</x:v>
      </x:c>
      <x:c r="AS583" s="3" t="s">
        <x:v>140</x:v>
      </x:c>
      <x:c r="AU583" s="3" t="s">
        <x:v>1769</x:v>
      </x:c>
      <x:c r="AV583" s="2">
        <x:v>139</x:v>
      </x:c>
    </x:row>
    <x:row r="584" spans="1:48" ht="30" customHeight="1">
      <x:c r="A584" s="15" t="s">
        <x:v>1089</x:v>
      </x:c>
      <x:c r="B584" s="15" t="s">
        <x:v>282</x:v>
      </x:c>
      <x:c r="C584" s="15" t="s">
        <x:v>176</x:v>
      </x:c>
      <x:c r="D584" s="13">
        <x:v>19.870000000000001</x:v>
      </x:c>
      <x:c r="E584" s="14">
        <x:f>TRUNC(일위대가목록!E47,0)</x:f>
        <x:v>0</x:v>
      </x:c>
      <x:c r="F584" s="14">
        <x:f t="shared" si="17"/>
        <x:v>0</x:v>
      </x:c>
      <x:c r="G584" s="14">
        <x:f>TRUNC(일위대가목록!F47,0)</x:f>
        <x:v>0</x:v>
      </x:c>
      <x:c r="H584" s="14">
        <x:f t="shared" si="18"/>
        <x:v>0</x:v>
      </x:c>
      <x:c r="I584" s="14">
        <x:f>TRUNC(일위대가목록!G47,0)</x:f>
        <x:v>0</x:v>
      </x:c>
      <x:c r="J584" s="14">
        <x:f t="shared" si="19"/>
        <x:v>0</x:v>
      </x:c>
      <x:c r="K584" s="14">
        <x:f t="shared" si="20"/>
        <x:v>0</x:v>
      </x:c>
      <x:c r="L584" s="14">
        <x:f t="shared" si="20"/>
        <x:v>0</x:v>
      </x:c>
      <x:c r="M584" s="15" t="s">
        <x:v>357</x:v>
      </x:c>
      <x:c r="N584" s="3" t="s">
        <x:v>826</x:v>
      </x:c>
      <x:c r="O584" s="3" t="s">
        <x:v>140</x:v>
      </x:c>
      <x:c r="P584" s="3" t="s">
        <x:v>140</x:v>
      </x:c>
      <x:c r="Q584" s="3" t="s">
        <x:v>665</x:v>
      </x:c>
      <x:c r="R584" s="3" t="s">
        <x:v>185</x:v>
      </x:c>
      <x:c r="S584" s="3" t="s">
        <x:v>150</x:v>
      </x:c>
      <x:c r="T584" s="3" t="s">
        <x:v>150</x:v>
      </x:c>
      <x:c r="AR584" s="3" t="s">
        <x:v>140</x:v>
      </x:c>
      <x:c r="AS584" s="3" t="s">
        <x:v>140</x:v>
      </x:c>
      <x:c r="AU584" s="3" t="s">
        <x:v>1684</x:v>
      </x:c>
      <x:c r="AV584" s="2">
        <x:v>138</x:v>
      </x:c>
    </x:row>
    <x:row r="585" spans="1:48" ht="30" customHeight="1">
      <x:c r="A585" s="15" t="s">
        <x:v>124</x:v>
      </x:c>
      <x:c r="B585" s="15" t="s">
        <x:v>220</x:v>
      </x:c>
      <x:c r="C585" s="15" t="s">
        <x:v>128</x:v>
      </x:c>
      <x:c r="D585" s="13">
        <x:v>6.1500000000000004</x:v>
      </x:c>
      <x:c r="E585" s="14">
        <x:f>TRUNC(단가대비표!O25,0)</x:f>
        <x:v>0</x:v>
      </x:c>
      <x:c r="F585" s="14">
        <x:f t="shared" si="17"/>
        <x:v>0</x:v>
      </x:c>
      <x:c r="G585" s="14">
        <x:f>TRUNC(단가대비표!P25,0)</x:f>
        <x:v>0</x:v>
      </x:c>
      <x:c r="H585" s="14">
        <x:f t="shared" si="18"/>
        <x:v>0</x:v>
      </x:c>
      <x:c r="I585" s="14">
        <x:f>TRUNC(단가대비표!V25,0)</x:f>
        <x:v>0</x:v>
      </x:c>
      <x:c r="J585" s="14">
        <x:f t="shared" si="19"/>
        <x:v>0</x:v>
      </x:c>
      <x:c r="K585" s="14">
        <x:f t="shared" si="20"/>
        <x:v>0</x:v>
      </x:c>
      <x:c r="L585" s="14">
        <x:f t="shared" si="20"/>
        <x:v>0</x:v>
      </x:c>
      <x:c r="M585" s="15" t="s">
        <x:v>140</x:v>
      </x:c>
      <x:c r="N585" s="3" t="s">
        <x:v>12</x:v>
      </x:c>
      <x:c r="O585" s="3" t="s">
        <x:v>140</x:v>
      </x:c>
      <x:c r="P585" s="3" t="s">
        <x:v>140</x:v>
      </x:c>
      <x:c r="Q585" s="3" t="s">
        <x:v>665</x:v>
      </x:c>
      <x:c r="R585" s="3" t="s">
        <x:v>150</x:v>
      </x:c>
      <x:c r="S585" s="3" t="s">
        <x:v>150</x:v>
      </x:c>
      <x:c r="T585" s="3" t="s">
        <x:v>185</x:v>
      </x:c>
      <x:c r="AR585" s="3" t="s">
        <x:v>140</x:v>
      </x:c>
      <x:c r="AS585" s="3" t="s">
        <x:v>140</x:v>
      </x:c>
      <x:c r="AU585" s="3" t="s">
        <x:v>1881</x:v>
      </x:c>
      <x:c r="AV585" s="2">
        <x:v>264</x:v>
      </x:c>
    </x:row>
    <x:row r="586" spans="1:48" ht="30" customHeight="1">
      <x:c r="A586" s="15" t="s">
        <x:v>130</x:v>
      </x:c>
      <x:c r="B586" s="15" t="s">
        <x:v>1622</x:v>
      </x:c>
      <x:c r="C586" s="15" t="s">
        <x:v>232</x:v>
      </x:c>
      <x:c r="D586" s="13">
        <x:v>0.53000000000000003</x:v>
      </x:c>
      <x:c r="E586" s="14">
        <x:f>TRUNC(단가대비표!O8,0)</x:f>
        <x:v>0</x:v>
      </x:c>
      <x:c r="F586" s="14">
        <x:f t="shared" si="17"/>
        <x:v>0</x:v>
      </x:c>
      <x:c r="G586" s="14">
        <x:f>TRUNC(단가대비표!P8,0)</x:f>
        <x:v>0</x:v>
      </x:c>
      <x:c r="H586" s="14">
        <x:f t="shared" si="18"/>
        <x:v>0</x:v>
      </x:c>
      <x:c r="I586" s="14">
        <x:f>TRUNC(단가대비표!V8,0)</x:f>
        <x:v>0</x:v>
      </x:c>
      <x:c r="J586" s="14">
        <x:f t="shared" si="19"/>
        <x:v>0</x:v>
      </x:c>
      <x:c r="K586" s="14">
        <x:f t="shared" si="20"/>
        <x:v>0</x:v>
      </x:c>
      <x:c r="L586" s="14">
        <x:f t="shared" si="20"/>
        <x:v>0</x:v>
      </x:c>
      <x:c r="M586" s="15" t="s">
        <x:v>140</x:v>
      </x:c>
      <x:c r="N586" s="3" t="s">
        <x:v>1041</x:v>
      </x:c>
      <x:c r="O586" s="3" t="s">
        <x:v>140</x:v>
      </x:c>
      <x:c r="P586" s="3" t="s">
        <x:v>140</x:v>
      </x:c>
      <x:c r="Q586" s="3" t="s">
        <x:v>665</x:v>
      </x:c>
      <x:c r="R586" s="3" t="s">
        <x:v>150</x:v>
      </x:c>
      <x:c r="S586" s="3" t="s">
        <x:v>150</x:v>
      </x:c>
      <x:c r="T586" s="3" t="s">
        <x:v>185</x:v>
      </x:c>
      <x:c r="AR586" s="3" t="s">
        <x:v>140</x:v>
      </x:c>
      <x:c r="AS586" s="3" t="s">
        <x:v>140</x:v>
      </x:c>
      <x:c r="AU586" s="3" t="s">
        <x:v>1906</x:v>
      </x:c>
      <x:c r="AV586" s="2">
        <x:v>265</x:v>
      </x:c>
    </x:row>
    <x:row r="587" spans="1:17" ht="30" customHeight="1">
      <x:c r="A587" s="13"/>
      <x:c r="B587" s="13"/>
      <x:c r="C587" s="13"/>
      <x:c r="D587" s="13"/>
      <x:c r="E587" s="14"/>
      <x:c r="F587" s="14"/>
      <x:c r="G587" s="14"/>
      <x:c r="H587" s="14"/>
      <x:c r="I587" s="14"/>
      <x:c r="J587" s="14"/>
      <x:c r="K587" s="14"/>
      <x:c r="L587" s="14"/>
      <x:c r="M587" s="13"/>
      <x:c r="Q587" s="3" t="s">
        <x:v>665</x:v>
      </x:c>
    </x:row>
    <x:row r="588" spans="1:17" ht="30" customHeight="1">
      <x:c r="A588" s="13"/>
      <x:c r="B588" s="13"/>
      <x:c r="C588" s="13"/>
      <x:c r="D588" s="13"/>
      <x:c r="E588" s="14"/>
      <x:c r="F588" s="14"/>
      <x:c r="G588" s="14"/>
      <x:c r="H588" s="14"/>
      <x:c r="I588" s="14"/>
      <x:c r="J588" s="14"/>
      <x:c r="K588" s="14"/>
      <x:c r="L588" s="14"/>
      <x:c r="M588" s="13"/>
      <x:c r="Q588" s="3" t="s">
        <x:v>665</x:v>
      </x:c>
    </x:row>
    <x:row r="589" spans="1:17" ht="30" customHeight="1">
      <x:c r="A589" s="13"/>
      <x:c r="B589" s="13"/>
      <x:c r="C589" s="13"/>
      <x:c r="D589" s="13"/>
      <x:c r="E589" s="14"/>
      <x:c r="F589" s="14"/>
      <x:c r="G589" s="14"/>
      <x:c r="H589" s="14"/>
      <x:c r="I589" s="14"/>
      <x:c r="J589" s="14"/>
      <x:c r="K589" s="14"/>
      <x:c r="L589" s="14"/>
      <x:c r="M589" s="13"/>
      <x:c r="Q589" s="3" t="s">
        <x:v>665</x:v>
      </x:c>
    </x:row>
    <x:row r="590" spans="1:17" ht="30" customHeight="1">
      <x:c r="A590" s="13"/>
      <x:c r="B590" s="13"/>
      <x:c r="C590" s="13"/>
      <x:c r="D590" s="13"/>
      <x:c r="E590" s="14"/>
      <x:c r="F590" s="14"/>
      <x:c r="G590" s="14"/>
      <x:c r="H590" s="14"/>
      <x:c r="I590" s="14"/>
      <x:c r="J590" s="14"/>
      <x:c r="K590" s="14"/>
      <x:c r="L590" s="14"/>
      <x:c r="M590" s="13"/>
      <x:c r="Q590" s="3" t="s">
        <x:v>665</x:v>
      </x:c>
    </x:row>
    <x:row r="591" spans="1:17" ht="30" customHeight="1">
      <x:c r="A591" s="13"/>
      <x:c r="B591" s="13"/>
      <x:c r="C591" s="13"/>
      <x:c r="D591" s="13"/>
      <x:c r="E591" s="14"/>
      <x:c r="F591" s="14"/>
      <x:c r="G591" s="14"/>
      <x:c r="H591" s="14"/>
      <x:c r="I591" s="14"/>
      <x:c r="J591" s="14"/>
      <x:c r="K591" s="14"/>
      <x:c r="L591" s="14"/>
      <x:c r="M591" s="13"/>
      <x:c r="Q591" s="3" t="s">
        <x:v>665</x:v>
      </x:c>
    </x:row>
    <x:row r="592" spans="1:17" ht="30" customHeight="1">
      <x:c r="A592" s="13"/>
      <x:c r="B592" s="13"/>
      <x:c r="C592" s="13"/>
      <x:c r="D592" s="13"/>
      <x:c r="E592" s="14"/>
      <x:c r="F592" s="14"/>
      <x:c r="G592" s="14"/>
      <x:c r="H592" s="14"/>
      <x:c r="I592" s="14"/>
      <x:c r="J592" s="14"/>
      <x:c r="K592" s="14"/>
      <x:c r="L592" s="14"/>
      <x:c r="M592" s="13"/>
      <x:c r="Q592" s="3" t="s">
        <x:v>665</x:v>
      </x:c>
    </x:row>
    <x:row r="593" spans="1:17" ht="30" customHeight="1">
      <x:c r="A593" s="13"/>
      <x:c r="B593" s="13"/>
      <x:c r="C593" s="13"/>
      <x:c r="D593" s="13"/>
      <x:c r="E593" s="14"/>
      <x:c r="F593" s="14"/>
      <x:c r="G593" s="14"/>
      <x:c r="H593" s="14"/>
      <x:c r="I593" s="14"/>
      <x:c r="J593" s="14"/>
      <x:c r="K593" s="14"/>
      <x:c r="L593" s="14"/>
      <x:c r="M593" s="13"/>
      <x:c r="Q593" s="3" t="s">
        <x:v>665</x:v>
      </x:c>
    </x:row>
    <x:row r="594" spans="1:17" ht="30" customHeight="1">
      <x:c r="A594" s="13"/>
      <x:c r="B594" s="13"/>
      <x:c r="C594" s="13"/>
      <x:c r="D594" s="13"/>
      <x:c r="E594" s="14"/>
      <x:c r="F594" s="14"/>
      <x:c r="G594" s="14"/>
      <x:c r="H594" s="14"/>
      <x:c r="I594" s="14"/>
      <x:c r="J594" s="14"/>
      <x:c r="K594" s="14"/>
      <x:c r="L594" s="14"/>
      <x:c r="M594" s="13"/>
      <x:c r="Q594" s="3" t="s">
        <x:v>665</x:v>
      </x:c>
    </x:row>
    <x:row r="595" spans="1:17" ht="30" customHeight="1">
      <x:c r="A595" s="13"/>
      <x:c r="B595" s="13"/>
      <x:c r="C595" s="13"/>
      <x:c r="D595" s="13"/>
      <x:c r="E595" s="14"/>
      <x:c r="F595" s="14"/>
      <x:c r="G595" s="14"/>
      <x:c r="H595" s="14"/>
      <x:c r="I595" s="14"/>
      <x:c r="J595" s="14"/>
      <x:c r="K595" s="14"/>
      <x:c r="L595" s="14"/>
      <x:c r="M595" s="13"/>
      <x:c r="Q595" s="3" t="s">
        <x:v>665</x:v>
      </x:c>
    </x:row>
    <x:row r="596" spans="1:17" ht="30" customHeight="1">
      <x:c r="A596" s="13"/>
      <x:c r="B596" s="13"/>
      <x:c r="C596" s="13"/>
      <x:c r="D596" s="13"/>
      <x:c r="E596" s="14"/>
      <x:c r="F596" s="14"/>
      <x:c r="G596" s="14"/>
      <x:c r="H596" s="14"/>
      <x:c r="I596" s="14"/>
      <x:c r="J596" s="14"/>
      <x:c r="K596" s="14"/>
      <x:c r="L596" s="14"/>
      <x:c r="M596" s="13"/>
      <x:c r="Q596" s="3" t="s">
        <x:v>665</x:v>
      </x:c>
    </x:row>
    <x:row r="597" spans="1:17" ht="30" customHeight="1">
      <x:c r="A597" s="13"/>
      <x:c r="B597" s="13"/>
      <x:c r="C597" s="13"/>
      <x:c r="D597" s="13"/>
      <x:c r="E597" s="14"/>
      <x:c r="F597" s="14"/>
      <x:c r="G597" s="14"/>
      <x:c r="H597" s="14"/>
      <x:c r="I597" s="14"/>
      <x:c r="J597" s="14"/>
      <x:c r="K597" s="14"/>
      <x:c r="L597" s="14"/>
      <x:c r="M597" s="13"/>
      <x:c r="Q597" s="3" t="s">
        <x:v>665</x:v>
      </x:c>
    </x:row>
    <x:row r="598" spans="1:17" ht="30" customHeight="1">
      <x:c r="A598" s="13"/>
      <x:c r="B598" s="13"/>
      <x:c r="C598" s="13"/>
      <x:c r="D598" s="13"/>
      <x:c r="E598" s="14"/>
      <x:c r="F598" s="14"/>
      <x:c r="G598" s="14"/>
      <x:c r="H598" s="14"/>
      <x:c r="I598" s="14"/>
      <x:c r="J598" s="14"/>
      <x:c r="K598" s="14"/>
      <x:c r="L598" s="14"/>
      <x:c r="M598" s="13"/>
      <x:c r="Q598" s="3" t="s">
        <x:v>665</x:v>
      </x:c>
    </x:row>
    <x:row r="599" spans="1:17" ht="30" customHeight="1">
      <x:c r="A599" s="13"/>
      <x:c r="B599" s="13"/>
      <x:c r="C599" s="13"/>
      <x:c r="D599" s="13"/>
      <x:c r="E599" s="14"/>
      <x:c r="F599" s="14"/>
      <x:c r="G599" s="14"/>
      <x:c r="H599" s="14"/>
      <x:c r="I599" s="14"/>
      <x:c r="J599" s="14"/>
      <x:c r="K599" s="14"/>
      <x:c r="L599" s="14"/>
      <x:c r="M599" s="13"/>
      <x:c r="Q599" s="3" t="s">
        <x:v>665</x:v>
      </x:c>
    </x:row>
    <x:row r="600" spans="1:17" ht="30" customHeight="1">
      <x:c r="A600" s="13"/>
      <x:c r="B600" s="13"/>
      <x:c r="C600" s="13"/>
      <x:c r="D600" s="13"/>
      <x:c r="E600" s="14"/>
      <x:c r="F600" s="14"/>
      <x:c r="G600" s="14"/>
      <x:c r="H600" s="14"/>
      <x:c r="I600" s="14"/>
      <x:c r="J600" s="14"/>
      <x:c r="K600" s="14"/>
      <x:c r="L600" s="14"/>
      <x:c r="M600" s="13"/>
      <x:c r="Q600" s="3" t="s">
        <x:v>665</x:v>
      </x:c>
    </x:row>
    <x:row r="601" spans="1:17" ht="30" customHeight="1">
      <x:c r="A601" s="13"/>
      <x:c r="B601" s="13"/>
      <x:c r="C601" s="13"/>
      <x:c r="D601" s="13"/>
      <x:c r="E601" s="14"/>
      <x:c r="F601" s="14"/>
      <x:c r="G601" s="14"/>
      <x:c r="H601" s="14"/>
      <x:c r="I601" s="14"/>
      <x:c r="J601" s="14"/>
      <x:c r="K601" s="14"/>
      <x:c r="L601" s="14"/>
      <x:c r="M601" s="13"/>
      <x:c r="Q601" s="3" t="s">
        <x:v>665</x:v>
      </x:c>
    </x:row>
    <x:row r="602" spans="1:17" ht="30" customHeight="1">
      <x:c r="A602" s="13"/>
      <x:c r="B602" s="13"/>
      <x:c r="C602" s="13"/>
      <x:c r="D602" s="13"/>
      <x:c r="E602" s="14"/>
      <x:c r="F602" s="14"/>
      <x:c r="G602" s="14"/>
      <x:c r="H602" s="14"/>
      <x:c r="I602" s="14"/>
      <x:c r="J602" s="14"/>
      <x:c r="K602" s="14"/>
      <x:c r="L602" s="14"/>
      <x:c r="M602" s="13"/>
      <x:c r="Q602" s="3" t="s">
        <x:v>665</x:v>
      </x:c>
    </x:row>
    <x:row r="603" spans="1:14" ht="30" customHeight="1">
      <x:c r="A603" s="15" t="s">
        <x:v>1704</x:v>
      </x:c>
      <x:c r="B603" s="13"/>
      <x:c r="C603" s="13"/>
      <x:c r="D603" s="13"/>
      <x:c r="E603" s="14"/>
      <x:c r="F603" s="14">
        <x:f>SUMIF(Q581:Q602,"010702",F581:F602)</x:f>
        <x:v>0</x:v>
      </x:c>
      <x:c r="G603" s="14"/>
      <x:c r="H603" s="14">
        <x:f>SUMIF(Q581:Q602,"010702",H581:H602)</x:f>
        <x:v>0</x:v>
      </x:c>
      <x:c r="I603" s="14"/>
      <x:c r="J603" s="14">
        <x:f>SUMIF(Q581:Q602,"010702",J581:J602)</x:f>
        <x:v>0</x:v>
      </x:c>
      <x:c r="K603" s="14"/>
      <x:c r="L603" s="14">
        <x:f>SUMIF(Q581:Q602,"010702",L581:L602)</x:f>
        <x:v>0</x:v>
      </x:c>
      <x:c r="M603" s="13"/>
      <x:c r="N603" s="2" t="s">
        <x:v>344</x:v>
      </x:c>
    </x:row>
    <x:row r="604" spans="1:17" ht="30" customHeight="1">
      <x:c r="A604" s="15" t="s">
        <x:v>75</x:v>
      </x:c>
      <x:c r="B604" s="15" t="s">
        <x:v>899</x:v>
      </x:c>
      <x:c r="C604" s="13"/>
      <x:c r="D604" s="13"/>
      <x:c r="E604" s="14"/>
      <x:c r="F604" s="14"/>
      <x:c r="G604" s="14"/>
      <x:c r="H604" s="14"/>
      <x:c r="I604" s="14"/>
      <x:c r="J604" s="14"/>
      <x:c r="K604" s="14"/>
      <x:c r="L604" s="14"/>
      <x:c r="M604" s="13"/>
      <x:c r="Q604" s="3" t="s">
        <x:v>670</x:v>
      </x:c>
    </x:row>
    <x:row r="605" spans="1:48" ht="30" customHeight="1">
      <x:c r="A605" s="15" t="s">
        <x:v>1703</x:v>
      </x:c>
      <x:c r="B605" s="15" t="s">
        <x:v>110</x:v>
      </x:c>
      <x:c r="C605" s="15" t="s">
        <x:v>176</x:v>
      </x:c>
      <x:c r="D605" s="13">
        <x:v>5.7000000000000002</x:v>
      </x:c>
      <x:c r="E605" s="14">
        <x:f>TRUNC(일위대가목록!E91,0)</x:f>
        <x:v>0</x:v>
      </x:c>
      <x:c r="F605" s="14">
        <x:f>TRUNC(E605*D605,0)</x:f>
        <x:v>0</x:v>
      </x:c>
      <x:c r="G605" s="14">
        <x:f>TRUNC(일위대가목록!F91,0)</x:f>
        <x:v>0</x:v>
      </x:c>
      <x:c r="H605" s="14">
        <x:f>TRUNC(G605*D605,0)</x:f>
        <x:v>0</x:v>
      </x:c>
      <x:c r="I605" s="14">
        <x:f>TRUNC(일위대가목록!G91,0)</x:f>
        <x:v>0</x:v>
      </x:c>
      <x:c r="J605" s="14">
        <x:f>TRUNC(I605*D605,0)</x:f>
        <x:v>0</x:v>
      </x:c>
      <x:c r="K605" s="14">
        <x:f t="shared" ref="K605:L607" si="21">TRUNC(E605+G605+I605,0)</x:f>
        <x:v>0</x:v>
      </x:c>
      <x:c r="L605" s="14">
        <x:f t="shared" si="21"/>
        <x:v>0</x:v>
      </x:c>
      <x:c r="M605" s="15" t="s">
        <x:v>616</x:v>
      </x:c>
      <x:c r="N605" s="3" t="s">
        <x:v>1859</x:v>
      </x:c>
      <x:c r="O605" s="3" t="s">
        <x:v>140</x:v>
      </x:c>
      <x:c r="P605" s="3" t="s">
        <x:v>140</x:v>
      </x:c>
      <x:c r="Q605" s="3" t="s">
        <x:v>670</x:v>
      </x:c>
      <x:c r="R605" s="3" t="s">
        <x:v>185</x:v>
      </x:c>
      <x:c r="S605" s="3" t="s">
        <x:v>150</x:v>
      </x:c>
      <x:c r="T605" s="3" t="s">
        <x:v>150</x:v>
      </x:c>
      <x:c r="AR605" s="3" t="s">
        <x:v>140</x:v>
      </x:c>
      <x:c r="AS605" s="3" t="s">
        <x:v>140</x:v>
      </x:c>
      <x:c r="AU605" s="3" t="s">
        <x:v>1816</x:v>
      </x:c>
      <x:c r="AV605" s="2">
        <x:v>141</x:v>
      </x:c>
    </x:row>
    <x:row r="606" spans="1:48" ht="30" customHeight="1">
      <x:c r="A606" s="15" t="s">
        <x:v>663</x:v>
      </x:c>
      <x:c r="B606" s="15" t="s">
        <x:v>884</x:v>
      </x:c>
      <x:c r="C606" s="15" t="s">
        <x:v>137</x:v>
      </x:c>
      <x:c r="D606" s="13">
        <x:v>48.600000000000001</x:v>
      </x:c>
      <x:c r="E606" s="14">
        <x:f>TRUNC(일위대가목록!E96,0)</x:f>
        <x:v>0</x:v>
      </x:c>
      <x:c r="F606" s="14">
        <x:f>TRUNC(E606*D606,0)</x:f>
        <x:v>0</x:v>
      </x:c>
      <x:c r="G606" s="14">
        <x:f>TRUNC(일위대가목록!F96,0)</x:f>
        <x:v>0</x:v>
      </x:c>
      <x:c r="H606" s="14">
        <x:f>TRUNC(G606*D606,0)</x:f>
        <x:v>0</x:v>
      </x:c>
      <x:c r="I606" s="14">
        <x:f>TRUNC(일위대가목록!G96,0)</x:f>
        <x:v>0</x:v>
      </x:c>
      <x:c r="J606" s="14">
        <x:f>TRUNC(I606*D606,0)</x:f>
        <x:v>0</x:v>
      </x:c>
      <x:c r="K606" s="14">
        <x:f t="shared" si="21"/>
        <x:v>0</x:v>
      </x:c>
      <x:c r="L606" s="14">
        <x:f t="shared" si="21"/>
        <x:v>0</x:v>
      </x:c>
      <x:c r="M606" s="15" t="s">
        <x:v>674</x:v>
      </x:c>
      <x:c r="N606" s="3" t="s">
        <x:v>1875</x:v>
      </x:c>
      <x:c r="O606" s="3" t="s">
        <x:v>140</x:v>
      </x:c>
      <x:c r="P606" s="3" t="s">
        <x:v>140</x:v>
      </x:c>
      <x:c r="Q606" s="3" t="s">
        <x:v>670</x:v>
      </x:c>
      <x:c r="R606" s="3" t="s">
        <x:v>185</x:v>
      </x:c>
      <x:c r="S606" s="3" t="s">
        <x:v>150</x:v>
      </x:c>
      <x:c r="T606" s="3" t="s">
        <x:v>150</x:v>
      </x:c>
      <x:c r="AR606" s="3" t="s">
        <x:v>140</x:v>
      </x:c>
      <x:c r="AS606" s="3" t="s">
        <x:v>140</x:v>
      </x:c>
      <x:c r="AU606" s="3" t="s">
        <x:v>1202</x:v>
      </x:c>
      <x:c r="AV606" s="2">
        <x:v>142</x:v>
      </x:c>
    </x:row>
    <x:row r="607" spans="1:48" ht="30" customHeight="1">
      <x:c r="A607" s="15" t="s">
        <x:v>942</x:v>
      </x:c>
      <x:c r="B607" s="48" t="s">
        <x:v>193</x:v>
      </x:c>
      <x:c r="C607" s="15" t="s">
        <x:v>176</x:v>
      </x:c>
      <x:c r="D607" s="13">
        <x:v>9.3000000000000007</x:v>
      </x:c>
      <x:c r="E607" s="14">
        <x:f>TRUNC(일위대가목록!E103,0)*1</x:f>
        <x:v>0</x:v>
      </x:c>
      <x:c r="F607" s="14">
        <x:f>TRUNC(E607*D607,0)</x:f>
        <x:v>0</x:v>
      </x:c>
      <x:c r="G607" s="14">
        <x:f>TRUNC(일위대가목록!F103,0)</x:f>
        <x:v>0</x:v>
      </x:c>
      <x:c r="H607" s="14">
        <x:f>TRUNC(G607*D607,0)</x:f>
        <x:v>0</x:v>
      </x:c>
      <x:c r="I607" s="14">
        <x:f>TRUNC(일위대가목록!G103,0)</x:f>
        <x:v>0</x:v>
      </x:c>
      <x:c r="J607" s="14">
        <x:f>TRUNC(I607*D607,0)</x:f>
        <x:v>0</x:v>
      </x:c>
      <x:c r="K607" s="14">
        <x:f t="shared" si="21"/>
        <x:v>0</x:v>
      </x:c>
      <x:c r="L607" s="14">
        <x:f t="shared" si="21"/>
        <x:v>0</x:v>
      </x:c>
      <x:c r="M607" s="15" t="s">
        <x:v>672</x:v>
      </x:c>
      <x:c r="N607" s="3" t="s">
        <x:v>1865</x:v>
      </x:c>
      <x:c r="O607" s="3" t="s">
        <x:v>140</x:v>
      </x:c>
      <x:c r="P607" s="3" t="s">
        <x:v>140</x:v>
      </x:c>
      <x:c r="Q607" s="3" t="s">
        <x:v>670</x:v>
      </x:c>
      <x:c r="R607" s="3" t="s">
        <x:v>185</x:v>
      </x:c>
      <x:c r="S607" s="3" t="s">
        <x:v>150</x:v>
      </x:c>
      <x:c r="T607" s="3" t="s">
        <x:v>150</x:v>
      </x:c>
      <x:c r="AR607" s="3" t="s">
        <x:v>140</x:v>
      </x:c>
      <x:c r="AS607" s="3" t="s">
        <x:v>140</x:v>
      </x:c>
      <x:c r="AU607" s="3" t="s">
        <x:v>1212</x:v>
      </x:c>
      <x:c r="AV607" s="2">
        <x:v>266</x:v>
      </x:c>
    </x:row>
    <x:row r="608" spans="1:17" ht="30" customHeight="1">
      <x:c r="A608" s="13"/>
      <x:c r="B608" s="13"/>
      <x:c r="C608" s="13"/>
      <x:c r="D608" s="13"/>
      <x:c r="E608" s="14"/>
      <x:c r="F608" s="14"/>
      <x:c r="G608" s="14"/>
      <x:c r="H608" s="14"/>
      <x:c r="I608" s="14"/>
      <x:c r="J608" s="14"/>
      <x:c r="K608" s="14"/>
      <x:c r="L608" s="14"/>
      <x:c r="M608" s="13"/>
      <x:c r="Q608" s="3" t="s">
        <x:v>670</x:v>
      </x:c>
    </x:row>
    <x:row r="609" spans="1:17" ht="30" customHeight="1">
      <x:c r="A609" s="13"/>
      <x:c r="B609" s="13"/>
      <x:c r="C609" s="13"/>
      <x:c r="D609" s="13"/>
      <x:c r="E609" s="14"/>
      <x:c r="F609" s="14"/>
      <x:c r="G609" s="14"/>
      <x:c r="H609" s="14"/>
      <x:c r="I609" s="14"/>
      <x:c r="J609" s="14"/>
      <x:c r="K609" s="14"/>
      <x:c r="L609" s="14"/>
      <x:c r="M609" s="13"/>
      <x:c r="Q609" s="3" t="s">
        <x:v>670</x:v>
      </x:c>
    </x:row>
    <x:row r="610" spans="1:17" ht="30" customHeight="1">
      <x:c r="A610" s="13"/>
      <x:c r="B610" s="13"/>
      <x:c r="C610" s="13"/>
      <x:c r="D610" s="13"/>
      <x:c r="E610" s="14"/>
      <x:c r="F610" s="14"/>
      <x:c r="G610" s="14"/>
      <x:c r="H610" s="14"/>
      <x:c r="I610" s="14"/>
      <x:c r="J610" s="14"/>
      <x:c r="K610" s="14"/>
      <x:c r="L610" s="14"/>
      <x:c r="M610" s="13"/>
      <x:c r="Q610" s="3" t="s">
        <x:v>670</x:v>
      </x:c>
    </x:row>
    <x:row r="611" spans="1:17" ht="30" customHeight="1">
      <x:c r="A611" s="13"/>
      <x:c r="B611" s="13"/>
      <x:c r="C611" s="13"/>
      <x:c r="D611" s="13"/>
      <x:c r="E611" s="14"/>
      <x:c r="F611" s="14"/>
      <x:c r="G611" s="14"/>
      <x:c r="H611" s="14"/>
      <x:c r="I611" s="14"/>
      <x:c r="J611" s="14"/>
      <x:c r="K611" s="14"/>
      <x:c r="L611" s="14"/>
      <x:c r="M611" s="13"/>
      <x:c r="Q611" s="3" t="s">
        <x:v>670</x:v>
      </x:c>
    </x:row>
    <x:row r="612" spans="1:17" ht="30" customHeight="1">
      <x:c r="A612" s="13"/>
      <x:c r="B612" s="13"/>
      <x:c r="C612" s="13"/>
      <x:c r="D612" s="13"/>
      <x:c r="E612" s="14"/>
      <x:c r="F612" s="14"/>
      <x:c r="G612" s="14"/>
      <x:c r="H612" s="14"/>
      <x:c r="I612" s="14"/>
      <x:c r="J612" s="14"/>
      <x:c r="K612" s="14"/>
      <x:c r="L612" s="14"/>
      <x:c r="M612" s="13"/>
      <x:c r="Q612" s="3" t="s">
        <x:v>670</x:v>
      </x:c>
    </x:row>
    <x:row r="613" spans="1:17" ht="30" customHeight="1">
      <x:c r="A613" s="13"/>
      <x:c r="B613" s="13"/>
      <x:c r="C613" s="13"/>
      <x:c r="D613" s="13"/>
      <x:c r="E613" s="14"/>
      <x:c r="F613" s="14"/>
      <x:c r="G613" s="14"/>
      <x:c r="H613" s="14"/>
      <x:c r="I613" s="14"/>
      <x:c r="J613" s="14"/>
      <x:c r="K613" s="14"/>
      <x:c r="L613" s="14"/>
      <x:c r="M613" s="13"/>
      <x:c r="Q613" s="3" t="s">
        <x:v>670</x:v>
      </x:c>
    </x:row>
    <x:row r="614" spans="1:17" ht="30" customHeight="1">
      <x:c r="A614" s="13"/>
      <x:c r="B614" s="13"/>
      <x:c r="C614" s="13"/>
      <x:c r="D614" s="13"/>
      <x:c r="E614" s="14"/>
      <x:c r="F614" s="14"/>
      <x:c r="G614" s="14"/>
      <x:c r="H614" s="14"/>
      <x:c r="I614" s="14"/>
      <x:c r="J614" s="14"/>
      <x:c r="K614" s="14"/>
      <x:c r="L614" s="14"/>
      <x:c r="M614" s="13"/>
      <x:c r="Q614" s="3" t="s">
        <x:v>670</x:v>
      </x:c>
    </x:row>
    <x:row r="615" spans="1:17" ht="30" customHeight="1">
      <x:c r="A615" s="13"/>
      <x:c r="B615" s="13"/>
      <x:c r="C615" s="13"/>
      <x:c r="D615" s="13"/>
      <x:c r="E615" s="14"/>
      <x:c r="F615" s="14"/>
      <x:c r="G615" s="14"/>
      <x:c r="H615" s="14"/>
      <x:c r="I615" s="14"/>
      <x:c r="J615" s="14"/>
      <x:c r="K615" s="14"/>
      <x:c r="L615" s="14"/>
      <x:c r="M615" s="13"/>
      <x:c r="Q615" s="3" t="s">
        <x:v>670</x:v>
      </x:c>
    </x:row>
    <x:row r="616" spans="1:17" ht="30" customHeight="1">
      <x:c r="A616" s="13"/>
      <x:c r="B616" s="13"/>
      <x:c r="C616" s="13"/>
      <x:c r="D616" s="13"/>
      <x:c r="E616" s="14"/>
      <x:c r="F616" s="14"/>
      <x:c r="G616" s="14"/>
      <x:c r="H616" s="14"/>
      <x:c r="I616" s="14"/>
      <x:c r="J616" s="14"/>
      <x:c r="K616" s="14"/>
      <x:c r="L616" s="14"/>
      <x:c r="M616" s="13"/>
      <x:c r="Q616" s="3" t="s">
        <x:v>670</x:v>
      </x:c>
    </x:row>
    <x:row r="617" spans="1:17" ht="30" customHeight="1">
      <x:c r="A617" s="13"/>
      <x:c r="B617" s="13"/>
      <x:c r="C617" s="13"/>
      <x:c r="D617" s="13"/>
      <x:c r="E617" s="14"/>
      <x:c r="F617" s="14"/>
      <x:c r="G617" s="14"/>
      <x:c r="H617" s="14"/>
      <x:c r="I617" s="14"/>
      <x:c r="J617" s="14"/>
      <x:c r="K617" s="14"/>
      <x:c r="L617" s="14"/>
      <x:c r="M617" s="13"/>
      <x:c r="Q617" s="3" t="s">
        <x:v>670</x:v>
      </x:c>
    </x:row>
    <x:row r="618" spans="1:17" ht="30" customHeight="1">
      <x:c r="A618" s="13"/>
      <x:c r="B618" s="13"/>
      <x:c r="C618" s="13"/>
      <x:c r="D618" s="13"/>
      <x:c r="E618" s="14"/>
      <x:c r="F618" s="14"/>
      <x:c r="G618" s="14"/>
      <x:c r="H618" s="14"/>
      <x:c r="I618" s="14"/>
      <x:c r="J618" s="14"/>
      <x:c r="K618" s="14"/>
      <x:c r="L618" s="14"/>
      <x:c r="M618" s="13"/>
      <x:c r="Q618" s="3" t="s">
        <x:v>670</x:v>
      </x:c>
    </x:row>
    <x:row r="619" spans="1:17" ht="30" customHeight="1">
      <x:c r="A619" s="13"/>
      <x:c r="B619" s="13"/>
      <x:c r="C619" s="13"/>
      <x:c r="D619" s="13"/>
      <x:c r="E619" s="14"/>
      <x:c r="F619" s="14"/>
      <x:c r="G619" s="14"/>
      <x:c r="H619" s="14"/>
      <x:c r="I619" s="14"/>
      <x:c r="J619" s="14"/>
      <x:c r="K619" s="14"/>
      <x:c r="L619" s="14"/>
      <x:c r="M619" s="13"/>
      <x:c r="Q619" s="3" t="s">
        <x:v>670</x:v>
      </x:c>
    </x:row>
    <x:row r="620" spans="1:17" ht="30" customHeight="1">
      <x:c r="A620" s="13"/>
      <x:c r="B620" s="13"/>
      <x:c r="C620" s="13"/>
      <x:c r="D620" s="13"/>
      <x:c r="E620" s="14"/>
      <x:c r="F620" s="14"/>
      <x:c r="G620" s="14"/>
      <x:c r="H620" s="14"/>
      <x:c r="I620" s="14"/>
      <x:c r="J620" s="14"/>
      <x:c r="K620" s="14"/>
      <x:c r="L620" s="14"/>
      <x:c r="M620" s="13"/>
      <x:c r="Q620" s="3" t="s">
        <x:v>670</x:v>
      </x:c>
    </x:row>
    <x:row r="621" spans="1:17" ht="30" customHeight="1">
      <x:c r="A621" s="13"/>
      <x:c r="B621" s="13"/>
      <x:c r="C621" s="13"/>
      <x:c r="D621" s="13"/>
      <x:c r="E621" s="14"/>
      <x:c r="F621" s="14"/>
      <x:c r="G621" s="14"/>
      <x:c r="H621" s="14"/>
      <x:c r="I621" s="14"/>
      <x:c r="J621" s="14"/>
      <x:c r="K621" s="14"/>
      <x:c r="L621" s="14"/>
      <x:c r="M621" s="13"/>
      <x:c r="Q621" s="3" t="s">
        <x:v>670</x:v>
      </x:c>
    </x:row>
    <x:row r="622" spans="1:17" ht="30" customHeight="1">
      <x:c r="A622" s="13"/>
      <x:c r="B622" s="13"/>
      <x:c r="C622" s="13"/>
      <x:c r="D622" s="13"/>
      <x:c r="E622" s="14"/>
      <x:c r="F622" s="14"/>
      <x:c r="G622" s="14"/>
      <x:c r="H622" s="14"/>
      <x:c r="I622" s="14"/>
      <x:c r="J622" s="14"/>
      <x:c r="K622" s="14"/>
      <x:c r="L622" s="14"/>
      <x:c r="M622" s="13"/>
      <x:c r="Q622" s="3" t="s">
        <x:v>670</x:v>
      </x:c>
    </x:row>
    <x:row r="623" spans="1:17" ht="30" customHeight="1">
      <x:c r="A623" s="13"/>
      <x:c r="B623" s="13"/>
      <x:c r="C623" s="13"/>
      <x:c r="D623" s="13"/>
      <x:c r="E623" s="14"/>
      <x:c r="F623" s="14"/>
      <x:c r="G623" s="14"/>
      <x:c r="H623" s="14"/>
      <x:c r="I623" s="14"/>
      <x:c r="J623" s="14"/>
      <x:c r="K623" s="14"/>
      <x:c r="L623" s="14"/>
      <x:c r="M623" s="13"/>
      <x:c r="Q623" s="3" t="s">
        <x:v>670</x:v>
      </x:c>
    </x:row>
    <x:row r="624" spans="1:17" ht="30" customHeight="1">
      <x:c r="A624" s="13"/>
      <x:c r="B624" s="13"/>
      <x:c r="C624" s="13"/>
      <x:c r="D624" s="13"/>
      <x:c r="E624" s="14"/>
      <x:c r="F624" s="14"/>
      <x:c r="G624" s="14"/>
      <x:c r="H624" s="14"/>
      <x:c r="I624" s="14"/>
      <x:c r="J624" s="14"/>
      <x:c r="K624" s="14"/>
      <x:c r="L624" s="14"/>
      <x:c r="M624" s="13"/>
      <x:c r="Q624" s="3" t="s">
        <x:v>670</x:v>
      </x:c>
    </x:row>
    <x:row r="625" spans="1:17" ht="30" customHeight="1">
      <x:c r="A625" s="13"/>
      <x:c r="B625" s="13"/>
      <x:c r="C625" s="13"/>
      <x:c r="D625" s="13"/>
      <x:c r="E625" s="14"/>
      <x:c r="F625" s="14"/>
      <x:c r="G625" s="14"/>
      <x:c r="H625" s="14"/>
      <x:c r="I625" s="14"/>
      <x:c r="J625" s="14"/>
      <x:c r="K625" s="14"/>
      <x:c r="L625" s="14"/>
      <x:c r="M625" s="13"/>
      <x:c r="Q625" s="3" t="s">
        <x:v>670</x:v>
      </x:c>
    </x:row>
    <x:row r="626" spans="1:17" ht="30" customHeight="1">
      <x:c r="A626" s="13"/>
      <x:c r="B626" s="13"/>
      <x:c r="C626" s="13"/>
      <x:c r="D626" s="13"/>
      <x:c r="E626" s="14"/>
      <x:c r="F626" s="14"/>
      <x:c r="G626" s="14"/>
      <x:c r="H626" s="14"/>
      <x:c r="I626" s="14"/>
      <x:c r="J626" s="14"/>
      <x:c r="K626" s="14"/>
      <x:c r="L626" s="14"/>
      <x:c r="M626" s="13"/>
      <x:c r="Q626" s="3" t="s">
        <x:v>670</x:v>
      </x:c>
    </x:row>
    <x:row r="627" spans="1:14" ht="30" customHeight="1">
      <x:c r="A627" s="15" t="s">
        <x:v>1704</x:v>
      </x:c>
      <x:c r="B627" s="13"/>
      <x:c r="C627" s="13"/>
      <x:c r="D627" s="13"/>
      <x:c r="E627" s="14"/>
      <x:c r="F627" s="14">
        <x:f>SUMIF(Q605:Q626,"010703",F605:F626)</x:f>
        <x:v>0</x:v>
      </x:c>
      <x:c r="G627" s="14"/>
      <x:c r="H627" s="14">
        <x:f>SUMIF(Q605:Q626,"010703",H605:H626)</x:f>
        <x:v>0</x:v>
      </x:c>
      <x:c r="I627" s="14"/>
      <x:c r="J627" s="14">
        <x:f>SUMIF(Q605:Q626,"010703",J605:J626)</x:f>
        <x:v>0</x:v>
      </x:c>
      <x:c r="K627" s="14"/>
      <x:c r="L627" s="14">
        <x:f>SUMIF(Q605:Q626,"010703",L605:L626)</x:f>
        <x:v>0</x:v>
      </x:c>
      <x:c r="M627" s="13"/>
      <x:c r="N627" s="2" t="s">
        <x:v>344</x:v>
      </x:c>
    </x:row>
    <x:row r="628" spans="1:17" ht="30" customHeight="1">
      <x:c r="A628" s="15" t="s">
        <x:v>37</x:v>
      </x:c>
      <x:c r="B628" s="15" t="s">
        <x:v>899</x:v>
      </x:c>
      <x:c r="C628" s="13"/>
      <x:c r="D628" s="13"/>
      <x:c r="E628" s="14"/>
      <x:c r="F628" s="14"/>
      <x:c r="G628" s="14"/>
      <x:c r="H628" s="14"/>
      <x:c r="I628" s="14"/>
      <x:c r="J628" s="14"/>
      <x:c r="K628" s="14"/>
      <x:c r="L628" s="14"/>
      <x:c r="M628" s="13"/>
      <x:c r="Q628" s="3" t="s">
        <x:v>656</x:v>
      </x:c>
    </x:row>
    <x:row r="629" spans="1:48" ht="30" customHeight="1">
      <x:c r="A629" s="15" t="s">
        <x:v>887</x:v>
      </x:c>
      <x:c r="B629" s="15" t="s">
        <x:v>692</x:v>
      </x:c>
      <x:c r="C629" s="15" t="s">
        <x:v>176</x:v>
      </x:c>
      <x:c r="D629" s="13">
        <x:v>5.1600000000000001</x:v>
      </x:c>
      <x:c r="E629" s="14">
        <x:f>TRUNC(일위대가목록!E21,0)</x:f>
        <x:v>0</x:v>
      </x:c>
      <x:c r="F629" s="14">
        <x:f t="shared" ref="F629:F634" si="22">TRUNC(E629*D629,0)</x:f>
        <x:v>0</x:v>
      </x:c>
      <x:c r="G629" s="14">
        <x:f>TRUNC(일위대가목록!F21,0)</x:f>
        <x:v>0</x:v>
      </x:c>
      <x:c r="H629" s="14">
        <x:f t="shared" ref="H629:H634" si="23">TRUNC(G629*D629,0)</x:f>
        <x:v>0</x:v>
      </x:c>
      <x:c r="I629" s="14">
        <x:f>TRUNC(일위대가목록!G21,0)</x:f>
        <x:v>0</x:v>
      </x:c>
      <x:c r="J629" s="14">
        <x:f t="shared" ref="J629:J634" si="24">TRUNC(I629*D629,0)</x:f>
        <x:v>0</x:v>
      </x:c>
      <x:c r="K629" s="14">
        <x:f t="shared" ref="K629:L634" si="25">TRUNC(E629+G629+I629,0)</x:f>
        <x:v>0</x:v>
      </x:c>
      <x:c r="L629" s="14">
        <x:f t="shared" si="25"/>
        <x:v>0</x:v>
      </x:c>
      <x:c r="M629" s="15" t="s">
        <x:v>460</x:v>
      </x:c>
      <x:c r="N629" s="3" t="s">
        <x:v>1508</x:v>
      </x:c>
      <x:c r="O629" s="3" t="s">
        <x:v>140</x:v>
      </x:c>
      <x:c r="P629" s="3" t="s">
        <x:v>140</x:v>
      </x:c>
      <x:c r="Q629" s="3" t="s">
        <x:v>656</x:v>
      </x:c>
      <x:c r="R629" s="3" t="s">
        <x:v>185</x:v>
      </x:c>
      <x:c r="S629" s="3" t="s">
        <x:v>150</x:v>
      </x:c>
      <x:c r="T629" s="3" t="s">
        <x:v>150</x:v>
      </x:c>
      <x:c r="AR629" s="3" t="s">
        <x:v>140</x:v>
      </x:c>
      <x:c r="AS629" s="3" t="s">
        <x:v>140</x:v>
      </x:c>
      <x:c r="AU629" s="3" t="s">
        <x:v>1803</x:v>
      </x:c>
      <x:c r="AV629" s="2">
        <x:v>149</x:v>
      </x:c>
    </x:row>
    <x:row r="630" spans="1:48" ht="30" customHeight="1">
      <x:c r="A630" s="15" t="s">
        <x:v>887</x:v>
      </x:c>
      <x:c r="B630" s="15" t="s">
        <x:v>628</x:v>
      </x:c>
      <x:c r="C630" s="15" t="s">
        <x:v>176</x:v>
      </x:c>
      <x:c r="D630" s="13">
        <x:v>12.57</x:v>
      </x:c>
      <x:c r="E630" s="14">
        <x:f>TRUNC(일위대가목록!E22,0)</x:f>
        <x:v>0</x:v>
      </x:c>
      <x:c r="F630" s="14">
        <x:f t="shared" si="22"/>
        <x:v>0</x:v>
      </x:c>
      <x:c r="G630" s="14">
        <x:f>TRUNC(일위대가목록!F22,0)</x:f>
        <x:v>0</x:v>
      </x:c>
      <x:c r="H630" s="14">
        <x:f t="shared" si="23"/>
        <x:v>0</x:v>
      </x:c>
      <x:c r="I630" s="14">
        <x:f>TRUNC(일위대가목록!G22,0)</x:f>
        <x:v>0</x:v>
      </x:c>
      <x:c r="J630" s="14">
        <x:f t="shared" si="24"/>
        <x:v>0</x:v>
      </x:c>
      <x:c r="K630" s="14">
        <x:f t="shared" si="25"/>
        <x:v>0</x:v>
      </x:c>
      <x:c r="L630" s="14">
        <x:f t="shared" si="25"/>
        <x:v>0</x:v>
      </x:c>
      <x:c r="M630" s="15" t="s">
        <x:v>442</x:v>
      </x:c>
      <x:c r="N630" s="3" t="s">
        <x:v>1305</x:v>
      </x:c>
      <x:c r="O630" s="3" t="s">
        <x:v>140</x:v>
      </x:c>
      <x:c r="P630" s="3" t="s">
        <x:v>140</x:v>
      </x:c>
      <x:c r="Q630" s="3" t="s">
        <x:v>656</x:v>
      </x:c>
      <x:c r="R630" s="3" t="s">
        <x:v>185</x:v>
      </x:c>
      <x:c r="S630" s="3" t="s">
        <x:v>150</x:v>
      </x:c>
      <x:c r="T630" s="3" t="s">
        <x:v>150</x:v>
      </x:c>
      <x:c r="AR630" s="3" t="s">
        <x:v>140</x:v>
      </x:c>
      <x:c r="AS630" s="3" t="s">
        <x:v>140</x:v>
      </x:c>
      <x:c r="AU630" s="3" t="s">
        <x:v>1692</x:v>
      </x:c>
      <x:c r="AV630" s="2">
        <x:v>269</x:v>
      </x:c>
    </x:row>
    <x:row r="631" spans="1:48" ht="30" customHeight="1">
      <x:c r="A631" s="15" t="s">
        <x:v>880</x:v>
      </x:c>
      <x:c r="B631" s="15" t="s">
        <x:v>874</x:v>
      </x:c>
      <x:c r="C631" s="15" t="s">
        <x:v>176</x:v>
      </x:c>
      <x:c r="D631" s="13">
        <x:v>5.1600000000000001</x:v>
      </x:c>
      <x:c r="E631" s="14">
        <x:f>TRUNC(일위대가목록!E23,0)</x:f>
        <x:v>0</x:v>
      </x:c>
      <x:c r="F631" s="14">
        <x:f t="shared" si="22"/>
        <x:v>0</x:v>
      </x:c>
      <x:c r="G631" s="14">
        <x:f>TRUNC(일위대가목록!F23,0)</x:f>
        <x:v>0</x:v>
      </x:c>
      <x:c r="H631" s="14">
        <x:f t="shared" si="23"/>
        <x:v>0</x:v>
      </x:c>
      <x:c r="I631" s="14">
        <x:f>TRUNC(일위대가목록!G23,0)</x:f>
        <x:v>0</x:v>
      </x:c>
      <x:c r="J631" s="14">
        <x:f t="shared" si="24"/>
        <x:v>0</x:v>
      </x:c>
      <x:c r="K631" s="14">
        <x:f t="shared" si="25"/>
        <x:v>0</x:v>
      </x:c>
      <x:c r="L631" s="14">
        <x:f t="shared" si="25"/>
        <x:v>0</x:v>
      </x:c>
      <x:c r="M631" s="15" t="s">
        <x:v>472</x:v>
      </x:c>
      <x:c r="N631" s="3" t="s">
        <x:v>32</x:v>
      </x:c>
      <x:c r="O631" s="3" t="s">
        <x:v>140</x:v>
      </x:c>
      <x:c r="P631" s="3" t="s">
        <x:v>140</x:v>
      </x:c>
      <x:c r="Q631" s="3" t="s">
        <x:v>656</x:v>
      </x:c>
      <x:c r="R631" s="3" t="s">
        <x:v>185</x:v>
      </x:c>
      <x:c r="S631" s="3" t="s">
        <x:v>150</x:v>
      </x:c>
      <x:c r="T631" s="3" t="s">
        <x:v>150</x:v>
      </x:c>
      <x:c r="AR631" s="3" t="s">
        <x:v>140</x:v>
      </x:c>
      <x:c r="AS631" s="3" t="s">
        <x:v>140</x:v>
      </x:c>
      <x:c r="AU631" s="3" t="s">
        <x:v>1798</x:v>
      </x:c>
      <x:c r="AV631" s="2">
        <x:v>151</x:v>
      </x:c>
    </x:row>
    <x:row r="632" spans="1:48" ht="30" customHeight="1">
      <x:c r="A632" s="15" t="s">
        <x:v>876</x:v>
      </x:c>
      <x:c r="B632" s="15" t="s">
        <x:v>1599</x:v>
      </x:c>
      <x:c r="C632" s="15" t="s">
        <x:v>137</x:v>
      </x:c>
      <x:c r="D632" s="13">
        <x:v>15</x:v>
      </x:c>
      <x:c r="E632" s="14">
        <x:f>TRUNC(일위대가목록!E18,0)</x:f>
        <x:v>0</x:v>
      </x:c>
      <x:c r="F632" s="14">
        <x:f t="shared" si="22"/>
        <x:v>0</x:v>
      </x:c>
      <x:c r="G632" s="14">
        <x:f>TRUNC(일위대가목록!F18,0)</x:f>
        <x:v>0</x:v>
      </x:c>
      <x:c r="H632" s="14">
        <x:f t="shared" si="23"/>
        <x:v>0</x:v>
      </x:c>
      <x:c r="I632" s="14">
        <x:f>TRUNC(일위대가목록!G18,0)</x:f>
        <x:v>0</x:v>
      </x:c>
      <x:c r="J632" s="14">
        <x:f t="shared" si="24"/>
        <x:v>0</x:v>
      </x:c>
      <x:c r="K632" s="14">
        <x:f t="shared" si="25"/>
        <x:v>0</x:v>
      </x:c>
      <x:c r="L632" s="14">
        <x:f t="shared" si="25"/>
        <x:v>0</x:v>
      </x:c>
      <x:c r="M632" s="15" t="s">
        <x:v>430</x:v>
      </x:c>
      <x:c r="N632" s="3" t="s">
        <x:v>31</x:v>
      </x:c>
      <x:c r="O632" s="3" t="s">
        <x:v>140</x:v>
      </x:c>
      <x:c r="P632" s="3" t="s">
        <x:v>140</x:v>
      </x:c>
      <x:c r="Q632" s="3" t="s">
        <x:v>656</x:v>
      </x:c>
      <x:c r="R632" s="3" t="s">
        <x:v>185</x:v>
      </x:c>
      <x:c r="S632" s="3" t="s">
        <x:v>150</x:v>
      </x:c>
      <x:c r="T632" s="3" t="s">
        <x:v>150</x:v>
      </x:c>
      <x:c r="AR632" s="3" t="s">
        <x:v>140</x:v>
      </x:c>
      <x:c r="AS632" s="3" t="s">
        <x:v>140</x:v>
      </x:c>
      <x:c r="AU632" s="3" t="s">
        <x:v>1806</x:v>
      </x:c>
      <x:c r="AV632" s="2">
        <x:v>148</x:v>
      </x:c>
    </x:row>
    <x:row r="633" spans="1:48" ht="30" customHeight="1">
      <x:c r="A633" s="15" t="s">
        <x:v>124</x:v>
      </x:c>
      <x:c r="B633" s="15" t="s">
        <x:v>220</x:v>
      </x:c>
      <x:c r="C633" s="15" t="s">
        <x:v>128</x:v>
      </x:c>
      <x:c r="D633" s="13">
        <x:v>7.0999999999999996</x:v>
      </x:c>
      <x:c r="E633" s="14">
        <x:f>TRUNC(단가대비표!O25,0)</x:f>
        <x:v>0</x:v>
      </x:c>
      <x:c r="F633" s="14">
        <x:f t="shared" si="22"/>
        <x:v>0</x:v>
      </x:c>
      <x:c r="G633" s="14">
        <x:f>TRUNC(단가대비표!P25,0)</x:f>
        <x:v>0</x:v>
      </x:c>
      <x:c r="H633" s="14">
        <x:f t="shared" si="23"/>
        <x:v>0</x:v>
      </x:c>
      <x:c r="I633" s="14">
        <x:f>TRUNC(단가대비표!V25,0)</x:f>
        <x:v>0</x:v>
      </x:c>
      <x:c r="J633" s="14">
        <x:f t="shared" si="24"/>
        <x:v>0</x:v>
      </x:c>
      <x:c r="K633" s="14">
        <x:f t="shared" si="25"/>
        <x:v>0</x:v>
      </x:c>
      <x:c r="L633" s="14">
        <x:f t="shared" si="25"/>
        <x:v>0</x:v>
      </x:c>
      <x:c r="M633" s="15" t="s">
        <x:v>140</x:v>
      </x:c>
      <x:c r="N633" s="3" t="s">
        <x:v>12</x:v>
      </x:c>
      <x:c r="O633" s="3" t="s">
        <x:v>140</x:v>
      </x:c>
      <x:c r="P633" s="3" t="s">
        <x:v>140</x:v>
      </x:c>
      <x:c r="Q633" s="3" t="s">
        <x:v>656</x:v>
      </x:c>
      <x:c r="R633" s="3" t="s">
        <x:v>150</x:v>
      </x:c>
      <x:c r="S633" s="3" t="s">
        <x:v>150</x:v>
      </x:c>
      <x:c r="T633" s="3" t="s">
        <x:v>185</x:v>
      </x:c>
      <x:c r="AR633" s="3" t="s">
        <x:v>140</x:v>
      </x:c>
      <x:c r="AS633" s="3" t="s">
        <x:v>140</x:v>
      </x:c>
      <x:c r="AU633" s="3" t="s">
        <x:v>1917</x:v>
      </x:c>
      <x:c r="AV633" s="2">
        <x:v>267</x:v>
      </x:c>
    </x:row>
    <x:row r="634" spans="1:48" ht="30" customHeight="1">
      <x:c r="A634" s="15" t="s">
        <x:v>130</x:v>
      </x:c>
      <x:c r="B634" s="15" t="s">
        <x:v>1622</x:v>
      </x:c>
      <x:c r="C634" s="15" t="s">
        <x:v>232</x:v>
      </x:c>
      <x:c r="D634" s="13">
        <x:v>0.41999999999999998</x:v>
      </x:c>
      <x:c r="E634" s="14">
        <x:f>TRUNC(단가대비표!O8,0)</x:f>
        <x:v>0</x:v>
      </x:c>
      <x:c r="F634" s="14">
        <x:f t="shared" si="22"/>
        <x:v>0</x:v>
      </x:c>
      <x:c r="G634" s="14">
        <x:f>TRUNC(단가대비표!P8,0)</x:f>
        <x:v>0</x:v>
      </x:c>
      <x:c r="H634" s="14">
        <x:f t="shared" si="23"/>
        <x:v>0</x:v>
      </x:c>
      <x:c r="I634" s="14">
        <x:f>TRUNC(단가대비표!V8,0)</x:f>
        <x:v>0</x:v>
      </x:c>
      <x:c r="J634" s="14">
        <x:f t="shared" si="24"/>
        <x:v>0</x:v>
      </x:c>
      <x:c r="K634" s="14">
        <x:f t="shared" si="25"/>
        <x:v>0</x:v>
      </x:c>
      <x:c r="L634" s="14">
        <x:f t="shared" si="25"/>
        <x:v>0</x:v>
      </x:c>
      <x:c r="M634" s="15" t="s">
        <x:v>140</x:v>
      </x:c>
      <x:c r="N634" s="3" t="s">
        <x:v>1041</x:v>
      </x:c>
      <x:c r="O634" s="3" t="s">
        <x:v>140</x:v>
      </x:c>
      <x:c r="P634" s="3" t="s">
        <x:v>140</x:v>
      </x:c>
      <x:c r="Q634" s="3" t="s">
        <x:v>656</x:v>
      </x:c>
      <x:c r="R634" s="3" t="s">
        <x:v>150</x:v>
      </x:c>
      <x:c r="S634" s="3" t="s">
        <x:v>150</x:v>
      </x:c>
      <x:c r="T634" s="3" t="s">
        <x:v>185</x:v>
      </x:c>
      <x:c r="AR634" s="3" t="s">
        <x:v>140</x:v>
      </x:c>
      <x:c r="AS634" s="3" t="s">
        <x:v>140</x:v>
      </x:c>
      <x:c r="AU634" s="3" t="s">
        <x:v>1914</x:v>
      </x:c>
      <x:c r="AV634" s="2">
        <x:v>268</x:v>
      </x:c>
    </x:row>
    <x:row r="635" spans="1:17" ht="30" customHeight="1">
      <x:c r="A635" s="13"/>
      <x:c r="B635" s="13"/>
      <x:c r="C635" s="13"/>
      <x:c r="D635" s="13"/>
      <x:c r="E635" s="14"/>
      <x:c r="F635" s="14"/>
      <x:c r="G635" s="14"/>
      <x:c r="H635" s="14"/>
      <x:c r="I635" s="14"/>
      <x:c r="J635" s="14"/>
      <x:c r="K635" s="14"/>
      <x:c r="L635" s="14"/>
      <x:c r="M635" s="13"/>
      <x:c r="Q635" s="3" t="s">
        <x:v>656</x:v>
      </x:c>
    </x:row>
    <x:row r="636" spans="1:17" ht="30" customHeight="1">
      <x:c r="A636" s="13"/>
      <x:c r="B636" s="13"/>
      <x:c r="C636" s="13"/>
      <x:c r="D636" s="13"/>
      <x:c r="E636" s="14"/>
      <x:c r="F636" s="14"/>
      <x:c r="G636" s="14"/>
      <x:c r="H636" s="14"/>
      <x:c r="I636" s="14"/>
      <x:c r="J636" s="14"/>
      <x:c r="K636" s="14"/>
      <x:c r="L636" s="14"/>
      <x:c r="M636" s="13"/>
      <x:c r="Q636" s="3" t="s">
        <x:v>656</x:v>
      </x:c>
    </x:row>
    <x:row r="637" spans="1:17" ht="30" customHeight="1">
      <x:c r="A637" s="13"/>
      <x:c r="B637" s="13"/>
      <x:c r="C637" s="13"/>
      <x:c r="D637" s="13"/>
      <x:c r="E637" s="14"/>
      <x:c r="F637" s="14"/>
      <x:c r="G637" s="14"/>
      <x:c r="H637" s="14"/>
      <x:c r="I637" s="14"/>
      <x:c r="J637" s="14"/>
      <x:c r="K637" s="14"/>
      <x:c r="L637" s="14"/>
      <x:c r="M637" s="13"/>
      <x:c r="Q637" s="3" t="s">
        <x:v>656</x:v>
      </x:c>
    </x:row>
    <x:row r="638" spans="1:17" ht="30" customHeight="1">
      <x:c r="A638" s="13"/>
      <x:c r="B638" s="13"/>
      <x:c r="C638" s="13"/>
      <x:c r="D638" s="13"/>
      <x:c r="E638" s="14"/>
      <x:c r="F638" s="14"/>
      <x:c r="G638" s="14"/>
      <x:c r="H638" s="14"/>
      <x:c r="I638" s="14"/>
      <x:c r="J638" s="14"/>
      <x:c r="K638" s="14"/>
      <x:c r="L638" s="14"/>
      <x:c r="M638" s="13"/>
      <x:c r="Q638" s="3" t="s">
        <x:v>656</x:v>
      </x:c>
    </x:row>
    <x:row r="639" spans="1:17" ht="30" customHeight="1">
      <x:c r="A639" s="13"/>
      <x:c r="B639" s="13"/>
      <x:c r="C639" s="13"/>
      <x:c r="D639" s="13"/>
      <x:c r="E639" s="14"/>
      <x:c r="F639" s="14"/>
      <x:c r="G639" s="14"/>
      <x:c r="H639" s="14"/>
      <x:c r="I639" s="14"/>
      <x:c r="J639" s="14"/>
      <x:c r="K639" s="14"/>
      <x:c r="L639" s="14"/>
      <x:c r="M639" s="13"/>
      <x:c r="Q639" s="3" t="s">
        <x:v>656</x:v>
      </x:c>
    </x:row>
    <x:row r="640" spans="1:17" ht="30" customHeight="1">
      <x:c r="A640" s="13"/>
      <x:c r="B640" s="13"/>
      <x:c r="C640" s="13"/>
      <x:c r="D640" s="13"/>
      <x:c r="E640" s="14"/>
      <x:c r="F640" s="14"/>
      <x:c r="G640" s="14"/>
      <x:c r="H640" s="14"/>
      <x:c r="I640" s="14"/>
      <x:c r="J640" s="14"/>
      <x:c r="K640" s="14"/>
      <x:c r="L640" s="14"/>
      <x:c r="M640" s="13"/>
      <x:c r="Q640" s="3" t="s">
        <x:v>656</x:v>
      </x:c>
    </x:row>
    <x:row r="641" spans="1:17" ht="30" customHeight="1">
      <x:c r="A641" s="13"/>
      <x:c r="B641" s="13"/>
      <x:c r="C641" s="13"/>
      <x:c r="D641" s="13"/>
      <x:c r="E641" s="14"/>
      <x:c r="F641" s="14"/>
      <x:c r="G641" s="14"/>
      <x:c r="H641" s="14"/>
      <x:c r="I641" s="14"/>
      <x:c r="J641" s="14"/>
      <x:c r="K641" s="14"/>
      <x:c r="L641" s="14"/>
      <x:c r="M641" s="13"/>
      <x:c r="Q641" s="3" t="s">
        <x:v>656</x:v>
      </x:c>
    </x:row>
    <x:row r="642" spans="1:17" ht="30" customHeight="1">
      <x:c r="A642" s="13"/>
      <x:c r="B642" s="13"/>
      <x:c r="C642" s="13"/>
      <x:c r="D642" s="13"/>
      <x:c r="E642" s="14"/>
      <x:c r="F642" s="14"/>
      <x:c r="G642" s="14"/>
      <x:c r="H642" s="14"/>
      <x:c r="I642" s="14"/>
      <x:c r="J642" s="14"/>
      <x:c r="K642" s="14"/>
      <x:c r="L642" s="14"/>
      <x:c r="M642" s="13"/>
      <x:c r="Q642" s="3" t="s">
        <x:v>656</x:v>
      </x:c>
    </x:row>
    <x:row r="643" spans="1:17" ht="30" customHeight="1">
      <x:c r="A643" s="13"/>
      <x:c r="B643" s="13"/>
      <x:c r="C643" s="13"/>
      <x:c r="D643" s="13"/>
      <x:c r="E643" s="14"/>
      <x:c r="F643" s="14"/>
      <x:c r="G643" s="14"/>
      <x:c r="H643" s="14"/>
      <x:c r="I643" s="14"/>
      <x:c r="J643" s="14"/>
      <x:c r="K643" s="14"/>
      <x:c r="L643" s="14"/>
      <x:c r="M643" s="13"/>
      <x:c r="Q643" s="3" t="s">
        <x:v>656</x:v>
      </x:c>
    </x:row>
    <x:row r="644" spans="1:17" ht="30" customHeight="1">
      <x:c r="A644" s="13"/>
      <x:c r="B644" s="13"/>
      <x:c r="C644" s="13"/>
      <x:c r="D644" s="13"/>
      <x:c r="E644" s="14"/>
      <x:c r="F644" s="14"/>
      <x:c r="G644" s="14"/>
      <x:c r="H644" s="14"/>
      <x:c r="I644" s="14"/>
      <x:c r="J644" s="14"/>
      <x:c r="K644" s="14"/>
      <x:c r="L644" s="14"/>
      <x:c r="M644" s="13"/>
      <x:c r="Q644" s="3" t="s">
        <x:v>656</x:v>
      </x:c>
    </x:row>
    <x:row r="645" spans="1:17" ht="30" customHeight="1">
      <x:c r="A645" s="13"/>
      <x:c r="B645" s="13"/>
      <x:c r="C645" s="13"/>
      <x:c r="D645" s="13"/>
      <x:c r="E645" s="14"/>
      <x:c r="F645" s="14"/>
      <x:c r="G645" s="14"/>
      <x:c r="H645" s="14"/>
      <x:c r="I645" s="14"/>
      <x:c r="J645" s="14"/>
      <x:c r="K645" s="14"/>
      <x:c r="L645" s="14"/>
      <x:c r="M645" s="13"/>
      <x:c r="Q645" s="3" t="s">
        <x:v>656</x:v>
      </x:c>
    </x:row>
    <x:row r="646" spans="1:17" ht="30" customHeight="1">
      <x:c r="A646" s="13"/>
      <x:c r="B646" s="13"/>
      <x:c r="C646" s="13"/>
      <x:c r="D646" s="13"/>
      <x:c r="E646" s="14"/>
      <x:c r="F646" s="14"/>
      <x:c r="G646" s="14"/>
      <x:c r="H646" s="14"/>
      <x:c r="I646" s="14"/>
      <x:c r="J646" s="14"/>
      <x:c r="K646" s="14"/>
      <x:c r="L646" s="14"/>
      <x:c r="M646" s="13"/>
      <x:c r="Q646" s="3" t="s">
        <x:v>656</x:v>
      </x:c>
    </x:row>
    <x:row r="647" spans="1:17" ht="30" customHeight="1">
      <x:c r="A647" s="13"/>
      <x:c r="B647" s="13"/>
      <x:c r="C647" s="13"/>
      <x:c r="D647" s="13"/>
      <x:c r="E647" s="14"/>
      <x:c r="F647" s="14"/>
      <x:c r="G647" s="14"/>
      <x:c r="H647" s="14"/>
      <x:c r="I647" s="14"/>
      <x:c r="J647" s="14"/>
      <x:c r="K647" s="14"/>
      <x:c r="L647" s="14"/>
      <x:c r="M647" s="13"/>
      <x:c r="Q647" s="3" t="s">
        <x:v>656</x:v>
      </x:c>
    </x:row>
    <x:row r="648" spans="1:17" ht="30" customHeight="1">
      <x:c r="A648" s="13"/>
      <x:c r="B648" s="13"/>
      <x:c r="C648" s="13"/>
      <x:c r="D648" s="13"/>
      <x:c r="E648" s="14"/>
      <x:c r="F648" s="14"/>
      <x:c r="G648" s="14"/>
      <x:c r="H648" s="14"/>
      <x:c r="I648" s="14"/>
      <x:c r="J648" s="14"/>
      <x:c r="K648" s="14"/>
      <x:c r="L648" s="14"/>
      <x:c r="M648" s="13"/>
      <x:c r="Q648" s="3" t="s">
        <x:v>656</x:v>
      </x:c>
    </x:row>
    <x:row r="649" spans="1:17" ht="30" customHeight="1">
      <x:c r="A649" s="13"/>
      <x:c r="B649" s="13"/>
      <x:c r="C649" s="13"/>
      <x:c r="D649" s="13"/>
      <x:c r="E649" s="14"/>
      <x:c r="F649" s="14"/>
      <x:c r="G649" s="14"/>
      <x:c r="H649" s="14"/>
      <x:c r="I649" s="14"/>
      <x:c r="J649" s="14"/>
      <x:c r="K649" s="14"/>
      <x:c r="L649" s="14"/>
      <x:c r="M649" s="13"/>
      <x:c r="Q649" s="3" t="s">
        <x:v>656</x:v>
      </x:c>
    </x:row>
    <x:row r="650" spans="1:17" ht="30" customHeight="1">
      <x:c r="A650" s="13"/>
      <x:c r="B650" s="13"/>
      <x:c r="C650" s="13"/>
      <x:c r="D650" s="13"/>
      <x:c r="E650" s="14"/>
      <x:c r="F650" s="14"/>
      <x:c r="G650" s="14"/>
      <x:c r="H650" s="14"/>
      <x:c r="I650" s="14"/>
      <x:c r="J650" s="14"/>
      <x:c r="K650" s="14"/>
      <x:c r="L650" s="14"/>
      <x:c r="M650" s="13"/>
      <x:c r="Q650" s="3" t="s">
        <x:v>656</x:v>
      </x:c>
    </x:row>
    <x:row r="651" spans="1:14" ht="30" customHeight="1">
      <x:c r="A651" s="15" t="s">
        <x:v>1704</x:v>
      </x:c>
      <x:c r="B651" s="13"/>
      <x:c r="C651" s="13"/>
      <x:c r="D651" s="13"/>
      <x:c r="E651" s="14"/>
      <x:c r="F651" s="14">
        <x:f>SUMIF(Q629:Q650,"010704",F629:F650)</x:f>
        <x:v>0</x:v>
      </x:c>
      <x:c r="G651" s="14"/>
      <x:c r="H651" s="14">
        <x:f>SUMIF(Q629:Q650,"010704",H629:H650)</x:f>
        <x:v>0</x:v>
      </x:c>
      <x:c r="I651" s="14"/>
      <x:c r="J651" s="14">
        <x:f>SUMIF(Q629:Q650,"010704",J629:J650)</x:f>
        <x:v>0</x:v>
      </x:c>
      <x:c r="K651" s="14"/>
      <x:c r="L651" s="14">
        <x:f>SUMIF(Q629:Q650,"010704",L629:L650)</x:f>
        <x:v>0</x:v>
      </x:c>
      <x:c r="M651" s="13"/>
      <x:c r="N651" s="2" t="s">
        <x:v>344</x:v>
      </x:c>
    </x:row>
    <x:row r="652" spans="1:17" ht="30" customHeight="1">
      <x:c r="A652" s="15" t="s">
        <x:v>74</x:v>
      </x:c>
      <x:c r="B652" s="15" t="s">
        <x:v>899</x:v>
      </x:c>
      <x:c r="C652" s="13"/>
      <x:c r="D652" s="13"/>
      <x:c r="E652" s="14"/>
      <x:c r="F652" s="14"/>
      <x:c r="G652" s="14"/>
      <x:c r="H652" s="14"/>
      <x:c r="I652" s="14"/>
      <x:c r="J652" s="14"/>
      <x:c r="K652" s="14"/>
      <x:c r="L652" s="14"/>
      <x:c r="M652" s="13"/>
      <x:c r="Q652" s="3" t="s">
        <x:v>671</x:v>
      </x:c>
    </x:row>
    <x:row r="653" spans="1:48" ht="30" customHeight="1">
      <x:c r="A653" s="15" t="s">
        <x:v>662</x:v>
      </x:c>
      <x:c r="B653" s="15" t="s">
        <x:v>279</x:v>
      </x:c>
      <x:c r="C653" s="15" t="s">
        <x:v>137</x:v>
      </x:c>
      <x:c r="D653" s="13">
        <x:v>5.9000000000000004</x:v>
      </x:c>
      <x:c r="E653" s="14">
        <x:f>TRUNC(일위대가목록!E15,0)</x:f>
        <x:v>0</x:v>
      </x:c>
      <x:c r="F653" s="14">
        <x:f>TRUNC(E653*D653,0)</x:f>
        <x:v>0</x:v>
      </x:c>
      <x:c r="G653" s="14">
        <x:f>TRUNC(일위대가목록!F15,0)</x:f>
        <x:v>0</x:v>
      </x:c>
      <x:c r="H653" s="14">
        <x:f>TRUNC(G653*D653,0)</x:f>
        <x:v>0</x:v>
      </x:c>
      <x:c r="I653" s="14">
        <x:f>TRUNC(일위대가목록!G15,0)</x:f>
        <x:v>0</x:v>
      </x:c>
      <x:c r="J653" s="14">
        <x:f>TRUNC(I653*D653,0)</x:f>
        <x:v>0</x:v>
      </x:c>
      <x:c r="K653" s="14">
        <x:f>TRUNC(E653+G653+I653,0)</x:f>
        <x:v>0</x:v>
      </x:c>
      <x:c r="L653" s="14">
        <x:f>TRUNC(F653+H653+J653,0)</x:f>
        <x:v>0</x:v>
      </x:c>
      <x:c r="M653" s="15" t="s">
        <x:v>466</x:v>
      </x:c>
      <x:c r="N653" s="3" t="s">
        <x:v>1864</x:v>
      </x:c>
      <x:c r="O653" s="3" t="s">
        <x:v>140</x:v>
      </x:c>
      <x:c r="P653" s="3" t="s">
        <x:v>140</x:v>
      </x:c>
      <x:c r="Q653" s="3" t="s">
        <x:v>671</x:v>
      </x:c>
      <x:c r="R653" s="3" t="s">
        <x:v>185</x:v>
      </x:c>
      <x:c r="S653" s="3" t="s">
        <x:v>150</x:v>
      </x:c>
      <x:c r="T653" s="3" t="s">
        <x:v>150</x:v>
      </x:c>
      <x:c r="AR653" s="3" t="s">
        <x:v>140</x:v>
      </x:c>
      <x:c r="AS653" s="3" t="s">
        <x:v>140</x:v>
      </x:c>
      <x:c r="AU653" s="3" t="s">
        <x:v>1792</x:v>
      </x:c>
      <x:c r="AV653" s="2">
        <x:v>270</x:v>
      </x:c>
    </x:row>
    <x:row r="654" spans="1:48" ht="30" customHeight="1">
      <x:c r="A654" s="15" t="s">
        <x:v>860</x:v>
      </x:c>
      <x:c r="B654" s="15" t="s">
        <x:v>68</x:v>
      </x:c>
      <x:c r="C654" s="15" t="s">
        <x:v>137</x:v>
      </x:c>
      <x:c r="D654" s="13">
        <x:v>0.90000000000000002</x:v>
      </x:c>
      <x:c r="E654" s="14">
        <x:f>TRUNC(일위대가목록!E99,0)</x:f>
        <x:v>0</x:v>
      </x:c>
      <x:c r="F654" s="14">
        <x:f>TRUNC(E654*D654,0)</x:f>
        <x:v>0</x:v>
      </x:c>
      <x:c r="G654" s="14">
        <x:f>TRUNC(일위대가목록!F99,0)</x:f>
        <x:v>0</x:v>
      </x:c>
      <x:c r="H654" s="14">
        <x:f>TRUNC(G654*D654,0)</x:f>
        <x:v>0</x:v>
      </x:c>
      <x:c r="I654" s="14">
        <x:f>TRUNC(일위대가목록!G99,0)</x:f>
        <x:v>0</x:v>
      </x:c>
      <x:c r="J654" s="14">
        <x:f>TRUNC(I654*D654,0)</x:f>
        <x:v>0</x:v>
      </x:c>
      <x:c r="K654" s="14">
        <x:f>TRUNC(E654+G654+I654,0)</x:f>
        <x:v>0</x:v>
      </x:c>
      <x:c r="L654" s="14">
        <x:f>TRUNC(F654+H654+J654,0)</x:f>
        <x:v>0</x:v>
      </x:c>
      <x:c r="M654" s="15" t="s">
        <x:v>657</x:v>
      </x:c>
      <x:c r="N654" s="3" t="s">
        <x:v>35</x:v>
      </x:c>
      <x:c r="O654" s="3" t="s">
        <x:v>140</x:v>
      </x:c>
      <x:c r="P654" s="3" t="s">
        <x:v>140</x:v>
      </x:c>
      <x:c r="Q654" s="3" t="s">
        <x:v>671</x:v>
      </x:c>
      <x:c r="R654" s="3" t="s">
        <x:v>185</x:v>
      </x:c>
      <x:c r="S654" s="3" t="s">
        <x:v>150</x:v>
      </x:c>
      <x:c r="T654" s="3" t="s">
        <x:v>150</x:v>
      </x:c>
      <x:c r="AR654" s="3" t="s">
        <x:v>140</x:v>
      </x:c>
      <x:c r="AS654" s="3" t="s">
        <x:v>140</x:v>
      </x:c>
      <x:c r="AU654" s="3" t="s">
        <x:v>1775</x:v>
      </x:c>
      <x:c r="AV654" s="2">
        <x:v>154</x:v>
      </x:c>
    </x:row>
    <x:row r="655" spans="1:17" ht="30" customHeight="1">
      <x:c r="A655" s="13"/>
      <x:c r="B655" s="13"/>
      <x:c r="C655" s="13"/>
      <x:c r="D655" s="13"/>
      <x:c r="E655" s="14"/>
      <x:c r="F655" s="14"/>
      <x:c r="G655" s="14"/>
      <x:c r="H655" s="14"/>
      <x:c r="I655" s="14"/>
      <x:c r="J655" s="14"/>
      <x:c r="K655" s="14"/>
      <x:c r="L655" s="14"/>
      <x:c r="M655" s="13"/>
      <x:c r="Q655" s="3" t="s">
        <x:v>671</x:v>
      </x:c>
    </x:row>
    <x:row r="656" spans="1:17" ht="30" customHeight="1">
      <x:c r="A656" s="13"/>
      <x:c r="B656" s="13"/>
      <x:c r="C656" s="13"/>
      <x:c r="D656" s="13"/>
      <x:c r="E656" s="14"/>
      <x:c r="F656" s="14"/>
      <x:c r="G656" s="14"/>
      <x:c r="H656" s="14"/>
      <x:c r="I656" s="14"/>
      <x:c r="J656" s="14"/>
      <x:c r="K656" s="14"/>
      <x:c r="L656" s="14"/>
      <x:c r="M656" s="13"/>
      <x:c r="Q656" s="3" t="s">
        <x:v>671</x:v>
      </x:c>
    </x:row>
    <x:row r="657" spans="1:17" ht="30" customHeight="1">
      <x:c r="A657" s="13"/>
      <x:c r="B657" s="13"/>
      <x:c r="C657" s="13"/>
      <x:c r="D657" s="13"/>
      <x:c r="E657" s="14"/>
      <x:c r="F657" s="14"/>
      <x:c r="G657" s="14"/>
      <x:c r="H657" s="14"/>
      <x:c r="I657" s="14"/>
      <x:c r="J657" s="14"/>
      <x:c r="K657" s="14"/>
      <x:c r="L657" s="14"/>
      <x:c r="M657" s="13"/>
      <x:c r="Q657" s="3" t="s">
        <x:v>671</x:v>
      </x:c>
    </x:row>
    <x:row r="658" spans="1:17" ht="30" customHeight="1">
      <x:c r="A658" s="13"/>
      <x:c r="B658" s="13"/>
      <x:c r="C658" s="13"/>
      <x:c r="D658" s="13"/>
      <x:c r="E658" s="14"/>
      <x:c r="F658" s="14"/>
      <x:c r="G658" s="14"/>
      <x:c r="H658" s="14"/>
      <x:c r="I658" s="14"/>
      <x:c r="J658" s="14"/>
      <x:c r="K658" s="14"/>
      <x:c r="L658" s="14"/>
      <x:c r="M658" s="13"/>
      <x:c r="Q658" s="3" t="s">
        <x:v>671</x:v>
      </x:c>
    </x:row>
    <x:row r="659" spans="1:17" ht="30" customHeight="1">
      <x:c r="A659" s="13"/>
      <x:c r="B659" s="13"/>
      <x:c r="C659" s="13"/>
      <x:c r="D659" s="13"/>
      <x:c r="E659" s="14"/>
      <x:c r="F659" s="14"/>
      <x:c r="G659" s="14"/>
      <x:c r="H659" s="14"/>
      <x:c r="I659" s="14"/>
      <x:c r="J659" s="14"/>
      <x:c r="K659" s="14"/>
      <x:c r="L659" s="14"/>
      <x:c r="M659" s="13"/>
      <x:c r="Q659" s="3" t="s">
        <x:v>671</x:v>
      </x:c>
    </x:row>
    <x:row r="660" spans="1:17" ht="30" customHeight="1">
      <x:c r="A660" s="13"/>
      <x:c r="B660" s="13"/>
      <x:c r="C660" s="13"/>
      <x:c r="D660" s="13"/>
      <x:c r="E660" s="14"/>
      <x:c r="F660" s="14"/>
      <x:c r="G660" s="14"/>
      <x:c r="H660" s="14"/>
      <x:c r="I660" s="14"/>
      <x:c r="J660" s="14"/>
      <x:c r="K660" s="14"/>
      <x:c r="L660" s="14"/>
      <x:c r="M660" s="13"/>
      <x:c r="Q660" s="3" t="s">
        <x:v>671</x:v>
      </x:c>
    </x:row>
    <x:row r="661" spans="1:17" ht="30" customHeight="1">
      <x:c r="A661" s="13"/>
      <x:c r="B661" s="13"/>
      <x:c r="C661" s="13"/>
      <x:c r="D661" s="13"/>
      <x:c r="E661" s="14"/>
      <x:c r="F661" s="14"/>
      <x:c r="G661" s="14"/>
      <x:c r="H661" s="14"/>
      <x:c r="I661" s="14"/>
      <x:c r="J661" s="14"/>
      <x:c r="K661" s="14"/>
      <x:c r="L661" s="14"/>
      <x:c r="M661" s="13"/>
      <x:c r="Q661" s="3" t="s">
        <x:v>671</x:v>
      </x:c>
    </x:row>
    <x:row r="662" spans="1:17" ht="30" customHeight="1">
      <x:c r="A662" s="13"/>
      <x:c r="B662" s="13"/>
      <x:c r="C662" s="13"/>
      <x:c r="D662" s="13"/>
      <x:c r="E662" s="14"/>
      <x:c r="F662" s="14"/>
      <x:c r="G662" s="14"/>
      <x:c r="H662" s="14"/>
      <x:c r="I662" s="14"/>
      <x:c r="J662" s="14"/>
      <x:c r="K662" s="14"/>
      <x:c r="L662" s="14"/>
      <x:c r="M662" s="13"/>
      <x:c r="Q662" s="3" t="s">
        <x:v>671</x:v>
      </x:c>
    </x:row>
    <x:row r="663" spans="1:17" ht="30" customHeight="1">
      <x:c r="A663" s="13"/>
      <x:c r="B663" s="13"/>
      <x:c r="C663" s="13"/>
      <x:c r="D663" s="13"/>
      <x:c r="E663" s="14"/>
      <x:c r="F663" s="14"/>
      <x:c r="G663" s="14"/>
      <x:c r="H663" s="14"/>
      <x:c r="I663" s="14"/>
      <x:c r="J663" s="14"/>
      <x:c r="K663" s="14"/>
      <x:c r="L663" s="14"/>
      <x:c r="M663" s="13"/>
      <x:c r="Q663" s="3" t="s">
        <x:v>671</x:v>
      </x:c>
    </x:row>
    <x:row r="664" spans="1:17" ht="30" customHeight="1">
      <x:c r="A664" s="13"/>
      <x:c r="B664" s="13"/>
      <x:c r="C664" s="13"/>
      <x:c r="D664" s="13"/>
      <x:c r="E664" s="14"/>
      <x:c r="F664" s="14"/>
      <x:c r="G664" s="14"/>
      <x:c r="H664" s="14"/>
      <x:c r="I664" s="14"/>
      <x:c r="J664" s="14"/>
      <x:c r="K664" s="14"/>
      <x:c r="L664" s="14"/>
      <x:c r="M664" s="13"/>
      <x:c r="Q664" s="3" t="s">
        <x:v>671</x:v>
      </x:c>
    </x:row>
    <x:row r="665" spans="1:17" ht="30" customHeight="1">
      <x:c r="A665" s="13"/>
      <x:c r="B665" s="13"/>
      <x:c r="C665" s="13"/>
      <x:c r="D665" s="13"/>
      <x:c r="E665" s="14"/>
      <x:c r="F665" s="14"/>
      <x:c r="G665" s="14"/>
      <x:c r="H665" s="14"/>
      <x:c r="I665" s="14"/>
      <x:c r="J665" s="14"/>
      <x:c r="K665" s="14"/>
      <x:c r="L665" s="14"/>
      <x:c r="M665" s="13"/>
      <x:c r="Q665" s="3" t="s">
        <x:v>671</x:v>
      </x:c>
    </x:row>
    <x:row r="666" spans="1:17" ht="30" customHeight="1">
      <x:c r="A666" s="13"/>
      <x:c r="B666" s="13"/>
      <x:c r="C666" s="13"/>
      <x:c r="D666" s="13"/>
      <x:c r="E666" s="14"/>
      <x:c r="F666" s="14"/>
      <x:c r="G666" s="14"/>
      <x:c r="H666" s="14"/>
      <x:c r="I666" s="14"/>
      <x:c r="J666" s="14"/>
      <x:c r="K666" s="14"/>
      <x:c r="L666" s="14"/>
      <x:c r="M666" s="13"/>
      <x:c r="Q666" s="3" t="s">
        <x:v>671</x:v>
      </x:c>
    </x:row>
    <x:row r="667" spans="1:17" ht="30" customHeight="1">
      <x:c r="A667" s="13"/>
      <x:c r="B667" s="13"/>
      <x:c r="C667" s="13"/>
      <x:c r="D667" s="13"/>
      <x:c r="E667" s="14"/>
      <x:c r="F667" s="14"/>
      <x:c r="G667" s="14"/>
      <x:c r="H667" s="14"/>
      <x:c r="I667" s="14"/>
      <x:c r="J667" s="14"/>
      <x:c r="K667" s="14"/>
      <x:c r="L667" s="14"/>
      <x:c r="M667" s="13"/>
      <x:c r="Q667" s="3" t="s">
        <x:v>671</x:v>
      </x:c>
    </x:row>
    <x:row r="668" spans="1:17" ht="30" customHeight="1">
      <x:c r="A668" s="13"/>
      <x:c r="B668" s="13"/>
      <x:c r="C668" s="13"/>
      <x:c r="D668" s="13"/>
      <x:c r="E668" s="14"/>
      <x:c r="F668" s="14"/>
      <x:c r="G668" s="14"/>
      <x:c r="H668" s="14"/>
      <x:c r="I668" s="14"/>
      <x:c r="J668" s="14"/>
      <x:c r="K668" s="14"/>
      <x:c r="L668" s="14"/>
      <x:c r="M668" s="13"/>
      <x:c r="Q668" s="3" t="s">
        <x:v>671</x:v>
      </x:c>
    </x:row>
    <x:row r="669" spans="1:17" ht="30" customHeight="1">
      <x:c r="A669" s="13"/>
      <x:c r="B669" s="13"/>
      <x:c r="C669" s="13"/>
      <x:c r="D669" s="13"/>
      <x:c r="E669" s="14"/>
      <x:c r="F669" s="14"/>
      <x:c r="G669" s="14"/>
      <x:c r="H669" s="14"/>
      <x:c r="I669" s="14"/>
      <x:c r="J669" s="14"/>
      <x:c r="K669" s="14"/>
      <x:c r="L669" s="14"/>
      <x:c r="M669" s="13"/>
      <x:c r="Q669" s="3" t="s">
        <x:v>671</x:v>
      </x:c>
    </x:row>
    <x:row r="670" spans="1:17" ht="30" customHeight="1">
      <x:c r="A670" s="13"/>
      <x:c r="B670" s="13"/>
      <x:c r="C670" s="13"/>
      <x:c r="D670" s="13"/>
      <x:c r="E670" s="14"/>
      <x:c r="F670" s="14"/>
      <x:c r="G670" s="14"/>
      <x:c r="H670" s="14"/>
      <x:c r="I670" s="14"/>
      <x:c r="J670" s="14"/>
      <x:c r="K670" s="14"/>
      <x:c r="L670" s="14"/>
      <x:c r="M670" s="13"/>
      <x:c r="Q670" s="3" t="s">
        <x:v>671</x:v>
      </x:c>
    </x:row>
    <x:row r="671" spans="1:17" ht="30" customHeight="1">
      <x:c r="A671" s="13"/>
      <x:c r="B671" s="13"/>
      <x:c r="C671" s="13"/>
      <x:c r="D671" s="13"/>
      <x:c r="E671" s="14"/>
      <x:c r="F671" s="14"/>
      <x:c r="G671" s="14"/>
      <x:c r="H671" s="14"/>
      <x:c r="I671" s="14"/>
      <x:c r="J671" s="14"/>
      <x:c r="K671" s="14"/>
      <x:c r="L671" s="14"/>
      <x:c r="M671" s="13"/>
      <x:c r="Q671" s="3" t="s">
        <x:v>671</x:v>
      </x:c>
    </x:row>
    <x:row r="672" spans="1:17" ht="30" customHeight="1">
      <x:c r="A672" s="13"/>
      <x:c r="B672" s="13"/>
      <x:c r="C672" s="13"/>
      <x:c r="D672" s="13"/>
      <x:c r="E672" s="14"/>
      <x:c r="F672" s="14"/>
      <x:c r="G672" s="14"/>
      <x:c r="H672" s="14"/>
      <x:c r="I672" s="14"/>
      <x:c r="J672" s="14"/>
      <x:c r="K672" s="14"/>
      <x:c r="L672" s="14"/>
      <x:c r="M672" s="13"/>
      <x:c r="Q672" s="3" t="s">
        <x:v>671</x:v>
      </x:c>
    </x:row>
    <x:row r="673" spans="1:17" ht="30" customHeight="1">
      <x:c r="A673" s="13"/>
      <x:c r="B673" s="13"/>
      <x:c r="C673" s="13"/>
      <x:c r="D673" s="13"/>
      <x:c r="E673" s="14"/>
      <x:c r="F673" s="14"/>
      <x:c r="G673" s="14"/>
      <x:c r="H673" s="14"/>
      <x:c r="I673" s="14"/>
      <x:c r="J673" s="14"/>
      <x:c r="K673" s="14"/>
      <x:c r="L673" s="14"/>
      <x:c r="M673" s="13"/>
      <x:c r="Q673" s="3" t="s">
        <x:v>671</x:v>
      </x:c>
    </x:row>
    <x:row r="674" spans="1:17" ht="30" customHeight="1">
      <x:c r="A674" s="13"/>
      <x:c r="B674" s="13"/>
      <x:c r="C674" s="13"/>
      <x:c r="D674" s="13"/>
      <x:c r="E674" s="14"/>
      <x:c r="F674" s="14"/>
      <x:c r="G674" s="14"/>
      <x:c r="H674" s="14"/>
      <x:c r="I674" s="14"/>
      <x:c r="J674" s="14"/>
      <x:c r="K674" s="14"/>
      <x:c r="L674" s="14"/>
      <x:c r="M674" s="13"/>
      <x:c r="Q674" s="3" t="s">
        <x:v>671</x:v>
      </x:c>
    </x:row>
    <x:row r="675" spans="1:14" ht="30" customHeight="1">
      <x:c r="A675" s="15" t="s">
        <x:v>1704</x:v>
      </x:c>
      <x:c r="B675" s="13"/>
      <x:c r="C675" s="13"/>
      <x:c r="D675" s="13"/>
      <x:c r="E675" s="14"/>
      <x:c r="F675" s="14">
        <x:f>SUMIF(Q653:Q674,"010705",F653:F674)</x:f>
        <x:v>0</x:v>
      </x:c>
      <x:c r="G675" s="14"/>
      <x:c r="H675" s="14">
        <x:f>SUMIF(Q653:Q674,"010705",H653:H674)</x:f>
        <x:v>0</x:v>
      </x:c>
      <x:c r="I675" s="14"/>
      <x:c r="J675" s="14">
        <x:f>SUMIF(Q653:Q674,"010705",J653:J674)</x:f>
        <x:v>0</x:v>
      </x:c>
      <x:c r="K675" s="14"/>
      <x:c r="L675" s="14">
        <x:f>SUMIF(Q653:Q674,"010705",L653:L674)</x:f>
        <x:v>0</x:v>
      </x:c>
      <x:c r="M675" s="13"/>
      <x:c r="N675" s="2" t="s">
        <x:v>344</x:v>
      </x:c>
    </x:row>
    <x:row r="676" spans="1:17" ht="30" customHeight="1">
      <x:c r="A676" s="15" t="s">
        <x:v>103</x:v>
      </x:c>
      <x:c r="B676" s="15" t="s">
        <x:v>899</x:v>
      </x:c>
      <x:c r="C676" s="13"/>
      <x:c r="D676" s="13"/>
      <x:c r="E676" s="14"/>
      <x:c r="F676" s="14"/>
      <x:c r="G676" s="14"/>
      <x:c r="H676" s="14"/>
      <x:c r="I676" s="14"/>
      <x:c r="J676" s="14"/>
      <x:c r="K676" s="14"/>
      <x:c r="L676" s="14"/>
      <x:c r="M676" s="13"/>
      <x:c r="Q676" s="3" t="s">
        <x:v>654</x:v>
      </x:c>
    </x:row>
    <x:row r="677" spans="1:48" ht="30" customHeight="1">
      <x:c r="A677" s="15" t="s">
        <x:v>742</x:v>
      </x:c>
      <x:c r="B677" s="15" t="s">
        <x:v>140</x:v>
      </x:c>
      <x:c r="C677" s="15" t="s">
        <x:v>176</x:v>
      </x:c>
      <x:c r="D677" s="13">
        <x:v>5.7000000000000002</x:v>
      </x:c>
      <x:c r="E677" s="14">
        <x:f>TRUNC(일위대가목록!E14,0)</x:f>
        <x:v>0</x:v>
      </x:c>
      <x:c r="F677" s="14">
        <x:f>TRUNC(E677*D677,0)</x:f>
        <x:v>0</x:v>
      </x:c>
      <x:c r="G677" s="14">
        <x:f>TRUNC(일위대가목록!F14,0)</x:f>
        <x:v>0</x:v>
      </x:c>
      <x:c r="H677" s="14">
        <x:f>TRUNC(G677*D677,0)</x:f>
        <x:v>0</x:v>
      </x:c>
      <x:c r="I677" s="14">
        <x:f>TRUNC(일위대가목록!G14,0)</x:f>
        <x:v>0</x:v>
      </x:c>
      <x:c r="J677" s="14">
        <x:f>TRUNC(I677*D677,0)</x:f>
        <x:v>0</x:v>
      </x:c>
      <x:c r="K677" s="14">
        <x:f>TRUNC(E677+G677+I677,0)</x:f>
        <x:v>0</x:v>
      </x:c>
      <x:c r="L677" s="14">
        <x:f>TRUNC(F677+H677+J677,0)</x:f>
        <x:v>0</x:v>
      </x:c>
      <x:c r="M677" s="15" t="s">
        <x:v>751</x:v>
      </x:c>
      <x:c r="N677" s="3" t="s">
        <x:v>1171</x:v>
      </x:c>
      <x:c r="O677" s="3" t="s">
        <x:v>140</x:v>
      </x:c>
      <x:c r="P677" s="3" t="s">
        <x:v>140</x:v>
      </x:c>
      <x:c r="Q677" s="3" t="s">
        <x:v>654</x:v>
      </x:c>
      <x:c r="R677" s="3" t="s">
        <x:v>185</x:v>
      </x:c>
      <x:c r="S677" s="3" t="s">
        <x:v>150</x:v>
      </x:c>
      <x:c r="T677" s="3" t="s">
        <x:v>150</x:v>
      </x:c>
      <x:c r="AR677" s="3" t="s">
        <x:v>140</x:v>
      </x:c>
      <x:c r="AS677" s="3" t="s">
        <x:v>140</x:v>
      </x:c>
      <x:c r="AU677" s="3" t="s">
        <x:v>1796</x:v>
      </x:c>
      <x:c r="AV677" s="2">
        <x:v>156</x:v>
      </x:c>
    </x:row>
    <x:row r="678" spans="1:48" ht="30" customHeight="1">
      <x:c r="A678" s="15" t="s">
        <x:v>1624</x:v>
      </x:c>
      <x:c r="B678" s="15" t="s">
        <x:v>140</x:v>
      </x:c>
      <x:c r="C678" s="15" t="s">
        <x:v>137</x:v>
      </x:c>
      <x:c r="D678" s="13">
        <x:v>7.5</x:v>
      </x:c>
      <x:c r="E678" s="14">
        <x:f>TRUNC(일위대가목록!E41,0)</x:f>
        <x:v>0</x:v>
      </x:c>
      <x:c r="F678" s="14">
        <x:f>TRUNC(E678*D678,0)</x:f>
        <x:v>0</x:v>
      </x:c>
      <x:c r="G678" s="14">
        <x:f>TRUNC(일위대가목록!F41,0)</x:f>
        <x:v>0</x:v>
      </x:c>
      <x:c r="H678" s="14">
        <x:f>TRUNC(G678*D678,0)</x:f>
        <x:v>0</x:v>
      </x:c>
      <x:c r="I678" s="14">
        <x:f>TRUNC(일위대가목록!G41,0)</x:f>
        <x:v>0</x:v>
      </x:c>
      <x:c r="J678" s="14">
        <x:f>TRUNC(I678*D678,0)</x:f>
        <x:v>0</x:v>
      </x:c>
      <x:c r="K678" s="14">
        <x:f>TRUNC(E678+G678+I678,0)</x:f>
        <x:v>0</x:v>
      </x:c>
      <x:c r="L678" s="14">
        <x:f>TRUNC(F678+H678+J678,0)</x:f>
        <x:v>0</x:v>
      </x:c>
      <x:c r="M678" s="15" t="s">
        <x:v>475</x:v>
      </x:c>
      <x:c r="N678" s="3" t="s">
        <x:v>36</x:v>
      </x:c>
      <x:c r="O678" s="3" t="s">
        <x:v>140</x:v>
      </x:c>
      <x:c r="P678" s="3" t="s">
        <x:v>140</x:v>
      </x:c>
      <x:c r="Q678" s="3" t="s">
        <x:v>654</x:v>
      </x:c>
      <x:c r="R678" s="3" t="s">
        <x:v>185</x:v>
      </x:c>
      <x:c r="S678" s="3" t="s">
        <x:v>150</x:v>
      </x:c>
      <x:c r="T678" s="3" t="s">
        <x:v>150</x:v>
      </x:c>
      <x:c r="AR678" s="3" t="s">
        <x:v>140</x:v>
      </x:c>
      <x:c r="AS678" s="3" t="s">
        <x:v>140</x:v>
      </x:c>
      <x:c r="AU678" s="3" t="s">
        <x:v>1786</x:v>
      </x:c>
      <x:c r="AV678" s="2">
        <x:v>157</x:v>
      </x:c>
    </x:row>
    <x:row r="679" spans="1:17" ht="30" customHeight="1">
      <x:c r="A679" s="13"/>
      <x:c r="B679" s="13"/>
      <x:c r="C679" s="13"/>
      <x:c r="D679" s="13"/>
      <x:c r="E679" s="14"/>
      <x:c r="F679" s="14"/>
      <x:c r="G679" s="14"/>
      <x:c r="H679" s="14"/>
      <x:c r="I679" s="14"/>
      <x:c r="J679" s="14"/>
      <x:c r="K679" s="14"/>
      <x:c r="L679" s="14"/>
      <x:c r="M679" s="13"/>
      <x:c r="Q679" s="3" t="s">
        <x:v>654</x:v>
      </x:c>
    </x:row>
    <x:row r="680" spans="1:17" ht="30" customHeight="1">
      <x:c r="A680" s="13"/>
      <x:c r="B680" s="13"/>
      <x:c r="C680" s="13"/>
      <x:c r="D680" s="13"/>
      <x:c r="E680" s="14"/>
      <x:c r="F680" s="14"/>
      <x:c r="G680" s="14"/>
      <x:c r="H680" s="14"/>
      <x:c r="I680" s="14"/>
      <x:c r="J680" s="14"/>
      <x:c r="K680" s="14"/>
      <x:c r="L680" s="14"/>
      <x:c r="M680" s="13"/>
      <x:c r="Q680" s="3" t="s">
        <x:v>654</x:v>
      </x:c>
    </x:row>
    <x:row r="681" spans="1:17" ht="30" customHeight="1">
      <x:c r="A681" s="13"/>
      <x:c r="B681" s="13"/>
      <x:c r="C681" s="13"/>
      <x:c r="D681" s="13"/>
      <x:c r="E681" s="14"/>
      <x:c r="F681" s="14"/>
      <x:c r="G681" s="14"/>
      <x:c r="H681" s="14"/>
      <x:c r="I681" s="14"/>
      <x:c r="J681" s="14"/>
      <x:c r="K681" s="14"/>
      <x:c r="L681" s="14"/>
      <x:c r="M681" s="13"/>
      <x:c r="Q681" s="3" t="s">
        <x:v>654</x:v>
      </x:c>
    </x:row>
    <x:row r="682" spans="1:17" ht="30" customHeight="1">
      <x:c r="A682" s="13"/>
      <x:c r="B682" s="13"/>
      <x:c r="C682" s="13"/>
      <x:c r="D682" s="13"/>
      <x:c r="E682" s="14"/>
      <x:c r="F682" s="14"/>
      <x:c r="G682" s="14"/>
      <x:c r="H682" s="14"/>
      <x:c r="I682" s="14"/>
      <x:c r="J682" s="14"/>
      <x:c r="K682" s="14"/>
      <x:c r="L682" s="14"/>
      <x:c r="M682" s="13"/>
      <x:c r="Q682" s="3" t="s">
        <x:v>654</x:v>
      </x:c>
    </x:row>
    <x:row r="683" spans="1:17" ht="30" customHeight="1">
      <x:c r="A683" s="13"/>
      <x:c r="B683" s="13"/>
      <x:c r="C683" s="13"/>
      <x:c r="D683" s="13"/>
      <x:c r="E683" s="14"/>
      <x:c r="F683" s="14"/>
      <x:c r="G683" s="14"/>
      <x:c r="H683" s="14"/>
      <x:c r="I683" s="14"/>
      <x:c r="J683" s="14"/>
      <x:c r="K683" s="14"/>
      <x:c r="L683" s="14"/>
      <x:c r="M683" s="13"/>
      <x:c r="Q683" s="3" t="s">
        <x:v>654</x:v>
      </x:c>
    </x:row>
    <x:row r="684" spans="1:17" ht="30" customHeight="1">
      <x:c r="A684" s="13"/>
      <x:c r="B684" s="13"/>
      <x:c r="C684" s="13"/>
      <x:c r="D684" s="13"/>
      <x:c r="E684" s="14"/>
      <x:c r="F684" s="14"/>
      <x:c r="G684" s="14"/>
      <x:c r="H684" s="14"/>
      <x:c r="I684" s="14"/>
      <x:c r="J684" s="14"/>
      <x:c r="K684" s="14"/>
      <x:c r="L684" s="14"/>
      <x:c r="M684" s="13"/>
      <x:c r="Q684" s="3" t="s">
        <x:v>654</x:v>
      </x:c>
    </x:row>
    <x:row r="685" spans="1:17" ht="30" customHeight="1">
      <x:c r="A685" s="13"/>
      <x:c r="B685" s="13"/>
      <x:c r="C685" s="13"/>
      <x:c r="D685" s="13"/>
      <x:c r="E685" s="14"/>
      <x:c r="F685" s="14"/>
      <x:c r="G685" s="14"/>
      <x:c r="H685" s="14"/>
      <x:c r="I685" s="14"/>
      <x:c r="J685" s="14"/>
      <x:c r="K685" s="14"/>
      <x:c r="L685" s="14"/>
      <x:c r="M685" s="13"/>
      <x:c r="Q685" s="3" t="s">
        <x:v>654</x:v>
      </x:c>
    </x:row>
    <x:row r="686" spans="1:17" ht="30" customHeight="1">
      <x:c r="A686" s="13"/>
      <x:c r="B686" s="13"/>
      <x:c r="C686" s="13"/>
      <x:c r="D686" s="13"/>
      <x:c r="E686" s="14"/>
      <x:c r="F686" s="14"/>
      <x:c r="G686" s="14"/>
      <x:c r="H686" s="14"/>
      <x:c r="I686" s="14"/>
      <x:c r="J686" s="14"/>
      <x:c r="K686" s="14"/>
      <x:c r="L686" s="14"/>
      <x:c r="M686" s="13"/>
      <x:c r="Q686" s="3" t="s">
        <x:v>654</x:v>
      </x:c>
    </x:row>
    <x:row r="687" spans="1:17" ht="30" customHeight="1">
      <x:c r="A687" s="13"/>
      <x:c r="B687" s="13"/>
      <x:c r="C687" s="13"/>
      <x:c r="D687" s="13"/>
      <x:c r="E687" s="14"/>
      <x:c r="F687" s="14"/>
      <x:c r="G687" s="14"/>
      <x:c r="H687" s="14"/>
      <x:c r="I687" s="14"/>
      <x:c r="J687" s="14"/>
      <x:c r="K687" s="14"/>
      <x:c r="L687" s="14"/>
      <x:c r="M687" s="13"/>
      <x:c r="Q687" s="3" t="s">
        <x:v>654</x:v>
      </x:c>
    </x:row>
    <x:row r="688" spans="1:17" ht="30" customHeight="1">
      <x:c r="A688" s="13"/>
      <x:c r="B688" s="13"/>
      <x:c r="C688" s="13"/>
      <x:c r="D688" s="13"/>
      <x:c r="E688" s="14"/>
      <x:c r="F688" s="14"/>
      <x:c r="G688" s="14"/>
      <x:c r="H688" s="14"/>
      <x:c r="I688" s="14"/>
      <x:c r="J688" s="14"/>
      <x:c r="K688" s="14"/>
      <x:c r="L688" s="14"/>
      <x:c r="M688" s="13"/>
      <x:c r="Q688" s="3" t="s">
        <x:v>654</x:v>
      </x:c>
    </x:row>
    <x:row r="689" spans="1:17" ht="30" customHeight="1">
      <x:c r="A689" s="13"/>
      <x:c r="B689" s="13"/>
      <x:c r="C689" s="13"/>
      <x:c r="D689" s="13"/>
      <x:c r="E689" s="14"/>
      <x:c r="F689" s="14"/>
      <x:c r="G689" s="14"/>
      <x:c r="H689" s="14"/>
      <x:c r="I689" s="14"/>
      <x:c r="J689" s="14"/>
      <x:c r="K689" s="14"/>
      <x:c r="L689" s="14"/>
      <x:c r="M689" s="13"/>
      <x:c r="Q689" s="3" t="s">
        <x:v>654</x:v>
      </x:c>
    </x:row>
    <x:row r="690" spans="1:17" ht="30" customHeight="1">
      <x:c r="A690" s="13"/>
      <x:c r="B690" s="13"/>
      <x:c r="C690" s="13"/>
      <x:c r="D690" s="13"/>
      <x:c r="E690" s="14"/>
      <x:c r="F690" s="14"/>
      <x:c r="G690" s="14"/>
      <x:c r="H690" s="14"/>
      <x:c r="I690" s="14"/>
      <x:c r="J690" s="14"/>
      <x:c r="K690" s="14"/>
      <x:c r="L690" s="14"/>
      <x:c r="M690" s="13"/>
      <x:c r="Q690" s="3" t="s">
        <x:v>654</x:v>
      </x:c>
    </x:row>
    <x:row r="691" spans="1:17" ht="30" customHeight="1">
      <x:c r="A691" s="13"/>
      <x:c r="B691" s="13"/>
      <x:c r="C691" s="13"/>
      <x:c r="D691" s="13"/>
      <x:c r="E691" s="14"/>
      <x:c r="F691" s="14"/>
      <x:c r="G691" s="14"/>
      <x:c r="H691" s="14"/>
      <x:c r="I691" s="14"/>
      <x:c r="J691" s="14"/>
      <x:c r="K691" s="14"/>
      <x:c r="L691" s="14"/>
      <x:c r="M691" s="13"/>
      <x:c r="Q691" s="3" t="s">
        <x:v>654</x:v>
      </x:c>
    </x:row>
    <x:row r="692" spans="1:17" ht="30" customHeight="1">
      <x:c r="A692" s="13"/>
      <x:c r="B692" s="13"/>
      <x:c r="C692" s="13"/>
      <x:c r="D692" s="13"/>
      <x:c r="E692" s="14"/>
      <x:c r="F692" s="14"/>
      <x:c r="G692" s="14"/>
      <x:c r="H692" s="14"/>
      <x:c r="I692" s="14"/>
      <x:c r="J692" s="14"/>
      <x:c r="K692" s="14"/>
      <x:c r="L692" s="14"/>
      <x:c r="M692" s="13"/>
      <x:c r="Q692" s="3" t="s">
        <x:v>654</x:v>
      </x:c>
    </x:row>
    <x:row r="693" spans="1:17" ht="30" customHeight="1">
      <x:c r="A693" s="13"/>
      <x:c r="B693" s="13"/>
      <x:c r="C693" s="13"/>
      <x:c r="D693" s="13"/>
      <x:c r="E693" s="14"/>
      <x:c r="F693" s="14"/>
      <x:c r="G693" s="14"/>
      <x:c r="H693" s="14"/>
      <x:c r="I693" s="14"/>
      <x:c r="J693" s="14"/>
      <x:c r="K693" s="14"/>
      <x:c r="L693" s="14"/>
      <x:c r="M693" s="13"/>
      <x:c r="Q693" s="3" t="s">
        <x:v>654</x:v>
      </x:c>
    </x:row>
    <x:row r="694" spans="1:17" ht="30" customHeight="1">
      <x:c r="A694" s="13"/>
      <x:c r="B694" s="13"/>
      <x:c r="C694" s="13"/>
      <x:c r="D694" s="13"/>
      <x:c r="E694" s="14"/>
      <x:c r="F694" s="14"/>
      <x:c r="G694" s="14"/>
      <x:c r="H694" s="14"/>
      <x:c r="I694" s="14"/>
      <x:c r="J694" s="14"/>
      <x:c r="K694" s="14"/>
      <x:c r="L694" s="14"/>
      <x:c r="M694" s="13"/>
      <x:c r="Q694" s="3" t="s">
        <x:v>654</x:v>
      </x:c>
    </x:row>
    <x:row r="695" spans="1:17" ht="30" customHeight="1">
      <x:c r="A695" s="13"/>
      <x:c r="B695" s="13"/>
      <x:c r="C695" s="13"/>
      <x:c r="D695" s="13"/>
      <x:c r="E695" s="14"/>
      <x:c r="F695" s="14"/>
      <x:c r="G695" s="14"/>
      <x:c r="H695" s="14"/>
      <x:c r="I695" s="14"/>
      <x:c r="J695" s="14"/>
      <x:c r="K695" s="14"/>
      <x:c r="L695" s="14"/>
      <x:c r="M695" s="13"/>
      <x:c r="Q695" s="3" t="s">
        <x:v>654</x:v>
      </x:c>
    </x:row>
    <x:row r="696" spans="1:17" ht="30" customHeight="1">
      <x:c r="A696" s="13"/>
      <x:c r="B696" s="13"/>
      <x:c r="C696" s="13"/>
      <x:c r="D696" s="13"/>
      <x:c r="E696" s="14"/>
      <x:c r="F696" s="14"/>
      <x:c r="G696" s="14"/>
      <x:c r="H696" s="14"/>
      <x:c r="I696" s="14"/>
      <x:c r="J696" s="14"/>
      <x:c r="K696" s="14"/>
      <x:c r="L696" s="14"/>
      <x:c r="M696" s="13"/>
      <x:c r="Q696" s="3" t="s">
        <x:v>654</x:v>
      </x:c>
    </x:row>
    <x:row r="697" spans="1:17" ht="30" customHeight="1">
      <x:c r="A697" s="13"/>
      <x:c r="B697" s="13"/>
      <x:c r="C697" s="13"/>
      <x:c r="D697" s="13"/>
      <x:c r="E697" s="14"/>
      <x:c r="F697" s="14"/>
      <x:c r="G697" s="14"/>
      <x:c r="H697" s="14"/>
      <x:c r="I697" s="14"/>
      <x:c r="J697" s="14"/>
      <x:c r="K697" s="14"/>
      <x:c r="L697" s="14"/>
      <x:c r="M697" s="13"/>
      <x:c r="Q697" s="3" t="s">
        <x:v>654</x:v>
      </x:c>
    </x:row>
    <x:row r="698" spans="1:17" ht="30" customHeight="1">
      <x:c r="A698" s="13"/>
      <x:c r="B698" s="13"/>
      <x:c r="C698" s="13"/>
      <x:c r="D698" s="13"/>
      <x:c r="E698" s="14"/>
      <x:c r="F698" s="14"/>
      <x:c r="G698" s="14"/>
      <x:c r="H698" s="14"/>
      <x:c r="I698" s="14"/>
      <x:c r="J698" s="14"/>
      <x:c r="K698" s="14"/>
      <x:c r="L698" s="14"/>
      <x:c r="M698" s="13"/>
      <x:c r="Q698" s="3" t="s">
        <x:v>654</x:v>
      </x:c>
    </x:row>
    <x:row r="699" spans="1:14" ht="30" customHeight="1">
      <x:c r="A699" s="15" t="s">
        <x:v>1704</x:v>
      </x:c>
      <x:c r="B699" s="13"/>
      <x:c r="C699" s="13"/>
      <x:c r="D699" s="13"/>
      <x:c r="E699" s="14"/>
      <x:c r="F699" s="14">
        <x:f>SUMIF(Q677:Q698,"010706",F677:F698)</x:f>
        <x:v>0</x:v>
      </x:c>
      <x:c r="G699" s="14"/>
      <x:c r="H699" s="14">
        <x:f>SUMIF(Q677:Q698,"010706",H677:H698)</x:f>
        <x:v>0</x:v>
      </x:c>
      <x:c r="I699" s="14"/>
      <x:c r="J699" s="14">
        <x:f>SUMIF(Q677:Q698,"010706",J677:J698)</x:f>
        <x:v>0</x:v>
      </x:c>
      <x:c r="K699" s="14"/>
      <x:c r="L699" s="14">
        <x:f>SUMIF(Q677:Q698,"010706",L677:L698)</x:f>
        <x:v>0</x:v>
      </x:c>
      <x:c r="M699" s="13"/>
      <x:c r="N699" s="2" t="s">
        <x:v>344</x:v>
      </x:c>
    </x:row>
    <x:row r="700" spans="1:17" ht="30" customHeight="1">
      <x:c r="A700" s="15" t="s">
        <x:v>1727</x:v>
      </x:c>
      <x:c r="B700" s="15" t="s">
        <x:v>899</x:v>
      </x:c>
      <x:c r="C700" s="13"/>
      <x:c r="D700" s="13"/>
      <x:c r="E700" s="14"/>
      <x:c r="F700" s="14"/>
      <x:c r="G700" s="14"/>
      <x:c r="H700" s="14"/>
      <x:c r="I700" s="14"/>
      <x:c r="J700" s="14"/>
      <x:c r="K700" s="14"/>
      <x:c r="L700" s="14"/>
      <x:c r="M700" s="13"/>
      <x:c r="Q700" s="3" t="s">
        <x:v>647</x:v>
      </x:c>
    </x:row>
    <x:row r="701" spans="1:48" ht="30" customHeight="1">
      <x:c r="A701" s="15" t="s">
        <x:v>48</x:v>
      </x:c>
      <x:c r="B701" s="15" t="s">
        <x:v>294</x:v>
      </x:c>
      <x:c r="C701" s="15" t="s">
        <x:v>153</x:v>
      </x:c>
      <x:c r="D701" s="13">
        <x:v>1</x:v>
      </x:c>
      <x:c r="E701" s="14">
        <x:f>TRUNC(일위대가목록!E36,0)</x:f>
        <x:v>0</x:v>
      </x:c>
      <x:c r="F701" s="14">
        <x:f t="shared" ref="F701:F709" si="26">TRUNC(E701*D701,0)</x:f>
        <x:v>0</x:v>
      </x:c>
      <x:c r="G701" s="14">
        <x:f>TRUNC(일위대가목록!F36,0)</x:f>
        <x:v>0</x:v>
      </x:c>
      <x:c r="H701" s="14">
        <x:f t="shared" ref="H701:H709" si="27">TRUNC(G701*D701,0)</x:f>
        <x:v>0</x:v>
      </x:c>
      <x:c r="I701" s="14">
        <x:f>TRUNC(일위대가목록!G36,0)</x:f>
        <x:v>0</x:v>
      </x:c>
      <x:c r="J701" s="14">
        <x:f t="shared" ref="J701:J709" si="28">TRUNC(I701*D701,0)</x:f>
        <x:v>0</x:v>
      </x:c>
      <x:c r="K701" s="14">
        <x:f t="shared" ref="K701:K709" si="29">TRUNC(E701+G701+I701,0)</x:f>
        <x:v>0</x:v>
      </x:c>
      <x:c r="L701" s="14">
        <x:f t="shared" ref="L701:L709" si="30">TRUNC(F701+H701+J701,0)</x:f>
        <x:v>0</x:v>
      </x:c>
      <x:c r="M701" s="15" t="s">
        <x:v>337</x:v>
      </x:c>
      <x:c r="N701" s="3" t="s">
        <x:v>1510</x:v>
      </x:c>
      <x:c r="O701" s="3" t="s">
        <x:v>140</x:v>
      </x:c>
      <x:c r="P701" s="3" t="s">
        <x:v>140</x:v>
      </x:c>
      <x:c r="Q701" s="3" t="s">
        <x:v>647</x:v>
      </x:c>
      <x:c r="R701" s="3" t="s">
        <x:v>185</x:v>
      </x:c>
      <x:c r="S701" s="3" t="s">
        <x:v>150</x:v>
      </x:c>
      <x:c r="T701" s="3" t="s">
        <x:v>150</x:v>
      </x:c>
      <x:c r="AR701" s="3" t="s">
        <x:v>140</x:v>
      </x:c>
      <x:c r="AS701" s="3" t="s">
        <x:v>140</x:v>
      </x:c>
      <x:c r="AU701" s="3" t="s">
        <x:v>1782</x:v>
      </x:c>
      <x:c r="AV701" s="2">
        <x:v>163</x:v>
      </x:c>
    </x:row>
    <x:row r="702" spans="1:48" ht="30" customHeight="1">
      <x:c r="A702" s="15" t="s">
        <x:v>47</x:v>
      </x:c>
      <x:c r="B702" s="15" t="s">
        <x:v>291</x:v>
      </x:c>
      <x:c r="C702" s="15" t="s">
        <x:v>153</x:v>
      </x:c>
      <x:c r="D702" s="13">
        <x:v>1</x:v>
      </x:c>
      <x:c r="E702" s="14">
        <x:f>TRUNC(일위대가목록!E37,0)</x:f>
        <x:v>0</x:v>
      </x:c>
      <x:c r="F702" s="14">
        <x:f t="shared" si="26"/>
        <x:v>0</x:v>
      </x:c>
      <x:c r="G702" s="14">
        <x:f>TRUNC(일위대가목록!F37,0)</x:f>
        <x:v>0</x:v>
      </x:c>
      <x:c r="H702" s="14">
        <x:f t="shared" si="27"/>
        <x:v>0</x:v>
      </x:c>
      <x:c r="I702" s="14">
        <x:f>TRUNC(일위대가목록!G37,0)</x:f>
        <x:v>0</x:v>
      </x:c>
      <x:c r="J702" s="14">
        <x:f t="shared" si="28"/>
        <x:v>0</x:v>
      </x:c>
      <x:c r="K702" s="14">
        <x:f t="shared" si="29"/>
        <x:v>0</x:v>
      </x:c>
      <x:c r="L702" s="14">
        <x:f t="shared" si="30"/>
        <x:v>0</x:v>
      </x:c>
      <x:c r="M702" s="15" t="s">
        <x:v>402</x:v>
      </x:c>
      <x:c r="N702" s="3" t="s">
        <x:v>1023</x:v>
      </x:c>
      <x:c r="O702" s="3" t="s">
        <x:v>140</x:v>
      </x:c>
      <x:c r="P702" s="3" t="s">
        <x:v>140</x:v>
      </x:c>
      <x:c r="Q702" s="3" t="s">
        <x:v>647</x:v>
      </x:c>
      <x:c r="R702" s="3" t="s">
        <x:v>185</x:v>
      </x:c>
      <x:c r="S702" s="3" t="s">
        <x:v>150</x:v>
      </x:c>
      <x:c r="T702" s="3" t="s">
        <x:v>150</x:v>
      </x:c>
      <x:c r="AR702" s="3" t="s">
        <x:v>140</x:v>
      </x:c>
      <x:c r="AS702" s="3" t="s">
        <x:v>140</x:v>
      </x:c>
      <x:c r="AU702" s="3" t="s">
        <x:v>1797</x:v>
      </x:c>
      <x:c r="AV702" s="2">
        <x:v>164</x:v>
      </x:c>
    </x:row>
    <x:row r="703" spans="1:48" ht="30" customHeight="1">
      <x:c r="A703" s="15" t="s">
        <x:v>652</x:v>
      </x:c>
      <x:c r="B703" s="15" t="s">
        <x:v>1505</x:v>
      </x:c>
      <x:c r="C703" s="15" t="s">
        <x:v>152</x:v>
      </x:c>
      <x:c r="D703" s="13">
        <x:v>3</x:v>
      </x:c>
      <x:c r="E703" s="14">
        <x:f>TRUNC(단가대비표!O65,0)</x:f>
        <x:v>0</x:v>
      </x:c>
      <x:c r="F703" s="14">
        <x:f t="shared" si="26"/>
        <x:v>0</x:v>
      </x:c>
      <x:c r="G703" s="14">
        <x:f>TRUNC(단가대비표!P65,0)</x:f>
        <x:v>0</x:v>
      </x:c>
      <x:c r="H703" s="14">
        <x:f t="shared" si="27"/>
        <x:v>0</x:v>
      </x:c>
      <x:c r="I703" s="14">
        <x:f>TRUNC(단가대비표!V65,0)</x:f>
        <x:v>0</x:v>
      </x:c>
      <x:c r="J703" s="14">
        <x:f t="shared" si="28"/>
        <x:v>0</x:v>
      </x:c>
      <x:c r="K703" s="14">
        <x:f t="shared" si="29"/>
        <x:v>0</x:v>
      </x:c>
      <x:c r="L703" s="14">
        <x:f t="shared" si="30"/>
        <x:v>0</x:v>
      </x:c>
      <x:c r="M703" s="15" t="s">
        <x:v>140</x:v>
      </x:c>
      <x:c r="N703" s="3" t="s">
        <x:v>10</x:v>
      </x:c>
      <x:c r="O703" s="3" t="s">
        <x:v>140</x:v>
      </x:c>
      <x:c r="P703" s="3" t="s">
        <x:v>140</x:v>
      </x:c>
      <x:c r="Q703" s="3" t="s">
        <x:v>647</x:v>
      </x:c>
      <x:c r="R703" s="3" t="s">
        <x:v>150</x:v>
      </x:c>
      <x:c r="S703" s="3" t="s">
        <x:v>150</x:v>
      </x:c>
      <x:c r="T703" s="3" t="s">
        <x:v>185</x:v>
      </x:c>
      <x:c r="AR703" s="3" t="s">
        <x:v>140</x:v>
      </x:c>
      <x:c r="AS703" s="3" t="s">
        <x:v>140</x:v>
      </x:c>
      <x:c r="AU703" s="3" t="s">
        <x:v>1908</x:v>
      </x:c>
      <x:c r="AV703" s="2">
        <x:v>160</x:v>
      </x:c>
    </x:row>
    <x:row r="704" spans="1:48" ht="30" customHeight="1">
      <x:c r="A704" s="15" t="s">
        <x:v>630</x:v>
      </x:c>
      <x:c r="B704" s="15" t="s">
        <x:v>104</x:v>
      </x:c>
      <x:c r="C704" s="15" t="s">
        <x:v>221</x:v>
      </x:c>
      <x:c r="D704" s="13">
        <x:v>1</x:v>
      </x:c>
      <x:c r="E704" s="14">
        <x:f>TRUNC(단가대비표!O66,0)</x:f>
        <x:v>0</x:v>
      </x:c>
      <x:c r="F704" s="14">
        <x:f t="shared" si="26"/>
        <x:v>0</x:v>
      </x:c>
      <x:c r="G704" s="14">
        <x:f>TRUNC(단가대비표!P66,0)</x:f>
        <x:v>0</x:v>
      </x:c>
      <x:c r="H704" s="14">
        <x:f t="shared" si="27"/>
        <x:v>0</x:v>
      </x:c>
      <x:c r="I704" s="14">
        <x:f>TRUNC(단가대비표!V66,0)</x:f>
        <x:v>0</x:v>
      </x:c>
      <x:c r="J704" s="14">
        <x:f t="shared" si="28"/>
        <x:v>0</x:v>
      </x:c>
      <x:c r="K704" s="14">
        <x:f t="shared" si="29"/>
        <x:v>0</x:v>
      </x:c>
      <x:c r="L704" s="14">
        <x:f t="shared" si="30"/>
        <x:v>0</x:v>
      </x:c>
      <x:c r="M704" s="15" t="s">
        <x:v>140</x:v>
      </x:c>
      <x:c r="N704" s="3" t="s">
        <x:v>23</x:v>
      </x:c>
      <x:c r="O704" s="3" t="s">
        <x:v>140</x:v>
      </x:c>
      <x:c r="P704" s="3" t="s">
        <x:v>140</x:v>
      </x:c>
      <x:c r="Q704" s="3" t="s">
        <x:v>647</x:v>
      </x:c>
      <x:c r="R704" s="3" t="s">
        <x:v>150</x:v>
      </x:c>
      <x:c r="S704" s="3" t="s">
        <x:v>150</x:v>
      </x:c>
      <x:c r="T704" s="3" t="s">
        <x:v>185</x:v>
      </x:c>
      <x:c r="AR704" s="3" t="s">
        <x:v>140</x:v>
      </x:c>
      <x:c r="AS704" s="3" t="s">
        <x:v>140</x:v>
      </x:c>
      <x:c r="AU704" s="3" t="s">
        <x:v>1897</x:v>
      </x:c>
      <x:c r="AV704" s="2">
        <x:v>161</x:v>
      </x:c>
    </x:row>
    <x:row r="705" spans="1:48" ht="30" customHeight="1">
      <x:c r="A705" s="15" t="s">
        <x:v>97</x:v>
      </x:c>
      <x:c r="B705" s="15" t="s">
        <x:v>635</x:v>
      </x:c>
      <x:c r="C705" s="15" t="s">
        <x:v>131</x:v>
      </x:c>
      <x:c r="D705" s="13">
        <x:v>1</x:v>
      </x:c>
      <x:c r="E705" s="14">
        <x:f>TRUNC(일위대가목록!E40,0)</x:f>
        <x:v>0</x:v>
      </x:c>
      <x:c r="F705" s="14">
        <x:f t="shared" si="26"/>
        <x:v>0</x:v>
      </x:c>
      <x:c r="G705" s="14">
        <x:f>TRUNC(일위대가목록!F40,0)</x:f>
        <x:v>0</x:v>
      </x:c>
      <x:c r="H705" s="14">
        <x:f t="shared" si="27"/>
        <x:v>0</x:v>
      </x:c>
      <x:c r="I705" s="14">
        <x:f>TRUNC(일위대가목록!G40,0)</x:f>
        <x:v>0</x:v>
      </x:c>
      <x:c r="J705" s="14">
        <x:f t="shared" si="28"/>
        <x:v>0</x:v>
      </x:c>
      <x:c r="K705" s="14">
        <x:f t="shared" si="29"/>
        <x:v>0</x:v>
      </x:c>
      <x:c r="L705" s="14">
        <x:f t="shared" si="30"/>
        <x:v>0</x:v>
      </x:c>
      <x:c r="M705" s="15" t="s">
        <x:v>408</x:v>
      </x:c>
      <x:c r="N705" s="3" t="s">
        <x:v>1503</x:v>
      </x:c>
      <x:c r="O705" s="3" t="s">
        <x:v>140</x:v>
      </x:c>
      <x:c r="P705" s="3" t="s">
        <x:v>140</x:v>
      </x:c>
      <x:c r="Q705" s="3" t="s">
        <x:v>647</x:v>
      </x:c>
      <x:c r="R705" s="3" t="s">
        <x:v>185</x:v>
      </x:c>
      <x:c r="S705" s="3" t="s">
        <x:v>150</x:v>
      </x:c>
      <x:c r="T705" s="3" t="s">
        <x:v>150</x:v>
      </x:c>
      <x:c r="AR705" s="3" t="s">
        <x:v>140</x:v>
      </x:c>
      <x:c r="AS705" s="3" t="s">
        <x:v>140</x:v>
      </x:c>
      <x:c r="AU705" s="3" t="s">
        <x:v>1774</x:v>
      </x:c>
      <x:c r="AV705" s="2">
        <x:v>165</x:v>
      </x:c>
    </x:row>
    <x:row r="706" spans="1:48" ht="30" customHeight="1">
      <x:c r="A706" s="15" t="s">
        <x:v>664</x:v>
      </x:c>
      <x:c r="B706" s="15" t="s">
        <x:v>1568</x:v>
      </x:c>
      <x:c r="C706" s="15" t="s">
        <x:v>176</x:v>
      </x:c>
      <x:c r="D706" s="13">
        <x:v>5.6699999999999999</x:v>
      </x:c>
      <x:c r="E706" s="14">
        <x:f>TRUNC(단가대비표!O51,0)</x:f>
        <x:v>0</x:v>
      </x:c>
      <x:c r="F706" s="14">
        <x:f t="shared" si="26"/>
        <x:v>0</x:v>
      </x:c>
      <x:c r="G706" s="14">
        <x:f>TRUNC(단가대비표!P51,0)</x:f>
        <x:v>0</x:v>
      </x:c>
      <x:c r="H706" s="14">
        <x:f t="shared" si="27"/>
        <x:v>0</x:v>
      </x:c>
      <x:c r="I706" s="14">
        <x:f>TRUNC(단가대비표!V51,0)</x:f>
        <x:v>0</x:v>
      </x:c>
      <x:c r="J706" s="14">
        <x:f t="shared" si="28"/>
        <x:v>0</x:v>
      </x:c>
      <x:c r="K706" s="14">
        <x:f t="shared" si="29"/>
        <x:v>0</x:v>
      </x:c>
      <x:c r="L706" s="14">
        <x:f t="shared" si="30"/>
        <x:v>0</x:v>
      </x:c>
      <x:c r="M706" s="15" t="s">
        <x:v>140</x:v>
      </x:c>
      <x:c r="N706" s="3" t="s">
        <x:v>1053</x:v>
      </x:c>
      <x:c r="O706" s="3" t="s">
        <x:v>140</x:v>
      </x:c>
      <x:c r="P706" s="3" t="s">
        <x:v>140</x:v>
      </x:c>
      <x:c r="Q706" s="3" t="s">
        <x:v>647</x:v>
      </x:c>
      <x:c r="R706" s="3" t="s">
        <x:v>150</x:v>
      </x:c>
      <x:c r="S706" s="3" t="s">
        <x:v>150</x:v>
      </x:c>
      <x:c r="T706" s="3" t="s">
        <x:v>185</x:v>
      </x:c>
      <x:c r="AR706" s="3" t="s">
        <x:v>140</x:v>
      </x:c>
      <x:c r="AS706" s="3" t="s">
        <x:v>140</x:v>
      </x:c>
      <x:c r="AU706" s="3" t="s">
        <x:v>1911</x:v>
      </x:c>
      <x:c r="AV706" s="2">
        <x:v>159</x:v>
      </x:c>
    </x:row>
    <x:row r="707" spans="1:48" ht="30" customHeight="1">
      <x:c r="A707" s="15" t="s">
        <x:v>1582</x:v>
      </x:c>
      <x:c r="B707" s="15" t="s">
        <x:v>1601</x:v>
      </x:c>
      <x:c r="C707" s="15" t="s">
        <x:v>176</x:v>
      </x:c>
      <x:c r="D707" s="13">
        <x:v>5.6699999999999999</x:v>
      </x:c>
      <x:c r="E707" s="14">
        <x:f>TRUNC(일위대가목록!E43,0)</x:f>
        <x:v>0</x:v>
      </x:c>
      <x:c r="F707" s="14">
        <x:f t="shared" si="26"/>
        <x:v>0</x:v>
      </x:c>
      <x:c r="G707" s="14">
        <x:f>TRUNC(일위대가목록!F43,0)</x:f>
        <x:v>0</x:v>
      </x:c>
      <x:c r="H707" s="14">
        <x:f t="shared" si="27"/>
        <x:v>0</x:v>
      </x:c>
      <x:c r="I707" s="14">
        <x:f>TRUNC(일위대가목록!G43,0)</x:f>
        <x:v>0</x:v>
      </x:c>
      <x:c r="J707" s="14">
        <x:f t="shared" si="28"/>
        <x:v>0</x:v>
      </x:c>
      <x:c r="K707" s="14">
        <x:f t="shared" si="29"/>
        <x:v>0</x:v>
      </x:c>
      <x:c r="L707" s="14">
        <x:f t="shared" si="30"/>
        <x:v>0</x:v>
      </x:c>
      <x:c r="M707" s="15" t="s">
        <x:v>378</x:v>
      </x:c>
      <x:c r="N707" s="3" t="s">
        <x:v>33</x:v>
      </x:c>
      <x:c r="O707" s="3" t="s">
        <x:v>140</x:v>
      </x:c>
      <x:c r="P707" s="3" t="s">
        <x:v>140</x:v>
      </x:c>
      <x:c r="Q707" s="3" t="s">
        <x:v>647</x:v>
      </x:c>
      <x:c r="R707" s="3" t="s">
        <x:v>185</x:v>
      </x:c>
      <x:c r="S707" s="3" t="s">
        <x:v>150</x:v>
      </x:c>
      <x:c r="T707" s="3" t="s">
        <x:v>150</x:v>
      </x:c>
      <x:c r="AR707" s="3" t="s">
        <x:v>140</x:v>
      </x:c>
      <x:c r="AS707" s="3" t="s">
        <x:v>140</x:v>
      </x:c>
      <x:c r="AU707" s="3" t="s">
        <x:v>782</x:v>
      </x:c>
      <x:c r="AV707" s="2">
        <x:v>166</x:v>
      </x:c>
    </x:row>
    <x:row r="708" spans="1:48" ht="30" customHeight="1">
      <x:c r="A708" s="15" t="s">
        <x:v>673</x:v>
      </x:c>
      <x:c r="B708" s="15" t="s">
        <x:v>890</x:v>
      </x:c>
      <x:c r="C708" s="15" t="s">
        <x:v>137</x:v>
      </x:c>
      <x:c r="D708" s="13">
        <x:v>27.600000000000001</x:v>
      </x:c>
      <x:c r="E708" s="14">
        <x:f>TRUNC(일위대가목록!E17,0)</x:f>
        <x:v>0</x:v>
      </x:c>
      <x:c r="F708" s="14">
        <x:f t="shared" si="26"/>
        <x:v>0</x:v>
      </x:c>
      <x:c r="G708" s="14">
        <x:f>TRUNC(일위대가목록!F17,0)</x:f>
        <x:v>0</x:v>
      </x:c>
      <x:c r="H708" s="14">
        <x:f t="shared" si="27"/>
        <x:v>0</x:v>
      </x:c>
      <x:c r="I708" s="14">
        <x:f>TRUNC(일위대가목록!G17,0)</x:f>
        <x:v>0</x:v>
      </x:c>
      <x:c r="J708" s="14">
        <x:f t="shared" si="28"/>
        <x:v>0</x:v>
      </x:c>
      <x:c r="K708" s="14">
        <x:f t="shared" si="29"/>
        <x:v>0</x:v>
      </x:c>
      <x:c r="L708" s="14">
        <x:f t="shared" si="30"/>
        <x:v>0</x:v>
      </x:c>
      <x:c r="M708" s="15" t="s">
        <x:v>370</x:v>
      </x:c>
      <x:c r="N708" s="3" t="s">
        <x:v>1507</x:v>
      </x:c>
      <x:c r="O708" s="3" t="s">
        <x:v>140</x:v>
      </x:c>
      <x:c r="P708" s="3" t="s">
        <x:v>140</x:v>
      </x:c>
      <x:c r="Q708" s="3" t="s">
        <x:v>647</x:v>
      </x:c>
      <x:c r="R708" s="3" t="s">
        <x:v>185</x:v>
      </x:c>
      <x:c r="S708" s="3" t="s">
        <x:v>150</x:v>
      </x:c>
      <x:c r="T708" s="3" t="s">
        <x:v>150</x:v>
      </x:c>
      <x:c r="AR708" s="3" t="s">
        <x:v>140</x:v>
      </x:c>
      <x:c r="AS708" s="3" t="s">
        <x:v>140</x:v>
      </x:c>
      <x:c r="AU708" s="3" t="s">
        <x:v>1687</x:v>
      </x:c>
      <x:c r="AV708" s="2">
        <x:v>162</x:v>
      </x:c>
    </x:row>
    <x:row r="709" spans="1:48" ht="30" customHeight="1">
      <x:c r="A709" s="15" t="s">
        <x:v>691</x:v>
      </x:c>
      <x:c r="B709" s="15" t="s">
        <x:v>209</x:v>
      </x:c>
      <x:c r="C709" s="15" t="s">
        <x:v>176</x:v>
      </x:c>
      <x:c r="D709" s="13">
        <x:v>0.81000000000000005</x:v>
      </x:c>
      <x:c r="E709" s="14">
        <x:f>TRUNC(일위대가목록!E44,0)</x:f>
        <x:v>0</x:v>
      </x:c>
      <x:c r="F709" s="14">
        <x:f t="shared" si="26"/>
        <x:v>0</x:v>
      </x:c>
      <x:c r="G709" s="14">
        <x:f>TRUNC(일위대가목록!F44,0)</x:f>
        <x:v>0</x:v>
      </x:c>
      <x:c r="H709" s="14">
        <x:f t="shared" si="27"/>
        <x:v>0</x:v>
      </x:c>
      <x:c r="I709" s="14">
        <x:f>TRUNC(일위대가목록!G44,0)</x:f>
        <x:v>0</x:v>
      </x:c>
      <x:c r="J709" s="14">
        <x:f t="shared" si="28"/>
        <x:v>0</x:v>
      </x:c>
      <x:c r="K709" s="14">
        <x:f t="shared" si="29"/>
        <x:v>0</x:v>
      </x:c>
      <x:c r="L709" s="14">
        <x:f t="shared" si="30"/>
        <x:v>0</x:v>
      </x:c>
      <x:c r="M709" s="15" t="s">
        <x:v>383</x:v>
      </x:c>
      <x:c r="N709" s="3" t="s">
        <x:v>1862</x:v>
      </x:c>
      <x:c r="O709" s="3" t="s">
        <x:v>140</x:v>
      </x:c>
      <x:c r="P709" s="3" t="s">
        <x:v>140</x:v>
      </x:c>
      <x:c r="Q709" s="3" t="s">
        <x:v>647</x:v>
      </x:c>
      <x:c r="R709" s="3" t="s">
        <x:v>185</x:v>
      </x:c>
      <x:c r="S709" s="3" t="s">
        <x:v>150</x:v>
      </x:c>
      <x:c r="T709" s="3" t="s">
        <x:v>150</x:v>
      </x:c>
      <x:c r="AR709" s="3" t="s">
        <x:v>140</x:v>
      </x:c>
      <x:c r="AS709" s="3" t="s">
        <x:v>140</x:v>
      </x:c>
      <x:c r="AU709" s="3" t="s">
        <x:v>1812</x:v>
      </x:c>
      <x:c r="AV709" s="2">
        <x:v>167</x:v>
      </x:c>
    </x:row>
    <x:row r="710" spans="1:17" ht="30" customHeight="1">
      <x:c r="A710" s="13"/>
      <x:c r="B710" s="13"/>
      <x:c r="C710" s="13"/>
      <x:c r="D710" s="13"/>
      <x:c r="E710" s="14"/>
      <x:c r="F710" s="14"/>
      <x:c r="G710" s="14"/>
      <x:c r="H710" s="14"/>
      <x:c r="I710" s="14"/>
      <x:c r="J710" s="14"/>
      <x:c r="K710" s="14"/>
      <x:c r="L710" s="14"/>
      <x:c r="M710" s="13"/>
      <x:c r="Q710" s="3" t="s">
        <x:v>647</x:v>
      </x:c>
    </x:row>
    <x:row r="711" spans="1:17" ht="30" customHeight="1">
      <x:c r="A711" s="13"/>
      <x:c r="B711" s="13"/>
      <x:c r="C711" s="13"/>
      <x:c r="D711" s="13"/>
      <x:c r="E711" s="14"/>
      <x:c r="F711" s="14"/>
      <x:c r="G711" s="14"/>
      <x:c r="H711" s="14"/>
      <x:c r="I711" s="14"/>
      <x:c r="J711" s="14"/>
      <x:c r="K711" s="14"/>
      <x:c r="L711" s="14"/>
      <x:c r="M711" s="13"/>
      <x:c r="Q711" s="3" t="s">
        <x:v>647</x:v>
      </x:c>
    </x:row>
    <x:row r="712" spans="1:17" ht="30" customHeight="1">
      <x:c r="A712" s="13"/>
      <x:c r="B712" s="13"/>
      <x:c r="C712" s="13"/>
      <x:c r="D712" s="13"/>
      <x:c r="E712" s="14"/>
      <x:c r="F712" s="14"/>
      <x:c r="G712" s="14"/>
      <x:c r="H712" s="14"/>
      <x:c r="I712" s="14"/>
      <x:c r="J712" s="14"/>
      <x:c r="K712" s="14"/>
      <x:c r="L712" s="14"/>
      <x:c r="M712" s="13"/>
      <x:c r="Q712" s="3" t="s">
        <x:v>647</x:v>
      </x:c>
    </x:row>
    <x:row r="713" spans="1:17" ht="30" customHeight="1">
      <x:c r="A713" s="13"/>
      <x:c r="B713" s="13"/>
      <x:c r="C713" s="13"/>
      <x:c r="D713" s="13"/>
      <x:c r="E713" s="14"/>
      <x:c r="F713" s="14"/>
      <x:c r="G713" s="14"/>
      <x:c r="H713" s="14"/>
      <x:c r="I713" s="14"/>
      <x:c r="J713" s="14"/>
      <x:c r="K713" s="14"/>
      <x:c r="L713" s="14"/>
      <x:c r="M713" s="13"/>
      <x:c r="Q713" s="3" t="s">
        <x:v>647</x:v>
      </x:c>
    </x:row>
    <x:row r="714" spans="1:17" ht="30" customHeight="1">
      <x:c r="A714" s="13"/>
      <x:c r="B714" s="13"/>
      <x:c r="C714" s="13"/>
      <x:c r="D714" s="13"/>
      <x:c r="E714" s="14"/>
      <x:c r="F714" s="14"/>
      <x:c r="G714" s="14"/>
      <x:c r="H714" s="14"/>
      <x:c r="I714" s="14"/>
      <x:c r="J714" s="14"/>
      <x:c r="K714" s="14"/>
      <x:c r="L714" s="14"/>
      <x:c r="M714" s="13"/>
      <x:c r="Q714" s="3" t="s">
        <x:v>647</x:v>
      </x:c>
    </x:row>
    <x:row r="715" spans="1:17" ht="30" customHeight="1">
      <x:c r="A715" s="13"/>
      <x:c r="B715" s="13"/>
      <x:c r="C715" s="13"/>
      <x:c r="D715" s="13"/>
      <x:c r="E715" s="14"/>
      <x:c r="F715" s="14"/>
      <x:c r="G715" s="14"/>
      <x:c r="H715" s="14"/>
      <x:c r="I715" s="14"/>
      <x:c r="J715" s="14"/>
      <x:c r="K715" s="14"/>
      <x:c r="L715" s="14"/>
      <x:c r="M715" s="13"/>
      <x:c r="Q715" s="3" t="s">
        <x:v>647</x:v>
      </x:c>
    </x:row>
    <x:row r="716" spans="1:17" ht="30" customHeight="1">
      <x:c r="A716" s="13"/>
      <x:c r="B716" s="13"/>
      <x:c r="C716" s="13"/>
      <x:c r="D716" s="13"/>
      <x:c r="E716" s="14"/>
      <x:c r="F716" s="14"/>
      <x:c r="G716" s="14"/>
      <x:c r="H716" s="14"/>
      <x:c r="I716" s="14"/>
      <x:c r="J716" s="14"/>
      <x:c r="K716" s="14"/>
      <x:c r="L716" s="14"/>
      <x:c r="M716" s="13"/>
      <x:c r="Q716" s="3" t="s">
        <x:v>647</x:v>
      </x:c>
    </x:row>
    <x:row r="717" spans="1:17" ht="30" customHeight="1">
      <x:c r="A717" s="13"/>
      <x:c r="B717" s="13"/>
      <x:c r="C717" s="13"/>
      <x:c r="D717" s="13"/>
      <x:c r="E717" s="14"/>
      <x:c r="F717" s="14"/>
      <x:c r="G717" s="14"/>
      <x:c r="H717" s="14"/>
      <x:c r="I717" s="14"/>
      <x:c r="J717" s="14"/>
      <x:c r="K717" s="14"/>
      <x:c r="L717" s="14"/>
      <x:c r="M717" s="13"/>
      <x:c r="Q717" s="3" t="s">
        <x:v>647</x:v>
      </x:c>
    </x:row>
    <x:row r="718" spans="1:17" ht="30" customHeight="1">
      <x:c r="A718" s="13"/>
      <x:c r="B718" s="13"/>
      <x:c r="C718" s="13"/>
      <x:c r="D718" s="13"/>
      <x:c r="E718" s="14"/>
      <x:c r="F718" s="14"/>
      <x:c r="G718" s="14"/>
      <x:c r="H718" s="14"/>
      <x:c r="I718" s="14"/>
      <x:c r="J718" s="14"/>
      <x:c r="K718" s="14"/>
      <x:c r="L718" s="14"/>
      <x:c r="M718" s="13"/>
      <x:c r="Q718" s="3" t="s">
        <x:v>647</x:v>
      </x:c>
    </x:row>
    <x:row r="719" spans="1:17" ht="30" customHeight="1">
      <x:c r="A719" s="13"/>
      <x:c r="B719" s="13"/>
      <x:c r="C719" s="13"/>
      <x:c r="D719" s="13"/>
      <x:c r="E719" s="14"/>
      <x:c r="F719" s="14"/>
      <x:c r="G719" s="14"/>
      <x:c r="H719" s="14"/>
      <x:c r="I719" s="14"/>
      <x:c r="J719" s="14"/>
      <x:c r="K719" s="14"/>
      <x:c r="L719" s="14"/>
      <x:c r="M719" s="13"/>
      <x:c r="Q719" s="3" t="s">
        <x:v>647</x:v>
      </x:c>
    </x:row>
    <x:row r="720" spans="1:17" ht="30" customHeight="1">
      <x:c r="A720" s="13"/>
      <x:c r="B720" s="13"/>
      <x:c r="C720" s="13"/>
      <x:c r="D720" s="13"/>
      <x:c r="E720" s="14"/>
      <x:c r="F720" s="14"/>
      <x:c r="G720" s="14"/>
      <x:c r="H720" s="14"/>
      <x:c r="I720" s="14"/>
      <x:c r="J720" s="14"/>
      <x:c r="K720" s="14"/>
      <x:c r="L720" s="14"/>
      <x:c r="M720" s="13"/>
      <x:c r="Q720" s="3" t="s">
        <x:v>647</x:v>
      </x:c>
    </x:row>
    <x:row r="721" spans="1:17" ht="30" customHeight="1">
      <x:c r="A721" s="13"/>
      <x:c r="B721" s="13"/>
      <x:c r="C721" s="13"/>
      <x:c r="D721" s="13"/>
      <x:c r="E721" s="14"/>
      <x:c r="F721" s="14"/>
      <x:c r="G721" s="14"/>
      <x:c r="H721" s="14"/>
      <x:c r="I721" s="14"/>
      <x:c r="J721" s="14"/>
      <x:c r="K721" s="14"/>
      <x:c r="L721" s="14"/>
      <x:c r="M721" s="13"/>
      <x:c r="Q721" s="3" t="s">
        <x:v>647</x:v>
      </x:c>
    </x:row>
    <x:row r="722" spans="1:17" ht="30" customHeight="1">
      <x:c r="A722" s="13"/>
      <x:c r="B722" s="13"/>
      <x:c r="C722" s="13"/>
      <x:c r="D722" s="13"/>
      <x:c r="E722" s="14"/>
      <x:c r="F722" s="14"/>
      <x:c r="G722" s="14"/>
      <x:c r="H722" s="14"/>
      <x:c r="I722" s="14"/>
      <x:c r="J722" s="14"/>
      <x:c r="K722" s="14"/>
      <x:c r="L722" s="14"/>
      <x:c r="M722" s="13"/>
      <x:c r="Q722" s="3" t="s">
        <x:v>647</x:v>
      </x:c>
    </x:row>
    <x:row r="723" spans="1:14" ht="30" customHeight="1">
      <x:c r="A723" s="15" t="s">
        <x:v>1704</x:v>
      </x:c>
      <x:c r="B723" s="13"/>
      <x:c r="C723" s="13"/>
      <x:c r="D723" s="13"/>
      <x:c r="E723" s="14"/>
      <x:c r="F723" s="14">
        <x:f>SUMIF(Q701:Q722,"010707",F701:F722)</x:f>
        <x:v>0</x:v>
      </x:c>
      <x:c r="G723" s="14"/>
      <x:c r="H723" s="14">
        <x:f>SUMIF(Q701:Q722,"010707",H701:H722)</x:f>
        <x:v>0</x:v>
      </x:c>
      <x:c r="I723" s="14"/>
      <x:c r="J723" s="14">
        <x:f>SUMIF(Q701:Q722,"010707",J701:J722)</x:f>
        <x:v>0</x:v>
      </x:c>
      <x:c r="K723" s="14"/>
      <x:c r="L723" s="14">
        <x:f>SUMIF(Q701:Q722,"010707",L701:L722)</x:f>
        <x:v>0</x:v>
      </x:c>
      <x:c r="M723" s="13"/>
      <x:c r="N723" s="2" t="s">
        <x:v>344</x:v>
      </x:c>
    </x:row>
    <x:row r="724" spans="1:17" ht="30" customHeight="1">
      <x:c r="A724" s="15" t="s">
        <x:v>109</x:v>
      </x:c>
      <x:c r="B724" s="15" t="s">
        <x:v>899</x:v>
      </x:c>
      <x:c r="C724" s="13"/>
      <x:c r="D724" s="13"/>
      <x:c r="E724" s="14"/>
      <x:c r="F724" s="14"/>
      <x:c r="G724" s="14"/>
      <x:c r="H724" s="14"/>
      <x:c r="I724" s="14"/>
      <x:c r="J724" s="14"/>
      <x:c r="K724" s="14"/>
      <x:c r="L724" s="14"/>
      <x:c r="M724" s="13"/>
      <x:c r="Q724" s="3" t="s">
        <x:v>641</x:v>
      </x:c>
    </x:row>
    <x:row r="725" spans="1:48" ht="30" customHeight="1">
      <x:c r="A725" s="15" t="s">
        <x:v>1716</x:v>
      </x:c>
      <x:c r="B725" s="15" t="s">
        <x:v>292</x:v>
      </x:c>
      <x:c r="C725" s="15" t="s">
        <x:v>176</x:v>
      </x:c>
      <x:c r="D725" s="13">
        <x:v>1.6499999999999999</x:v>
      </x:c>
      <x:c r="E725" s="14">
        <x:f>TRUNC(일위대가목록!E66,0)</x:f>
        <x:v>0</x:v>
      </x:c>
      <x:c r="F725" s="14">
        <x:f>TRUNC(E725*D725,0)</x:f>
        <x:v>0</x:v>
      </x:c>
      <x:c r="G725" s="14">
        <x:f>TRUNC(일위대가목록!F66,0)</x:f>
        <x:v>0</x:v>
      </x:c>
      <x:c r="H725" s="14">
        <x:f>TRUNC(G725*D725,0)</x:f>
        <x:v>0</x:v>
      </x:c>
      <x:c r="I725" s="14">
        <x:f>TRUNC(일위대가목록!G66,0)</x:f>
        <x:v>0</x:v>
      </x:c>
      <x:c r="J725" s="14">
        <x:f>TRUNC(I725*D725,0)</x:f>
        <x:v>0</x:v>
      </x:c>
      <x:c r="K725" s="14">
        <x:f t="shared" ref="K725:L727" si="31">TRUNC(E725+G725+I725,0)</x:f>
        <x:v>0</x:v>
      </x:c>
      <x:c r="L725" s="14">
        <x:f t="shared" si="31"/>
        <x:v>0</x:v>
      </x:c>
      <x:c r="M725" s="15" t="s">
        <x:v>543</x:v>
      </x:c>
      <x:c r="N725" s="3" t="s">
        <x:v>828</x:v>
      </x:c>
      <x:c r="O725" s="3" t="s">
        <x:v>140</x:v>
      </x:c>
      <x:c r="P725" s="3" t="s">
        <x:v>140</x:v>
      </x:c>
      <x:c r="Q725" s="3" t="s">
        <x:v>641</x:v>
      </x:c>
      <x:c r="R725" s="3" t="s">
        <x:v>185</x:v>
      </x:c>
      <x:c r="S725" s="3" t="s">
        <x:v>150</x:v>
      </x:c>
      <x:c r="T725" s="3" t="s">
        <x:v>150</x:v>
      </x:c>
      <x:c r="AR725" s="3" t="s">
        <x:v>140</x:v>
      </x:c>
      <x:c r="AS725" s="3" t="s">
        <x:v>140</x:v>
      </x:c>
      <x:c r="AU725" s="3" t="s">
        <x:v>1788</x:v>
      </x:c>
      <x:c r="AV725" s="2">
        <x:v>169</x:v>
      </x:c>
    </x:row>
    <x:row r="726" spans="1:48" ht="30" customHeight="1">
      <x:c r="A726" s="15" t="s">
        <x:v>1618</x:v>
      </x:c>
      <x:c r="B726" s="15" t="s">
        <x:v>1083</x:v>
      </x:c>
      <x:c r="C726" s="15" t="s">
        <x:v>176</x:v>
      </x:c>
      <x:c r="D726" s="13">
        <x:v>31.239999999999998</x:v>
      </x:c>
      <x:c r="E726" s="14">
        <x:f>TRUNC(일위대가목록!E73,0)</x:f>
        <x:v>0</x:v>
      </x:c>
      <x:c r="F726" s="14">
        <x:f>TRUNC(E726*D726,0)</x:f>
        <x:v>0</x:v>
      </x:c>
      <x:c r="G726" s="14">
        <x:f>TRUNC(일위대가목록!F73,0)</x:f>
        <x:v>0</x:v>
      </x:c>
      <x:c r="H726" s="14">
        <x:f>TRUNC(G726*D726,0)</x:f>
        <x:v>0</x:v>
      </x:c>
      <x:c r="I726" s="14">
        <x:f>TRUNC(일위대가목록!G73,0)</x:f>
        <x:v>0</x:v>
      </x:c>
      <x:c r="J726" s="14">
        <x:f>TRUNC(I726*D726,0)</x:f>
        <x:v>0</x:v>
      </x:c>
      <x:c r="K726" s="14">
        <x:f t="shared" si="31"/>
        <x:v>0</x:v>
      </x:c>
      <x:c r="L726" s="14">
        <x:f t="shared" si="31"/>
        <x:v>0</x:v>
      </x:c>
      <x:c r="M726" s="15" t="s">
        <x:v>631</x:v>
      </x:c>
      <x:c r="N726" s="3" t="s">
        <x:v>1872</x:v>
      </x:c>
      <x:c r="O726" s="3" t="s">
        <x:v>140</x:v>
      </x:c>
      <x:c r="P726" s="3" t="s">
        <x:v>140</x:v>
      </x:c>
      <x:c r="Q726" s="3" t="s">
        <x:v>641</x:v>
      </x:c>
      <x:c r="R726" s="3" t="s">
        <x:v>185</x:v>
      </x:c>
      <x:c r="S726" s="3" t="s">
        <x:v>150</x:v>
      </x:c>
      <x:c r="T726" s="3" t="s">
        <x:v>150</x:v>
      </x:c>
      <x:c r="AR726" s="3" t="s">
        <x:v>140</x:v>
      </x:c>
      <x:c r="AS726" s="3" t="s">
        <x:v>140</x:v>
      </x:c>
      <x:c r="AU726" s="3" t="s">
        <x:v>1201</x:v>
      </x:c>
      <x:c r="AV726" s="2">
        <x:v>170</x:v>
      </x:c>
    </x:row>
    <x:row r="727" spans="1:48" ht="30" customHeight="1">
      <x:c r="A727" s="15" t="s">
        <x:v>1618</x:v>
      </x:c>
      <x:c r="B727" s="15" t="s">
        <x:v>53</x:v>
      </x:c>
      <x:c r="C727" s="15" t="s">
        <x:v>176</x:v>
      </x:c>
      <x:c r="D727" s="13">
        <x:v>68.569999999999993</x:v>
      </x:c>
      <x:c r="E727" s="14">
        <x:f>TRUNC(일위대가목록!E77,0)</x:f>
        <x:v>0</x:v>
      </x:c>
      <x:c r="F727" s="14">
        <x:f>TRUNC(E727*D727,0)</x:f>
        <x:v>0</x:v>
      </x:c>
      <x:c r="G727" s="14">
        <x:f>TRUNC(일위대가목록!F77,0)</x:f>
        <x:v>0</x:v>
      </x:c>
      <x:c r="H727" s="14">
        <x:f>TRUNC(G727*D727,0)</x:f>
        <x:v>0</x:v>
      </x:c>
      <x:c r="I727" s="14">
        <x:f>TRUNC(일위대가목록!G77,0)</x:f>
        <x:v>0</x:v>
      </x:c>
      <x:c r="J727" s="14">
        <x:f>TRUNC(I727*D727,0)</x:f>
        <x:v>0</x:v>
      </x:c>
      <x:c r="K727" s="14">
        <x:f t="shared" si="31"/>
        <x:v>0</x:v>
      </x:c>
      <x:c r="L727" s="14">
        <x:f t="shared" si="31"/>
        <x:v>0</x:v>
      </x:c>
      <x:c r="M727" s="15" t="s">
        <x:v>676</x:v>
      </x:c>
      <x:c r="N727" s="3" t="s">
        <x:v>1860</x:v>
      </x:c>
      <x:c r="O727" s="3" t="s">
        <x:v>140</x:v>
      </x:c>
      <x:c r="P727" s="3" t="s">
        <x:v>140</x:v>
      </x:c>
      <x:c r="Q727" s="3" t="s">
        <x:v>641</x:v>
      </x:c>
      <x:c r="R727" s="3" t="s">
        <x:v>185</x:v>
      </x:c>
      <x:c r="S727" s="3" t="s">
        <x:v>150</x:v>
      </x:c>
      <x:c r="T727" s="3" t="s">
        <x:v>150</x:v>
      </x:c>
      <x:c r="AR727" s="3" t="s">
        <x:v>140</x:v>
      </x:c>
      <x:c r="AS727" s="3" t="s">
        <x:v>140</x:v>
      </x:c>
      <x:c r="AU727" s="3" t="s">
        <x:v>112</x:v>
      </x:c>
      <x:c r="AV727" s="2">
        <x:v>171</x:v>
      </x:c>
    </x:row>
    <x:row r="728" spans="1:17" ht="30" customHeight="1">
      <x:c r="A728" s="13"/>
      <x:c r="B728" s="13"/>
      <x:c r="C728" s="13"/>
      <x:c r="D728" s="13"/>
      <x:c r="E728" s="14"/>
      <x:c r="F728" s="14"/>
      <x:c r="G728" s="14"/>
      <x:c r="H728" s="14"/>
      <x:c r="I728" s="14"/>
      <x:c r="J728" s="14"/>
      <x:c r="K728" s="14"/>
      <x:c r="L728" s="14"/>
      <x:c r="M728" s="13"/>
      <x:c r="Q728" s="3" t="s">
        <x:v>641</x:v>
      </x:c>
    </x:row>
    <x:row r="729" spans="1:17" ht="30" customHeight="1">
      <x:c r="A729" s="13"/>
      <x:c r="B729" s="13"/>
      <x:c r="C729" s="13"/>
      <x:c r="D729" s="13"/>
      <x:c r="E729" s="14"/>
      <x:c r="F729" s="14"/>
      <x:c r="G729" s="14"/>
      <x:c r="H729" s="14"/>
      <x:c r="I729" s="14"/>
      <x:c r="J729" s="14"/>
      <x:c r="K729" s="14"/>
      <x:c r="L729" s="14"/>
      <x:c r="M729" s="13"/>
      <x:c r="Q729" s="3" t="s">
        <x:v>641</x:v>
      </x:c>
    </x:row>
    <x:row r="730" spans="1:17" ht="30" customHeight="1">
      <x:c r="A730" s="13"/>
      <x:c r="B730" s="13"/>
      <x:c r="C730" s="13"/>
      <x:c r="D730" s="13"/>
      <x:c r="E730" s="14"/>
      <x:c r="F730" s="14"/>
      <x:c r="G730" s="14"/>
      <x:c r="H730" s="14"/>
      <x:c r="I730" s="14"/>
      <x:c r="J730" s="14"/>
      <x:c r="K730" s="14"/>
      <x:c r="L730" s="14"/>
      <x:c r="M730" s="13"/>
      <x:c r="Q730" s="3" t="s">
        <x:v>641</x:v>
      </x:c>
    </x:row>
    <x:row r="731" spans="1:17" ht="30" customHeight="1">
      <x:c r="A731" s="13"/>
      <x:c r="B731" s="13"/>
      <x:c r="C731" s="13"/>
      <x:c r="D731" s="13"/>
      <x:c r="E731" s="14"/>
      <x:c r="F731" s="14"/>
      <x:c r="G731" s="14"/>
      <x:c r="H731" s="14"/>
      <x:c r="I731" s="14"/>
      <x:c r="J731" s="14"/>
      <x:c r="K731" s="14"/>
      <x:c r="L731" s="14"/>
      <x:c r="M731" s="13"/>
      <x:c r="Q731" s="3" t="s">
        <x:v>641</x:v>
      </x:c>
    </x:row>
    <x:row r="732" spans="1:17" ht="30" customHeight="1">
      <x:c r="A732" s="13"/>
      <x:c r="B732" s="13"/>
      <x:c r="C732" s="13"/>
      <x:c r="D732" s="13"/>
      <x:c r="E732" s="14"/>
      <x:c r="F732" s="14"/>
      <x:c r="G732" s="14"/>
      <x:c r="H732" s="14"/>
      <x:c r="I732" s="14"/>
      <x:c r="J732" s="14"/>
      <x:c r="K732" s="14"/>
      <x:c r="L732" s="14"/>
      <x:c r="M732" s="13"/>
      <x:c r="Q732" s="3" t="s">
        <x:v>641</x:v>
      </x:c>
    </x:row>
    <x:row r="733" spans="1:17" ht="30" customHeight="1">
      <x:c r="A733" s="13"/>
      <x:c r="B733" s="13"/>
      <x:c r="C733" s="13"/>
      <x:c r="D733" s="13"/>
      <x:c r="E733" s="14"/>
      <x:c r="F733" s="14"/>
      <x:c r="G733" s="14"/>
      <x:c r="H733" s="14"/>
      <x:c r="I733" s="14"/>
      <x:c r="J733" s="14"/>
      <x:c r="K733" s="14"/>
      <x:c r="L733" s="14"/>
      <x:c r="M733" s="13"/>
      <x:c r="Q733" s="3" t="s">
        <x:v>641</x:v>
      </x:c>
    </x:row>
    <x:row r="734" spans="1:17" ht="30" customHeight="1">
      <x:c r="A734" s="13"/>
      <x:c r="B734" s="13"/>
      <x:c r="C734" s="13"/>
      <x:c r="D734" s="13"/>
      <x:c r="E734" s="14"/>
      <x:c r="F734" s="14"/>
      <x:c r="G734" s="14"/>
      <x:c r="H734" s="14"/>
      <x:c r="I734" s="14"/>
      <x:c r="J734" s="14"/>
      <x:c r="K734" s="14"/>
      <x:c r="L734" s="14"/>
      <x:c r="M734" s="13"/>
      <x:c r="Q734" s="3" t="s">
        <x:v>641</x:v>
      </x:c>
    </x:row>
    <x:row r="735" spans="1:17" ht="30" customHeight="1">
      <x:c r="A735" s="13"/>
      <x:c r="B735" s="13"/>
      <x:c r="C735" s="13"/>
      <x:c r="D735" s="13"/>
      <x:c r="E735" s="14"/>
      <x:c r="F735" s="14"/>
      <x:c r="G735" s="14"/>
      <x:c r="H735" s="14"/>
      <x:c r="I735" s="14"/>
      <x:c r="J735" s="14"/>
      <x:c r="K735" s="14"/>
      <x:c r="L735" s="14"/>
      <x:c r="M735" s="13"/>
      <x:c r="Q735" s="3" t="s">
        <x:v>641</x:v>
      </x:c>
    </x:row>
    <x:row r="736" spans="1:17" ht="30" customHeight="1">
      <x:c r="A736" s="13"/>
      <x:c r="B736" s="13"/>
      <x:c r="C736" s="13"/>
      <x:c r="D736" s="13"/>
      <x:c r="E736" s="14"/>
      <x:c r="F736" s="14"/>
      <x:c r="G736" s="14"/>
      <x:c r="H736" s="14"/>
      <x:c r="I736" s="14"/>
      <x:c r="J736" s="14"/>
      <x:c r="K736" s="14"/>
      <x:c r="L736" s="14"/>
      <x:c r="M736" s="13"/>
      <x:c r="Q736" s="3" t="s">
        <x:v>641</x:v>
      </x:c>
    </x:row>
    <x:row r="737" spans="1:17" ht="30" customHeight="1">
      <x:c r="A737" s="13"/>
      <x:c r="B737" s="13"/>
      <x:c r="C737" s="13"/>
      <x:c r="D737" s="13"/>
      <x:c r="E737" s="14"/>
      <x:c r="F737" s="14"/>
      <x:c r="G737" s="14"/>
      <x:c r="H737" s="14"/>
      <x:c r="I737" s="14"/>
      <x:c r="J737" s="14"/>
      <x:c r="K737" s="14"/>
      <x:c r="L737" s="14"/>
      <x:c r="M737" s="13"/>
      <x:c r="Q737" s="3" t="s">
        <x:v>641</x:v>
      </x:c>
    </x:row>
    <x:row r="738" spans="1:17" ht="30" customHeight="1">
      <x:c r="A738" s="13"/>
      <x:c r="B738" s="13"/>
      <x:c r="C738" s="13"/>
      <x:c r="D738" s="13"/>
      <x:c r="E738" s="14"/>
      <x:c r="F738" s="14"/>
      <x:c r="G738" s="14"/>
      <x:c r="H738" s="14"/>
      <x:c r="I738" s="14"/>
      <x:c r="J738" s="14"/>
      <x:c r="K738" s="14"/>
      <x:c r="L738" s="14"/>
      <x:c r="M738" s="13"/>
      <x:c r="Q738" s="3" t="s">
        <x:v>641</x:v>
      </x:c>
    </x:row>
    <x:row r="739" spans="1:17" ht="30" customHeight="1">
      <x:c r="A739" s="13"/>
      <x:c r="B739" s="13"/>
      <x:c r="C739" s="13"/>
      <x:c r="D739" s="13"/>
      <x:c r="E739" s="14"/>
      <x:c r="F739" s="14"/>
      <x:c r="G739" s="14"/>
      <x:c r="H739" s="14"/>
      <x:c r="I739" s="14"/>
      <x:c r="J739" s="14"/>
      <x:c r="K739" s="14"/>
      <x:c r="L739" s="14"/>
      <x:c r="M739" s="13"/>
      <x:c r="Q739" s="3" t="s">
        <x:v>641</x:v>
      </x:c>
    </x:row>
    <x:row r="740" spans="1:17" ht="30" customHeight="1">
      <x:c r="A740" s="13"/>
      <x:c r="B740" s="13"/>
      <x:c r="C740" s="13"/>
      <x:c r="D740" s="13"/>
      <x:c r="E740" s="14"/>
      <x:c r="F740" s="14"/>
      <x:c r="G740" s="14"/>
      <x:c r="H740" s="14"/>
      <x:c r="I740" s="14"/>
      <x:c r="J740" s="14"/>
      <x:c r="K740" s="14"/>
      <x:c r="L740" s="14"/>
      <x:c r="M740" s="13"/>
      <x:c r="Q740" s="3" t="s">
        <x:v>641</x:v>
      </x:c>
    </x:row>
    <x:row r="741" spans="1:17" ht="30" customHeight="1">
      <x:c r="A741" s="13"/>
      <x:c r="B741" s="13"/>
      <x:c r="C741" s="13"/>
      <x:c r="D741" s="13"/>
      <x:c r="E741" s="14"/>
      <x:c r="F741" s="14"/>
      <x:c r="G741" s="14"/>
      <x:c r="H741" s="14"/>
      <x:c r="I741" s="14"/>
      <x:c r="J741" s="14"/>
      <x:c r="K741" s="14"/>
      <x:c r="L741" s="14"/>
      <x:c r="M741" s="13"/>
      <x:c r="Q741" s="3" t="s">
        <x:v>641</x:v>
      </x:c>
    </x:row>
    <x:row r="742" spans="1:17" ht="30" customHeight="1">
      <x:c r="A742" s="13"/>
      <x:c r="B742" s="13"/>
      <x:c r="C742" s="13"/>
      <x:c r="D742" s="13"/>
      <x:c r="E742" s="14"/>
      <x:c r="F742" s="14"/>
      <x:c r="G742" s="14"/>
      <x:c r="H742" s="14"/>
      <x:c r="I742" s="14"/>
      <x:c r="J742" s="14"/>
      <x:c r="K742" s="14"/>
      <x:c r="L742" s="14"/>
      <x:c r="M742" s="13"/>
      <x:c r="Q742" s="3" t="s">
        <x:v>641</x:v>
      </x:c>
    </x:row>
    <x:row r="743" spans="1:17" ht="30" customHeight="1">
      <x:c r="A743" s="13"/>
      <x:c r="B743" s="13"/>
      <x:c r="C743" s="13"/>
      <x:c r="D743" s="13"/>
      <x:c r="E743" s="14"/>
      <x:c r="F743" s="14"/>
      <x:c r="G743" s="14"/>
      <x:c r="H743" s="14"/>
      <x:c r="I743" s="14"/>
      <x:c r="J743" s="14"/>
      <x:c r="K743" s="14"/>
      <x:c r="L743" s="14"/>
      <x:c r="M743" s="13"/>
      <x:c r="Q743" s="3" t="s">
        <x:v>641</x:v>
      </x:c>
    </x:row>
    <x:row r="744" spans="1:17" ht="30" customHeight="1">
      <x:c r="A744" s="13"/>
      <x:c r="B744" s="13"/>
      <x:c r="C744" s="13"/>
      <x:c r="D744" s="13"/>
      <x:c r="E744" s="14"/>
      <x:c r="F744" s="14"/>
      <x:c r="G744" s="14"/>
      <x:c r="H744" s="14"/>
      <x:c r="I744" s="14"/>
      <x:c r="J744" s="14"/>
      <x:c r="K744" s="14"/>
      <x:c r="L744" s="14"/>
      <x:c r="M744" s="13"/>
      <x:c r="Q744" s="3" t="s">
        <x:v>641</x:v>
      </x:c>
    </x:row>
    <x:row r="745" spans="1:17" ht="30" customHeight="1">
      <x:c r="A745" s="13"/>
      <x:c r="B745" s="13"/>
      <x:c r="C745" s="13"/>
      <x:c r="D745" s="13"/>
      <x:c r="E745" s="14"/>
      <x:c r="F745" s="14"/>
      <x:c r="G745" s="14"/>
      <x:c r="H745" s="14"/>
      <x:c r="I745" s="14"/>
      <x:c r="J745" s="14"/>
      <x:c r="K745" s="14"/>
      <x:c r="L745" s="14"/>
      <x:c r="M745" s="13"/>
      <x:c r="Q745" s="3" t="s">
        <x:v>641</x:v>
      </x:c>
    </x:row>
    <x:row r="746" spans="1:17" ht="30" customHeight="1">
      <x:c r="A746" s="13"/>
      <x:c r="B746" s="13"/>
      <x:c r="C746" s="13"/>
      <x:c r="D746" s="13"/>
      <x:c r="E746" s="14"/>
      <x:c r="F746" s="14"/>
      <x:c r="G746" s="14"/>
      <x:c r="H746" s="14"/>
      <x:c r="I746" s="14"/>
      <x:c r="J746" s="14"/>
      <x:c r="K746" s="14"/>
      <x:c r="L746" s="14"/>
      <x:c r="M746" s="13"/>
      <x:c r="Q746" s="3" t="s">
        <x:v>641</x:v>
      </x:c>
    </x:row>
    <x:row r="747" spans="1:14" ht="30" customHeight="1">
      <x:c r="A747" s="15" t="s">
        <x:v>1704</x:v>
      </x:c>
      <x:c r="B747" s="13"/>
      <x:c r="C747" s="13"/>
      <x:c r="D747" s="13"/>
      <x:c r="E747" s="14"/>
      <x:c r="F747" s="14">
        <x:f>SUMIF(Q725:Q746,"010708",F725:F746)</x:f>
        <x:v>0</x:v>
      </x:c>
      <x:c r="G747" s="14"/>
      <x:c r="H747" s="14">
        <x:f>SUMIF(Q725:Q746,"010708",H725:H746)</x:f>
        <x:v>0</x:v>
      </x:c>
      <x:c r="I747" s="14"/>
      <x:c r="J747" s="14">
        <x:f>SUMIF(Q725:Q746,"010708",J725:J746)</x:f>
        <x:v>0</x:v>
      </x:c>
      <x:c r="K747" s="14"/>
      <x:c r="L747" s="14">
        <x:f>SUMIF(Q725:Q746,"010708",L725:L746)</x:f>
        <x:v>0</x:v>
      </x:c>
      <x:c r="M747" s="13"/>
      <x:c r="N747" s="2" t="s">
        <x:v>344</x:v>
      </x:c>
    </x:row>
    <x:row r="748" spans="1:17" ht="30" customHeight="1">
      <x:c r="A748" s="15" t="s">
        <x:v>64</x:v>
      </x:c>
      <x:c r="B748" s="15" t="s">
        <x:v>899</x:v>
      </x:c>
      <x:c r="C748" s="13"/>
      <x:c r="D748" s="13"/>
      <x:c r="E748" s="14"/>
      <x:c r="F748" s="14"/>
      <x:c r="G748" s="14"/>
      <x:c r="H748" s="14"/>
      <x:c r="I748" s="14"/>
      <x:c r="J748" s="14"/>
      <x:c r="K748" s="14"/>
      <x:c r="L748" s="14"/>
      <x:c r="M748" s="13"/>
      <x:c r="Q748" s="3" t="s">
        <x:v>640</x:v>
      </x:c>
    </x:row>
    <x:row r="749" spans="1:48" ht="30" customHeight="1">
      <x:c r="A749" s="15" t="s">
        <x:v>539</x:v>
      </x:c>
      <x:c r="B749" s="15" t="s">
        <x:v>1608</x:v>
      </x:c>
      <x:c r="C749" s="15" t="s">
        <x:v>153</x:v>
      </x:c>
      <x:c r="D749" s="13">
        <x:v>1</x:v>
      </x:c>
      <x:c r="E749" s="14">
        <x:f>TRUNC(단가대비표!O118,0)</x:f>
        <x:v>0</x:v>
      </x:c>
      <x:c r="F749" s="14">
        <x:f t="shared" ref="F749:F754" si="32">TRUNC(E749*D749,0)</x:f>
        <x:v>0</x:v>
      </x:c>
      <x:c r="G749" s="14">
        <x:f>TRUNC(단가대비표!P118,0)</x:f>
        <x:v>0</x:v>
      </x:c>
      <x:c r="H749" s="14">
        <x:f t="shared" ref="H749:H754" si="33">TRUNC(G749*D749,0)</x:f>
        <x:v>0</x:v>
      </x:c>
      <x:c r="I749" s="14">
        <x:f>TRUNC(단가대비표!V118,0)</x:f>
        <x:v>0</x:v>
      </x:c>
      <x:c r="J749" s="14">
        <x:f t="shared" ref="J749:J754" si="34">TRUNC(I749*D749,0)</x:f>
        <x:v>0</x:v>
      </x:c>
      <x:c r="K749" s="14">
        <x:f t="shared" ref="K749:L754" si="35">TRUNC(E749+G749+I749,0)</x:f>
        <x:v>0</x:v>
      </x:c>
      <x:c r="L749" s="14">
        <x:f t="shared" si="35"/>
        <x:v>0</x:v>
      </x:c>
      <x:c r="M749" s="15" t="s">
        <x:v>140</x:v>
      </x:c>
      <x:c r="N749" s="3" t="s">
        <x:v>8</x:v>
      </x:c>
      <x:c r="O749" s="3" t="s">
        <x:v>140</x:v>
      </x:c>
      <x:c r="P749" s="3" t="s">
        <x:v>140</x:v>
      </x:c>
      <x:c r="Q749" s="3" t="s">
        <x:v>640</x:v>
      </x:c>
      <x:c r="R749" s="3" t="s">
        <x:v>150</x:v>
      </x:c>
      <x:c r="S749" s="3" t="s">
        <x:v>150</x:v>
      </x:c>
      <x:c r="T749" s="3" t="s">
        <x:v>185</x:v>
      </x:c>
      <x:c r="AR749" s="3" t="s">
        <x:v>140</x:v>
      </x:c>
      <x:c r="AS749" s="3" t="s">
        <x:v>140</x:v>
      </x:c>
      <x:c r="AU749" s="3" t="s">
        <x:v>1909</x:v>
      </x:c>
      <x:c r="AV749" s="2">
        <x:v>285</x:v>
      </x:c>
    </x:row>
    <x:row r="750" spans="1:48" ht="30" customHeight="1">
      <x:c r="A750" s="15" t="s">
        <x:v>882</x:v>
      </x:c>
      <x:c r="B750" s="15" t="s">
        <x:v>1644</x:v>
      </x:c>
      <x:c r="C750" s="15" t="s">
        <x:v>153</x:v>
      </x:c>
      <x:c r="D750" s="13">
        <x:v>1</x:v>
      </x:c>
      <x:c r="E750" s="14">
        <x:f>TRUNC(단가대비표!O119,0)</x:f>
        <x:v>0</x:v>
      </x:c>
      <x:c r="F750" s="14">
        <x:f t="shared" si="32"/>
        <x:v>0</x:v>
      </x:c>
      <x:c r="G750" s="14">
        <x:f>TRUNC(단가대비표!P119,0)</x:f>
        <x:v>0</x:v>
      </x:c>
      <x:c r="H750" s="14">
        <x:f t="shared" si="33"/>
        <x:v>0</x:v>
      </x:c>
      <x:c r="I750" s="14">
        <x:f>TRUNC(단가대비표!V119,0)</x:f>
        <x:v>0</x:v>
      </x:c>
      <x:c r="J750" s="14">
        <x:f t="shared" si="34"/>
        <x:v>0</x:v>
      </x:c>
      <x:c r="K750" s="14">
        <x:f t="shared" si="35"/>
        <x:v>0</x:v>
      </x:c>
      <x:c r="L750" s="14">
        <x:f t="shared" si="35"/>
        <x:v>0</x:v>
      </x:c>
      <x:c r="M750" s="15" t="s">
        <x:v>140</x:v>
      </x:c>
      <x:c r="N750" s="3" t="s">
        <x:v>1661</x:v>
      </x:c>
      <x:c r="O750" s="3" t="s">
        <x:v>140</x:v>
      </x:c>
      <x:c r="P750" s="3" t="s">
        <x:v>140</x:v>
      </x:c>
      <x:c r="Q750" s="3" t="s">
        <x:v>640</x:v>
      </x:c>
      <x:c r="R750" s="3" t="s">
        <x:v>150</x:v>
      </x:c>
      <x:c r="S750" s="3" t="s">
        <x:v>150</x:v>
      </x:c>
      <x:c r="T750" s="3" t="s">
        <x:v>185</x:v>
      </x:c>
      <x:c r="AR750" s="3" t="s">
        <x:v>140</x:v>
      </x:c>
      <x:c r="AS750" s="3" t="s">
        <x:v>140</x:v>
      </x:c>
      <x:c r="AU750" s="3" t="s">
        <x:v>1891</x:v>
      </x:c>
      <x:c r="AV750" s="2">
        <x:v>286</x:v>
      </x:c>
    </x:row>
    <x:row r="751" spans="1:48" ht="30" customHeight="1">
      <x:c r="A751" s="15" t="s">
        <x:v>636</x:v>
      </x:c>
      <x:c r="B751" s="15" t="s">
        <x:v>1583</x:v>
      </x:c>
      <x:c r="C751" s="15" t="s">
        <x:v>137</x:v>
      </x:c>
      <x:c r="D751" s="13">
        <x:v>5.46</x:v>
      </x:c>
      <x:c r="E751" s="14">
        <x:f>TRUNC(단가대비표!O120,0)*1.5</x:f>
        <x:v>0</x:v>
      </x:c>
      <x:c r="F751" s="14">
        <x:f t="shared" si="32"/>
        <x:v>0</x:v>
      </x:c>
      <x:c r="G751" s="14">
        <x:f>TRUNC(단가대비표!P120,0)</x:f>
        <x:v>0</x:v>
      </x:c>
      <x:c r="H751" s="14">
        <x:f t="shared" si="33"/>
        <x:v>0</x:v>
      </x:c>
      <x:c r="I751" s="14">
        <x:f>TRUNC(단가대비표!V120,0)</x:f>
        <x:v>0</x:v>
      </x:c>
      <x:c r="J751" s="14">
        <x:f t="shared" si="34"/>
        <x:v>0</x:v>
      </x:c>
      <x:c r="K751" s="14">
        <x:f t="shared" si="35"/>
        <x:v>0</x:v>
      </x:c>
      <x:c r="L751" s="14">
        <x:f t="shared" si="35"/>
        <x:v>0</x:v>
      </x:c>
      <x:c r="M751" s="15" t="s">
        <x:v>140</x:v>
      </x:c>
      <x:c r="N751" s="3" t="s">
        <x:v>1847</x:v>
      </x:c>
      <x:c r="O751" s="3" t="s">
        <x:v>140</x:v>
      </x:c>
      <x:c r="P751" s="3" t="s">
        <x:v>140</x:v>
      </x:c>
      <x:c r="Q751" s="3" t="s">
        <x:v>640</x:v>
      </x:c>
      <x:c r="R751" s="3" t="s">
        <x:v>150</x:v>
      </x:c>
      <x:c r="S751" s="3" t="s">
        <x:v>150</x:v>
      </x:c>
      <x:c r="T751" s="3" t="s">
        <x:v>185</x:v>
      </x:c>
      <x:c r="AR751" s="3" t="s">
        <x:v>140</x:v>
      </x:c>
      <x:c r="AS751" s="3" t="s">
        <x:v>140</x:v>
      </x:c>
      <x:c r="AU751" s="3" t="s">
        <x:v>1162</x:v>
      </x:c>
      <x:c r="AV751" s="2">
        <x:v>287</x:v>
      </x:c>
    </x:row>
    <x:row r="752" spans="1:48" ht="30" customHeight="1">
      <x:c r="A752" s="15" t="s">
        <x:v>757</x:v>
      </x:c>
      <x:c r="B752" s="15" t="s">
        <x:v>867</x:v>
      </x:c>
      <x:c r="C752" s="15" t="s">
        <x:v>153</x:v>
      </x:c>
      <x:c r="D752" s="13">
        <x:v>1</x:v>
      </x:c>
      <x:c r="E752" s="14">
        <x:f>TRUNC(일위대가목록!E126,0)</x:f>
        <x:v>0</x:v>
      </x:c>
      <x:c r="F752" s="14">
        <x:f t="shared" si="32"/>
        <x:v>0</x:v>
      </x:c>
      <x:c r="G752" s="14">
        <x:f>TRUNC(일위대가목록!F126,0)</x:f>
        <x:v>0</x:v>
      </x:c>
      <x:c r="H752" s="14">
        <x:f t="shared" si="33"/>
        <x:v>0</x:v>
      </x:c>
      <x:c r="I752" s="14">
        <x:f>TRUNC(일위대가목록!G126,0)</x:f>
        <x:v>0</x:v>
      </x:c>
      <x:c r="J752" s="14">
        <x:f t="shared" si="34"/>
        <x:v>0</x:v>
      </x:c>
      <x:c r="K752" s="14">
        <x:f t="shared" si="35"/>
        <x:v>0</x:v>
      </x:c>
      <x:c r="L752" s="14">
        <x:f t="shared" si="35"/>
        <x:v>0</x:v>
      </x:c>
      <x:c r="M752" s="15" t="s">
        <x:v>624</x:v>
      </x:c>
      <x:c r="N752" s="3" t="s">
        <x:v>1509</x:v>
      </x:c>
      <x:c r="O752" s="3" t="s">
        <x:v>140</x:v>
      </x:c>
      <x:c r="P752" s="3" t="s">
        <x:v>140</x:v>
      </x:c>
      <x:c r="Q752" s="3" t="s">
        <x:v>640</x:v>
      </x:c>
      <x:c r="R752" s="3" t="s">
        <x:v>185</x:v>
      </x:c>
      <x:c r="S752" s="3" t="s">
        <x:v>150</x:v>
      </x:c>
      <x:c r="T752" s="3" t="s">
        <x:v>150</x:v>
      </x:c>
      <x:c r="AR752" s="3" t="s">
        <x:v>140</x:v>
      </x:c>
      <x:c r="AS752" s="3" t="s">
        <x:v>140</x:v>
      </x:c>
      <x:c r="AU752" s="3" t="s">
        <x:v>1783</x:v>
      </x:c>
      <x:c r="AV752" s="2">
        <x:v>288</x:v>
      </x:c>
    </x:row>
    <x:row r="753" spans="1:48" ht="30" customHeight="1">
      <x:c r="A753" s="15" t="s">
        <x:v>675</x:v>
      </x:c>
      <x:c r="B753" s="15" t="s">
        <x:v>883</x:v>
      </x:c>
      <x:c r="C753" s="15" t="s">
        <x:v>152</x:v>
      </x:c>
      <x:c r="D753" s="13">
        <x:v>1</x:v>
      </x:c>
      <x:c r="E753" s="14">
        <x:f>TRUNC(일위대가목록!E127,0)</x:f>
        <x:v>0</x:v>
      </x:c>
      <x:c r="F753" s="14">
        <x:f t="shared" si="32"/>
        <x:v>0</x:v>
      </x:c>
      <x:c r="G753" s="14">
        <x:f>TRUNC(일위대가목록!F127,0)</x:f>
        <x:v>0</x:v>
      </x:c>
      <x:c r="H753" s="14">
        <x:f t="shared" si="33"/>
        <x:v>0</x:v>
      </x:c>
      <x:c r="I753" s="14">
        <x:f>TRUNC(일위대가목록!G127,0)</x:f>
        <x:v>0</x:v>
      </x:c>
      <x:c r="J753" s="14">
        <x:f t="shared" si="34"/>
        <x:v>0</x:v>
      </x:c>
      <x:c r="K753" s="14">
        <x:f t="shared" si="35"/>
        <x:v>0</x:v>
      </x:c>
      <x:c r="L753" s="14">
        <x:f t="shared" si="35"/>
        <x:v>0</x:v>
      </x:c>
      <x:c r="M753" s="15" t="s">
        <x:v>638</x:v>
      </x:c>
      <x:c r="N753" s="3" t="s">
        <x:v>1504</x:v>
      </x:c>
      <x:c r="O753" s="3" t="s">
        <x:v>140</x:v>
      </x:c>
      <x:c r="P753" s="3" t="s">
        <x:v>140</x:v>
      </x:c>
      <x:c r="Q753" s="3" t="s">
        <x:v>640</x:v>
      </x:c>
      <x:c r="R753" s="3" t="s">
        <x:v>185</x:v>
      </x:c>
      <x:c r="S753" s="3" t="s">
        <x:v>150</x:v>
      </x:c>
      <x:c r="T753" s="3" t="s">
        <x:v>150</x:v>
      </x:c>
      <x:c r="AR753" s="3" t="s">
        <x:v>140</x:v>
      </x:c>
      <x:c r="AS753" s="3" t="s">
        <x:v>140</x:v>
      </x:c>
      <x:c r="AU753" s="3" t="s">
        <x:v>114</x:v>
      </x:c>
      <x:c r="AV753" s="2">
        <x:v>289</x:v>
      </x:c>
    </x:row>
    <x:row r="754" spans="1:48" ht="30" customHeight="1">
      <x:c r="A754" s="15" t="s">
        <x:v>661</x:v>
      </x:c>
      <x:c r="B754" s="15" t="s">
        <x:v>82</x:v>
      </x:c>
      <x:c r="C754" s="15" t="s">
        <x:v>153</x:v>
      </x:c>
      <x:c r="D754" s="13">
        <x:v>1</x:v>
      </x:c>
      <x:c r="E754" s="14">
        <x:f>TRUNC(단가대비표!O53,0)</x:f>
        <x:v>0</x:v>
      </x:c>
      <x:c r="F754" s="14">
        <x:f t="shared" si="32"/>
        <x:v>0</x:v>
      </x:c>
      <x:c r="G754" s="14">
        <x:f>TRUNC(단가대비표!P53,0)</x:f>
        <x:v>0</x:v>
      </x:c>
      <x:c r="H754" s="14">
        <x:f t="shared" si="33"/>
        <x:v>0</x:v>
      </x:c>
      <x:c r="I754" s="14">
        <x:f>TRUNC(단가대비표!V53,0)</x:f>
        <x:v>0</x:v>
      </x:c>
      <x:c r="J754" s="14">
        <x:f t="shared" si="34"/>
        <x:v>0</x:v>
      </x:c>
      <x:c r="K754" s="14">
        <x:f t="shared" si="35"/>
        <x:v>0</x:v>
      </x:c>
      <x:c r="L754" s="14">
        <x:f t="shared" si="35"/>
        <x:v>0</x:v>
      </x:c>
      <x:c r="M754" s="15" t="s">
        <x:v>140</x:v>
      </x:c>
      <x:c r="N754" s="3" t="s">
        <x:v>1680</x:v>
      </x:c>
      <x:c r="O754" s="3" t="s">
        <x:v>140</x:v>
      </x:c>
      <x:c r="P754" s="3" t="s">
        <x:v>140</x:v>
      </x:c>
      <x:c r="Q754" s="3" t="s">
        <x:v>640</x:v>
      </x:c>
      <x:c r="R754" s="3" t="s">
        <x:v>150</x:v>
      </x:c>
      <x:c r="S754" s="3" t="s">
        <x:v>150</x:v>
      </x:c>
      <x:c r="T754" s="3" t="s">
        <x:v>185</x:v>
      </x:c>
      <x:c r="AR754" s="3" t="s">
        <x:v>140</x:v>
      </x:c>
      <x:c r="AS754" s="3" t="s">
        <x:v>140</x:v>
      </x:c>
      <x:c r="AU754" s="3" t="s">
        <x:v>1157</x:v>
      </x:c>
      <x:c r="AV754" s="2">
        <x:v>290</x:v>
      </x:c>
    </x:row>
    <x:row r="755" spans="1:17" ht="30" customHeight="1">
      <x:c r="A755" s="13"/>
      <x:c r="B755" s="13"/>
      <x:c r="C755" s="13"/>
      <x:c r="D755" s="13"/>
      <x:c r="E755" s="14"/>
      <x:c r="F755" s="14"/>
      <x:c r="G755" s="14"/>
      <x:c r="H755" s="14"/>
      <x:c r="I755" s="14"/>
      <x:c r="J755" s="14"/>
      <x:c r="K755" s="14"/>
      <x:c r="L755" s="14"/>
      <x:c r="M755" s="13"/>
      <x:c r="Q755" s="3" t="s">
        <x:v>640</x:v>
      </x:c>
    </x:row>
    <x:row r="756" spans="1:17" ht="30" customHeight="1">
      <x:c r="A756" s="13"/>
      <x:c r="B756" s="13"/>
      <x:c r="C756" s="13"/>
      <x:c r="D756" s="13"/>
      <x:c r="E756" s="14"/>
      <x:c r="F756" s="14"/>
      <x:c r="G756" s="14"/>
      <x:c r="H756" s="14"/>
      <x:c r="I756" s="14"/>
      <x:c r="J756" s="14"/>
      <x:c r="K756" s="14"/>
      <x:c r="L756" s="14"/>
      <x:c r="M756" s="13"/>
      <x:c r="Q756" s="3" t="s">
        <x:v>640</x:v>
      </x:c>
    </x:row>
    <x:row r="757" spans="1:17" ht="30" customHeight="1">
      <x:c r="A757" s="13"/>
      <x:c r="B757" s="13"/>
      <x:c r="C757" s="13"/>
      <x:c r="D757" s="13"/>
      <x:c r="E757" s="14"/>
      <x:c r="F757" s="14"/>
      <x:c r="G757" s="14"/>
      <x:c r="H757" s="14"/>
      <x:c r="I757" s="14"/>
      <x:c r="J757" s="14"/>
      <x:c r="K757" s="14"/>
      <x:c r="L757" s="14"/>
      <x:c r="M757" s="13"/>
      <x:c r="Q757" s="3" t="s">
        <x:v>640</x:v>
      </x:c>
    </x:row>
    <x:row r="758" spans="1:17" ht="30" customHeight="1">
      <x:c r="A758" s="13"/>
      <x:c r="B758" s="13"/>
      <x:c r="C758" s="13"/>
      <x:c r="D758" s="13"/>
      <x:c r="E758" s="14"/>
      <x:c r="F758" s="14"/>
      <x:c r="G758" s="14"/>
      <x:c r="H758" s="14"/>
      <x:c r="I758" s="14"/>
      <x:c r="J758" s="14"/>
      <x:c r="K758" s="14"/>
      <x:c r="L758" s="14"/>
      <x:c r="M758" s="13"/>
      <x:c r="Q758" s="3" t="s">
        <x:v>640</x:v>
      </x:c>
    </x:row>
    <x:row r="759" spans="1:17" ht="30" customHeight="1">
      <x:c r="A759" s="13"/>
      <x:c r="B759" s="13"/>
      <x:c r="C759" s="13"/>
      <x:c r="D759" s="13"/>
      <x:c r="E759" s="14"/>
      <x:c r="F759" s="14"/>
      <x:c r="G759" s="14"/>
      <x:c r="H759" s="14"/>
      <x:c r="I759" s="14"/>
      <x:c r="J759" s="14"/>
      <x:c r="K759" s="14"/>
      <x:c r="L759" s="14"/>
      <x:c r="M759" s="13"/>
      <x:c r="Q759" s="3" t="s">
        <x:v>640</x:v>
      </x:c>
    </x:row>
    <x:row r="760" spans="1:17" ht="30" customHeight="1">
      <x:c r="A760" s="13"/>
      <x:c r="B760" s="13"/>
      <x:c r="C760" s="13"/>
      <x:c r="D760" s="13"/>
      <x:c r="E760" s="14"/>
      <x:c r="F760" s="14"/>
      <x:c r="G760" s="14"/>
      <x:c r="H760" s="14"/>
      <x:c r="I760" s="14"/>
      <x:c r="J760" s="14"/>
      <x:c r="K760" s="14"/>
      <x:c r="L760" s="14"/>
      <x:c r="M760" s="13"/>
      <x:c r="Q760" s="3" t="s">
        <x:v>640</x:v>
      </x:c>
    </x:row>
    <x:row r="761" spans="1:17" ht="30" customHeight="1">
      <x:c r="A761" s="13"/>
      <x:c r="B761" s="13"/>
      <x:c r="C761" s="13"/>
      <x:c r="D761" s="13"/>
      <x:c r="E761" s="14"/>
      <x:c r="F761" s="14"/>
      <x:c r="G761" s="14"/>
      <x:c r="H761" s="14"/>
      <x:c r="I761" s="14"/>
      <x:c r="J761" s="14"/>
      <x:c r="K761" s="14"/>
      <x:c r="L761" s="14"/>
      <x:c r="M761" s="13"/>
      <x:c r="Q761" s="3" t="s">
        <x:v>640</x:v>
      </x:c>
    </x:row>
    <x:row r="762" spans="1:17" ht="30" customHeight="1">
      <x:c r="A762" s="13"/>
      <x:c r="B762" s="13"/>
      <x:c r="C762" s="13"/>
      <x:c r="D762" s="13"/>
      <x:c r="E762" s="14"/>
      <x:c r="F762" s="14"/>
      <x:c r="G762" s="14"/>
      <x:c r="H762" s="14"/>
      <x:c r="I762" s="14"/>
      <x:c r="J762" s="14"/>
      <x:c r="K762" s="14"/>
      <x:c r="L762" s="14"/>
      <x:c r="M762" s="13"/>
      <x:c r="Q762" s="3" t="s">
        <x:v>640</x:v>
      </x:c>
    </x:row>
    <x:row r="763" spans="1:17" ht="30" customHeight="1">
      <x:c r="A763" s="13"/>
      <x:c r="B763" s="13"/>
      <x:c r="C763" s="13"/>
      <x:c r="D763" s="13"/>
      <x:c r="E763" s="14"/>
      <x:c r="F763" s="14"/>
      <x:c r="G763" s="14"/>
      <x:c r="H763" s="14"/>
      <x:c r="I763" s="14"/>
      <x:c r="J763" s="14"/>
      <x:c r="K763" s="14"/>
      <x:c r="L763" s="14"/>
      <x:c r="M763" s="13"/>
      <x:c r="Q763" s="3" t="s">
        <x:v>640</x:v>
      </x:c>
    </x:row>
    <x:row r="764" spans="1:17" ht="30" customHeight="1">
      <x:c r="A764" s="13"/>
      <x:c r="B764" s="13"/>
      <x:c r="C764" s="13"/>
      <x:c r="D764" s="13"/>
      <x:c r="E764" s="14"/>
      <x:c r="F764" s="14"/>
      <x:c r="G764" s="14"/>
      <x:c r="H764" s="14"/>
      <x:c r="I764" s="14"/>
      <x:c r="J764" s="14"/>
      <x:c r="K764" s="14"/>
      <x:c r="L764" s="14"/>
      <x:c r="M764" s="13"/>
      <x:c r="Q764" s="3" t="s">
        <x:v>640</x:v>
      </x:c>
    </x:row>
    <x:row r="765" spans="1:17" ht="30" customHeight="1">
      <x:c r="A765" s="13"/>
      <x:c r="B765" s="13"/>
      <x:c r="C765" s="13"/>
      <x:c r="D765" s="13"/>
      <x:c r="E765" s="14"/>
      <x:c r="F765" s="14"/>
      <x:c r="G765" s="14"/>
      <x:c r="H765" s="14"/>
      <x:c r="I765" s="14"/>
      <x:c r="J765" s="14"/>
      <x:c r="K765" s="14"/>
      <x:c r="L765" s="14"/>
      <x:c r="M765" s="13"/>
      <x:c r="Q765" s="3" t="s">
        <x:v>640</x:v>
      </x:c>
    </x:row>
    <x:row r="766" spans="1:17" ht="30" customHeight="1">
      <x:c r="A766" s="13"/>
      <x:c r="B766" s="13"/>
      <x:c r="C766" s="13"/>
      <x:c r="D766" s="13"/>
      <x:c r="E766" s="14"/>
      <x:c r="F766" s="14"/>
      <x:c r="G766" s="14"/>
      <x:c r="H766" s="14"/>
      <x:c r="I766" s="14"/>
      <x:c r="J766" s="14"/>
      <x:c r="K766" s="14"/>
      <x:c r="L766" s="14"/>
      <x:c r="M766" s="13"/>
      <x:c r="Q766" s="3" t="s">
        <x:v>640</x:v>
      </x:c>
    </x:row>
    <x:row r="767" spans="1:17" ht="30" customHeight="1">
      <x:c r="A767" s="13"/>
      <x:c r="B767" s="13"/>
      <x:c r="C767" s="13"/>
      <x:c r="D767" s="13"/>
      <x:c r="E767" s="14"/>
      <x:c r="F767" s="14"/>
      <x:c r="G767" s="14"/>
      <x:c r="H767" s="14"/>
      <x:c r="I767" s="14"/>
      <x:c r="J767" s="14"/>
      <x:c r="K767" s="14"/>
      <x:c r="L767" s="14"/>
      <x:c r="M767" s="13"/>
      <x:c r="Q767" s="3" t="s">
        <x:v>640</x:v>
      </x:c>
    </x:row>
    <x:row r="768" spans="1:17" ht="30" customHeight="1">
      <x:c r="A768" s="13"/>
      <x:c r="B768" s="13"/>
      <x:c r="C768" s="13"/>
      <x:c r="D768" s="13"/>
      <x:c r="E768" s="14"/>
      <x:c r="F768" s="14"/>
      <x:c r="G768" s="14"/>
      <x:c r="H768" s="14"/>
      <x:c r="I768" s="14"/>
      <x:c r="J768" s="14"/>
      <x:c r="K768" s="14"/>
      <x:c r="L768" s="14"/>
      <x:c r="M768" s="13"/>
      <x:c r="Q768" s="3" t="s">
        <x:v>640</x:v>
      </x:c>
    </x:row>
    <x:row r="769" spans="1:17" ht="30" customHeight="1">
      <x:c r="A769" s="13"/>
      <x:c r="B769" s="13"/>
      <x:c r="C769" s="13"/>
      <x:c r="D769" s="13"/>
      <x:c r="E769" s="14"/>
      <x:c r="F769" s="14"/>
      <x:c r="G769" s="14"/>
      <x:c r="H769" s="14"/>
      <x:c r="I769" s="14"/>
      <x:c r="J769" s="14"/>
      <x:c r="K769" s="14"/>
      <x:c r="L769" s="14"/>
      <x:c r="M769" s="13"/>
      <x:c r="Q769" s="3" t="s">
        <x:v>640</x:v>
      </x:c>
    </x:row>
    <x:row r="770" spans="1:17" ht="30" customHeight="1">
      <x:c r="A770" s="13"/>
      <x:c r="B770" s="13"/>
      <x:c r="C770" s="13"/>
      <x:c r="D770" s="13"/>
      <x:c r="E770" s="14"/>
      <x:c r="F770" s="14"/>
      <x:c r="G770" s="14"/>
      <x:c r="H770" s="14"/>
      <x:c r="I770" s="14"/>
      <x:c r="J770" s="14"/>
      <x:c r="K770" s="14"/>
      <x:c r="L770" s="14"/>
      <x:c r="M770" s="13"/>
      <x:c r="Q770" s="3" t="s">
        <x:v>640</x:v>
      </x:c>
    </x:row>
    <x:row r="771" spans="1:14" ht="30" customHeight="1">
      <x:c r="A771" s="15" t="s">
        <x:v>1704</x:v>
      </x:c>
      <x:c r="B771" s="13"/>
      <x:c r="C771" s="13"/>
      <x:c r="D771" s="13"/>
      <x:c r="E771" s="14"/>
      <x:c r="F771" s="14">
        <x:f>SUMIF(Q749:Q770,"010709",F749:F770)</x:f>
        <x:v>0</x:v>
      </x:c>
      <x:c r="G771" s="14"/>
      <x:c r="H771" s="14">
        <x:f>SUMIF(Q749:Q770,"010709",H749:H770)</x:f>
        <x:v>0</x:v>
      </x:c>
      <x:c r="I771" s="14"/>
      <x:c r="J771" s="14">
        <x:f>SUMIF(Q749:Q770,"010709",J749:J770)</x:f>
        <x:v>0</x:v>
      </x:c>
      <x:c r="K771" s="14"/>
      <x:c r="L771" s="14">
        <x:f>SUMIF(Q749:Q770,"010709",L749:L770)</x:f>
        <x:v>0</x:v>
      </x:c>
      <x:c r="M771" s="13"/>
      <x:c r="N771" s="2" t="s">
        <x:v>344</x:v>
      </x:c>
    </x:row>
    <x:row r="772" spans="1:17" ht="30" customHeight="1">
      <x:c r="A772" s="15" t="s">
        <x:v>1728</x:v>
      </x:c>
      <x:c r="B772" s="15" t="s">
        <x:v>899</x:v>
      </x:c>
      <x:c r="C772" s="13"/>
      <x:c r="D772" s="13"/>
      <x:c r="E772" s="14"/>
      <x:c r="F772" s="14"/>
      <x:c r="G772" s="14"/>
      <x:c r="H772" s="14"/>
      <x:c r="I772" s="14"/>
      <x:c r="J772" s="14"/>
      <x:c r="K772" s="14"/>
      <x:c r="L772" s="14"/>
      <x:c r="M772" s="13"/>
      <x:c r="Q772" s="3" t="s">
        <x:v>687</x:v>
      </x:c>
    </x:row>
    <x:row r="773" spans="1:48" ht="30" customHeight="1">
      <x:c r="A773" s="15" t="s">
        <x:v>906</x:v>
      </x:c>
      <x:c r="B773" s="15" t="s">
        <x:v>666</x:v>
      </x:c>
      <x:c r="C773" s="15" t="s">
        <x:v>176</x:v>
      </x:c>
      <x:c r="D773" s="13">
        <x:v>5.1600000000000001</x:v>
      </x:c>
      <x:c r="E773" s="14">
        <x:f>TRUNC(일위대가목록!E106,0)</x:f>
        <x:v>0</x:v>
      </x:c>
      <x:c r="F773" s="14">
        <x:f t="shared" ref="F773:F787" si="36">TRUNC(E773*D773,0)</x:f>
        <x:v>0</x:v>
      </x:c>
      <x:c r="G773" s="14">
        <x:f>TRUNC(일위대가목록!F106,0)</x:f>
        <x:v>0</x:v>
      </x:c>
      <x:c r="H773" s="14">
        <x:f t="shared" ref="H773:H787" si="37">TRUNC(G773*D773,0)</x:f>
        <x:v>0</x:v>
      </x:c>
      <x:c r="I773" s="14">
        <x:f>TRUNC(일위대가목록!G106,0)</x:f>
        <x:v>0</x:v>
      </x:c>
      <x:c r="J773" s="14">
        <x:f t="shared" ref="J773:J787" si="38">TRUNC(I773*D773,0)</x:f>
        <x:v>0</x:v>
      </x:c>
      <x:c r="K773" s="14">
        <x:f t="shared" ref="K773:K787" si="39">TRUNC(E773+G773+I773,0)</x:f>
        <x:v>0</x:v>
      </x:c>
      <x:c r="L773" s="14">
        <x:f t="shared" ref="L773:L787" si="40">TRUNC(F773+H773+J773,0)</x:f>
        <x:v>0</x:v>
      </x:c>
      <x:c r="M773" s="15" t="s">
        <x:v>660</x:v>
      </x:c>
      <x:c r="N773" s="3" t="s">
        <x:v>34</x:v>
      </x:c>
      <x:c r="O773" s="3" t="s">
        <x:v>140</x:v>
      </x:c>
      <x:c r="P773" s="3" t="s">
        <x:v>140</x:v>
      </x:c>
      <x:c r="Q773" s="3" t="s">
        <x:v>687</x:v>
      </x:c>
      <x:c r="R773" s="3" t="s">
        <x:v>185</x:v>
      </x:c>
      <x:c r="S773" s="3" t="s">
        <x:v>150</x:v>
      </x:c>
      <x:c r="T773" s="3" t="s">
        <x:v>150</x:v>
      </x:c>
      <x:c r="AR773" s="3" t="s">
        <x:v>140</x:v>
      </x:c>
      <x:c r="AS773" s="3" t="s">
        <x:v>140</x:v>
      </x:c>
      <x:c r="AU773" s="3" t="s">
        <x:v>834</x:v>
      </x:c>
      <x:c r="AV773" s="2">
        <x:v>272</x:v>
      </x:c>
    </x:row>
    <x:row r="774" spans="1:48" ht="30" customHeight="1">
      <x:c r="A774" s="15" t="s">
        <x:v>927</x:v>
      </x:c>
      <x:c r="B774" s="15" t="s">
        <x:v>658</x:v>
      </x:c>
      <x:c r="C774" s="15" t="s">
        <x:v>176</x:v>
      </x:c>
      <x:c r="D774" s="13">
        <x:v>5.7000000000000002</x:v>
      </x:c>
      <x:c r="E774" s="14">
        <x:f>TRUNC(일위대가목록!E113,0)</x:f>
        <x:v>0</x:v>
      </x:c>
      <x:c r="F774" s="14">
        <x:f t="shared" si="36"/>
        <x:v>0</x:v>
      </x:c>
      <x:c r="G774" s="14">
        <x:f>TRUNC(일위대가목록!F113,0)</x:f>
        <x:v>0</x:v>
      </x:c>
      <x:c r="H774" s="14">
        <x:f t="shared" si="37"/>
        <x:v>0</x:v>
      </x:c>
      <x:c r="I774" s="14">
        <x:f>TRUNC(일위대가목록!G113,0)</x:f>
        <x:v>0</x:v>
      </x:c>
      <x:c r="J774" s="14">
        <x:f t="shared" si="38"/>
        <x:v>0</x:v>
      </x:c>
      <x:c r="K774" s="14">
        <x:f t="shared" si="39"/>
        <x:v>0</x:v>
      </x:c>
      <x:c r="L774" s="14">
        <x:f t="shared" si="40"/>
        <x:v>0</x:v>
      </x:c>
      <x:c r="M774" s="15" t="s">
        <x:v>649</x:v>
      </x:c>
      <x:c r="N774" s="3" t="s">
        <x:v>1030</x:v>
      </x:c>
      <x:c r="O774" s="3" t="s">
        <x:v>140</x:v>
      </x:c>
      <x:c r="P774" s="3" t="s">
        <x:v>140</x:v>
      </x:c>
      <x:c r="Q774" s="3" t="s">
        <x:v>687</x:v>
      </x:c>
      <x:c r="R774" s="3" t="s">
        <x:v>185</x:v>
      </x:c>
      <x:c r="S774" s="3" t="s">
        <x:v>150</x:v>
      </x:c>
      <x:c r="T774" s="3" t="s">
        <x:v>150</x:v>
      </x:c>
      <x:c r="AR774" s="3" t="s">
        <x:v>140</x:v>
      </x:c>
      <x:c r="AS774" s="3" t="s">
        <x:v>140</x:v>
      </x:c>
      <x:c r="AU774" s="3" t="s">
        <x:v>1791</x:v>
      </x:c>
      <x:c r="AV774" s="2">
        <x:v>273</x:v>
      </x:c>
    </x:row>
    <x:row r="775" spans="1:48" ht="30" customHeight="1">
      <x:c r="A775" s="15" t="s">
        <x:v>669</x:v>
      </x:c>
      <x:c r="B775" s="15" t="s">
        <x:v>895</x:v>
      </x:c>
      <x:c r="C775" s="15" t="s">
        <x:v>176</x:v>
      </x:c>
      <x:c r="D775" s="13">
        <x:v>5.1600000000000001</x:v>
      </x:c>
      <x:c r="E775" s="14">
        <x:f>TRUNC(일위대가목록!E117,0)</x:f>
        <x:v>0</x:v>
      </x:c>
      <x:c r="F775" s="14">
        <x:f t="shared" si="36"/>
        <x:v>0</x:v>
      </x:c>
      <x:c r="G775" s="14">
        <x:f>TRUNC(일위대가목록!F117,0)</x:f>
        <x:v>0</x:v>
      </x:c>
      <x:c r="H775" s="14">
        <x:f t="shared" si="37"/>
        <x:v>0</x:v>
      </x:c>
      <x:c r="I775" s="14">
        <x:f>TRUNC(일위대가목록!G117,0)</x:f>
        <x:v>0</x:v>
      </x:c>
      <x:c r="J775" s="14">
        <x:f t="shared" si="38"/>
        <x:v>0</x:v>
      </x:c>
      <x:c r="K775" s="14">
        <x:f t="shared" si="39"/>
        <x:v>0</x:v>
      </x:c>
      <x:c r="L775" s="14">
        <x:f t="shared" si="40"/>
        <x:v>0</x:v>
      </x:c>
      <x:c r="M775" s="15" t="s">
        <x:v>678</x:v>
      </x:c>
      <x:c r="N775" s="3" t="s">
        <x:v>1031</x:v>
      </x:c>
      <x:c r="O775" s="3" t="s">
        <x:v>140</x:v>
      </x:c>
      <x:c r="P775" s="3" t="s">
        <x:v>140</x:v>
      </x:c>
      <x:c r="Q775" s="3" t="s">
        <x:v>687</x:v>
      </x:c>
      <x:c r="R775" s="3" t="s">
        <x:v>185</x:v>
      </x:c>
      <x:c r="S775" s="3" t="s">
        <x:v>150</x:v>
      </x:c>
      <x:c r="T775" s="3" t="s">
        <x:v>150</x:v>
      </x:c>
      <x:c r="AR775" s="3" t="s">
        <x:v>140</x:v>
      </x:c>
      <x:c r="AS775" s="3" t="s">
        <x:v>140</x:v>
      </x:c>
      <x:c r="AU775" s="3" t="s">
        <x:v>1811</x:v>
      </x:c>
      <x:c r="AV775" s="2">
        <x:v>292</x:v>
      </x:c>
    </x:row>
    <x:row r="776" spans="1:48" ht="30" customHeight="1">
      <x:c r="A776" s="15" t="s">
        <x:v>705</x:v>
      </x:c>
      <x:c r="B776" s="15" t="s">
        <x:v>653</x:v>
      </x:c>
      <x:c r="C776" s="15" t="s">
        <x:v>176</x:v>
      </x:c>
      <x:c r="D776" s="13">
        <x:v>18.940000000000001</x:v>
      </x:c>
      <x:c r="E776" s="14">
        <x:f>TRUNC(일위대가목록!E116,0)</x:f>
        <x:v>0</x:v>
      </x:c>
      <x:c r="F776" s="14">
        <x:f t="shared" si="36"/>
        <x:v>0</x:v>
      </x:c>
      <x:c r="G776" s="14">
        <x:f>TRUNC(일위대가목록!F116,0)</x:f>
        <x:v>0</x:v>
      </x:c>
      <x:c r="H776" s="14">
        <x:f t="shared" si="37"/>
        <x:v>0</x:v>
      </x:c>
      <x:c r="I776" s="14">
        <x:f>TRUNC(일위대가목록!G116,0)</x:f>
        <x:v>0</x:v>
      </x:c>
      <x:c r="J776" s="14">
        <x:f t="shared" si="38"/>
        <x:v>0</x:v>
      </x:c>
      <x:c r="K776" s="14">
        <x:f t="shared" si="39"/>
        <x:v>0</x:v>
      </x:c>
      <x:c r="L776" s="14">
        <x:f t="shared" si="40"/>
        <x:v>0</x:v>
      </x:c>
      <x:c r="M776" s="15" t="s">
        <x:v>695</x:v>
      </x:c>
      <x:c r="N776" s="3" t="s">
        <x:v>1054</x:v>
      </x:c>
      <x:c r="O776" s="3" t="s">
        <x:v>140</x:v>
      </x:c>
      <x:c r="P776" s="3" t="s">
        <x:v>140</x:v>
      </x:c>
      <x:c r="Q776" s="3" t="s">
        <x:v>687</x:v>
      </x:c>
      <x:c r="R776" s="3" t="s">
        <x:v>185</x:v>
      </x:c>
      <x:c r="S776" s="3" t="s">
        <x:v>150</x:v>
      </x:c>
      <x:c r="T776" s="3" t="s">
        <x:v>150</x:v>
      </x:c>
      <x:c r="AR776" s="3" t="s">
        <x:v>140</x:v>
      </x:c>
      <x:c r="AS776" s="3" t="s">
        <x:v>140</x:v>
      </x:c>
      <x:c r="AU776" s="3" t="s">
        <x:v>831</x:v>
      </x:c>
      <x:c r="AV776" s="2">
        <x:v>291</x:v>
      </x:c>
    </x:row>
    <x:row r="777" spans="1:48" ht="30" customHeight="1">
      <x:c r="A777" s="15" t="s">
        <x:v>936</x:v>
      </x:c>
      <x:c r="B777" s="15" t="s">
        <x:v>140</x:v>
      </x:c>
      <x:c r="C777" s="15" t="s">
        <x:v>176</x:v>
      </x:c>
      <x:c r="D777" s="13">
        <x:v>9.3000000000000007</x:v>
      </x:c>
      <x:c r="E777" s="14">
        <x:f>TRUNC(일위대가목록!E109,0)</x:f>
        <x:v>0</x:v>
      </x:c>
      <x:c r="F777" s="14">
        <x:f t="shared" si="36"/>
        <x:v>0</x:v>
      </x:c>
      <x:c r="G777" s="14">
        <x:f>TRUNC(일위대가목록!F109,0)</x:f>
        <x:v>0</x:v>
      </x:c>
      <x:c r="H777" s="14">
        <x:f t="shared" si="37"/>
        <x:v>0</x:v>
      </x:c>
      <x:c r="I777" s="14">
        <x:f>TRUNC(일위대가목록!G109,0)</x:f>
        <x:v>0</x:v>
      </x:c>
      <x:c r="J777" s="14">
        <x:f t="shared" si="38"/>
        <x:v>0</x:v>
      </x:c>
      <x:c r="K777" s="14">
        <x:f t="shared" si="39"/>
        <x:v>0</x:v>
      </x:c>
      <x:c r="L777" s="14">
        <x:f t="shared" si="40"/>
        <x:v>0</x:v>
      </x:c>
      <x:c r="M777" s="15" t="s">
        <x:v>651</x:v>
      </x:c>
      <x:c r="N777" s="3" t="s">
        <x:v>1506</x:v>
      </x:c>
      <x:c r="O777" s="3" t="s">
        <x:v>140</x:v>
      </x:c>
      <x:c r="P777" s="3" t="s">
        <x:v>140</x:v>
      </x:c>
      <x:c r="Q777" s="3" t="s">
        <x:v>687</x:v>
      </x:c>
      <x:c r="R777" s="3" t="s">
        <x:v>185</x:v>
      </x:c>
      <x:c r="S777" s="3" t="s">
        <x:v>150</x:v>
      </x:c>
      <x:c r="T777" s="3" t="s">
        <x:v>150</x:v>
      </x:c>
      <x:c r="AR777" s="3" t="s">
        <x:v>140</x:v>
      </x:c>
      <x:c r="AS777" s="3" t="s">
        <x:v>140</x:v>
      </x:c>
      <x:c r="AU777" s="3" t="s">
        <x:v>1780</x:v>
      </x:c>
      <x:c r="AV777" s="2">
        <x:v>276</x:v>
      </x:c>
    </x:row>
    <x:row r="778" spans="1:48" ht="30" customHeight="1">
      <x:c r="A778" s="15" t="s">
        <x:v>553</x:v>
      </x:c>
      <x:c r="B778" s="15" t="s">
        <x:v>867</x:v>
      </x:c>
      <x:c r="C778" s="15" t="s">
        <x:v>153</x:v>
      </x:c>
      <x:c r="D778" s="13">
        <x:v>1</x:v>
      </x:c>
      <x:c r="E778" s="14">
        <x:f>TRUNC(일위대가목록!E120,0)</x:f>
        <x:v>0</x:v>
      </x:c>
      <x:c r="F778" s="14">
        <x:f t="shared" si="36"/>
        <x:v>0</x:v>
      </x:c>
      <x:c r="G778" s="14">
        <x:f>TRUNC(일위대가목록!F120,0)</x:f>
        <x:v>0</x:v>
      </x:c>
      <x:c r="H778" s="14">
        <x:f t="shared" si="37"/>
        <x:v>0</x:v>
      </x:c>
      <x:c r="I778" s="14">
        <x:f>TRUNC(일위대가목록!G120,0)</x:f>
        <x:v>0</x:v>
      </x:c>
      <x:c r="J778" s="14">
        <x:f t="shared" si="38"/>
        <x:v>0</x:v>
      </x:c>
      <x:c r="K778" s="14">
        <x:f t="shared" si="39"/>
        <x:v>0</x:v>
      </x:c>
      <x:c r="L778" s="14">
        <x:f t="shared" si="40"/>
        <x:v>0</x:v>
      </x:c>
      <x:c r="M778" s="15" t="s">
        <x:v>701</x:v>
      </x:c>
      <x:c r="N778" s="3" t="s">
        <x:v>6</x:v>
      </x:c>
      <x:c r="O778" s="3" t="s">
        <x:v>140</x:v>
      </x:c>
      <x:c r="P778" s="3" t="s">
        <x:v>140</x:v>
      </x:c>
      <x:c r="Q778" s="3" t="s">
        <x:v>687</x:v>
      </x:c>
      <x:c r="R778" s="3" t="s">
        <x:v>185</x:v>
      </x:c>
      <x:c r="S778" s="3" t="s">
        <x:v>150</x:v>
      </x:c>
      <x:c r="T778" s="3" t="s">
        <x:v>150</x:v>
      </x:c>
      <x:c r="AR778" s="3" t="s">
        <x:v>140</x:v>
      </x:c>
      <x:c r="AS778" s="3" t="s">
        <x:v>140</x:v>
      </x:c>
      <x:c r="AU778" s="3" t="s">
        <x:v>1793</x:v>
      </x:c>
      <x:c r="AV778" s="2">
        <x:v>277</x:v>
      </x:c>
    </x:row>
    <x:row r="779" spans="1:48" ht="30" customHeight="1">
      <x:c r="A779" s="15" t="s">
        <x:v>689</x:v>
      </x:c>
      <x:c r="B779" s="15" t="s">
        <x:v>140</x:v>
      </x:c>
      <x:c r="C779" s="15" t="s">
        <x:v>153</x:v>
      </x:c>
      <x:c r="D779" s="13">
        <x:v>1</x:v>
      </x:c>
      <x:c r="E779" s="14">
        <x:f>TRUNC(일위대가목록!E118,0)</x:f>
        <x:v>0</x:v>
      </x:c>
      <x:c r="F779" s="14">
        <x:f t="shared" si="36"/>
        <x:v>0</x:v>
      </x:c>
      <x:c r="G779" s="14">
        <x:f>TRUNC(일위대가목록!F118,0)</x:f>
        <x:v>0</x:v>
      </x:c>
      <x:c r="H779" s="14">
        <x:f t="shared" si="37"/>
        <x:v>0</x:v>
      </x:c>
      <x:c r="I779" s="14">
        <x:f>TRUNC(일위대가목록!G118,0)</x:f>
        <x:v>0</x:v>
      </x:c>
      <x:c r="J779" s="14">
        <x:f t="shared" si="38"/>
        <x:v>0</x:v>
      </x:c>
      <x:c r="K779" s="14">
        <x:f t="shared" si="39"/>
        <x:v>0</x:v>
      </x:c>
      <x:c r="L779" s="14">
        <x:f t="shared" si="40"/>
        <x:v>0</x:v>
      </x:c>
      <x:c r="M779" s="15" t="s">
        <x:v>667</x:v>
      </x:c>
      <x:c r="N779" s="3" t="s">
        <x:v>1059</x:v>
      </x:c>
      <x:c r="O779" s="3" t="s">
        <x:v>140</x:v>
      </x:c>
      <x:c r="P779" s="3" t="s">
        <x:v>140</x:v>
      </x:c>
      <x:c r="Q779" s="3" t="s">
        <x:v>687</x:v>
      </x:c>
      <x:c r="R779" s="3" t="s">
        <x:v>185</x:v>
      </x:c>
      <x:c r="S779" s="3" t="s">
        <x:v>150</x:v>
      </x:c>
      <x:c r="T779" s="3" t="s">
        <x:v>150</x:v>
      </x:c>
      <x:c r="AR779" s="3" t="s">
        <x:v>140</x:v>
      </x:c>
      <x:c r="AS779" s="3" t="s">
        <x:v>140</x:v>
      </x:c>
      <x:c r="AU779" s="3" t="s">
        <x:v>785</x:v>
      </x:c>
      <x:c r="AV779" s="2">
        <x:v>293</x:v>
      </x:c>
    </x:row>
    <x:row r="780" spans="1:48" ht="30" customHeight="1">
      <x:c r="A780" s="15" t="s">
        <x:v>686</x:v>
      </x:c>
      <x:c r="B780" s="15" t="s">
        <x:v>140</x:v>
      </x:c>
      <x:c r="C780" s="15" t="s">
        <x:v>176</x:v>
      </x:c>
      <x:c r="D780" s="13">
        <x:v>0.81000000000000005</x:v>
      </x:c>
      <x:c r="E780" s="14">
        <x:f>TRUNC(일위대가목록!E110,0)</x:f>
        <x:v>0</x:v>
      </x:c>
      <x:c r="F780" s="14">
        <x:f t="shared" si="36"/>
        <x:v>0</x:v>
      </x:c>
      <x:c r="G780" s="14">
        <x:f>TRUNC(일위대가목록!F110,0)</x:f>
        <x:v>0</x:v>
      </x:c>
      <x:c r="H780" s="14">
        <x:f t="shared" si="37"/>
        <x:v>0</x:v>
      </x:c>
      <x:c r="I780" s="14">
        <x:f>TRUNC(일위대가목록!G110,0)</x:f>
        <x:v>0</x:v>
      </x:c>
      <x:c r="J780" s="14">
        <x:f t="shared" si="38"/>
        <x:v>0</x:v>
      </x:c>
      <x:c r="K780" s="14">
        <x:f t="shared" si="39"/>
        <x:v>0</x:v>
      </x:c>
      <x:c r="L780" s="14">
        <x:f t="shared" si="40"/>
        <x:v>0</x:v>
      </x:c>
      <x:c r="M780" s="15" t="s">
        <x:v>736</x:v>
      </x:c>
      <x:c r="N780" s="3" t="s">
        <x:v>1187</x:v>
      </x:c>
      <x:c r="O780" s="3" t="s">
        <x:v>140</x:v>
      </x:c>
      <x:c r="P780" s="3" t="s">
        <x:v>140</x:v>
      </x:c>
      <x:c r="Q780" s="3" t="s">
        <x:v>687</x:v>
      </x:c>
      <x:c r="R780" s="3" t="s">
        <x:v>185</x:v>
      </x:c>
      <x:c r="S780" s="3" t="s">
        <x:v>150</x:v>
      </x:c>
      <x:c r="T780" s="3" t="s">
        <x:v>150</x:v>
      </x:c>
      <x:c r="AR780" s="3" t="s">
        <x:v>140</x:v>
      </x:c>
      <x:c r="AS780" s="3" t="s">
        <x:v>140</x:v>
      </x:c>
      <x:c r="AU780" s="3" t="s">
        <x:v>1195</x:v>
      </x:c>
      <x:c r="AV780" s="2">
        <x:v>294</x:v>
      </x:c>
    </x:row>
    <x:row r="781" spans="1:48" ht="30" customHeight="1">
      <x:c r="A781" s="15" t="s">
        <x:v>903</x:v>
      </x:c>
      <x:c r="B781" s="15" t="s">
        <x:v>1577</x:v>
      </x:c>
      <x:c r="C781" s="15" t="s">
        <x:v>153</x:v>
      </x:c>
      <x:c r="D781" s="13">
        <x:v>1</x:v>
      </x:c>
      <x:c r="E781" s="14">
        <x:f>TRUNC(일위대가목록!E121,0)</x:f>
        <x:v>0</x:v>
      </x:c>
      <x:c r="F781" s="14">
        <x:f t="shared" si="36"/>
        <x:v>0</x:v>
      </x:c>
      <x:c r="G781" s="14">
        <x:f>TRUNC(일위대가목록!F121,0)</x:f>
        <x:v>0</x:v>
      </x:c>
      <x:c r="H781" s="14">
        <x:f t="shared" si="37"/>
        <x:v>0</x:v>
      </x:c>
      <x:c r="I781" s="14">
        <x:f>TRUNC(일위대가목록!G121,0)</x:f>
        <x:v>0</x:v>
      </x:c>
      <x:c r="J781" s="14">
        <x:f t="shared" si="38"/>
        <x:v>0</x:v>
      </x:c>
      <x:c r="K781" s="14">
        <x:f t="shared" si="39"/>
        <x:v>0</x:v>
      </x:c>
      <x:c r="L781" s="14">
        <x:f t="shared" si="40"/>
        <x:v>0</x:v>
      </x:c>
      <x:c r="M781" s="15" t="s">
        <x:v>718</x:v>
      </x:c>
      <x:c r="N781" s="3" t="s">
        <x:v>1194</x:v>
      </x:c>
      <x:c r="O781" s="3" t="s">
        <x:v>140</x:v>
      </x:c>
      <x:c r="P781" s="3" t="s">
        <x:v>140</x:v>
      </x:c>
      <x:c r="Q781" s="3" t="s">
        <x:v>687</x:v>
      </x:c>
      <x:c r="R781" s="3" t="s">
        <x:v>185</x:v>
      </x:c>
      <x:c r="S781" s="3" t="s">
        <x:v>150</x:v>
      </x:c>
      <x:c r="T781" s="3" t="s">
        <x:v>150</x:v>
      </x:c>
      <x:c r="AR781" s="3" t="s">
        <x:v>140</x:v>
      </x:c>
      <x:c r="AS781" s="3" t="s">
        <x:v>140</x:v>
      </x:c>
      <x:c r="AU781" s="3" t="s">
        <x:v>1770</x:v>
      </x:c>
      <x:c r="AV781" s="2">
        <x:v>295</x:v>
      </x:c>
    </x:row>
    <x:row r="782" spans="1:48" ht="30" customHeight="1">
      <x:c r="A782" s="15" t="s">
        <x:v>633</x:v>
      </x:c>
      <x:c r="B782" s="15" t="s">
        <x:v>1619</x:v>
      </x:c>
      <x:c r="C782" s="15" t="s">
        <x:v>153</x:v>
      </x:c>
      <x:c r="D782" s="13">
        <x:v>1</x:v>
      </x:c>
      <x:c r="E782" s="14">
        <x:f>TRUNC(일위대가목록!E123,0)</x:f>
        <x:v>0</x:v>
      </x:c>
      <x:c r="F782" s="14">
        <x:f t="shared" si="36"/>
        <x:v>0</x:v>
      </x:c>
      <x:c r="G782" s="14">
        <x:f>TRUNC(일위대가목록!F123,0)</x:f>
        <x:v>0</x:v>
      </x:c>
      <x:c r="H782" s="14">
        <x:f t="shared" si="37"/>
        <x:v>0</x:v>
      </x:c>
      <x:c r="I782" s="14">
        <x:f>TRUNC(일위대가목록!G123,0)</x:f>
        <x:v>0</x:v>
      </x:c>
      <x:c r="J782" s="14">
        <x:f t="shared" si="38"/>
        <x:v>0</x:v>
      </x:c>
      <x:c r="K782" s="14">
        <x:f t="shared" si="39"/>
        <x:v>0</x:v>
      </x:c>
      <x:c r="L782" s="14">
        <x:f t="shared" si="40"/>
        <x:v>0</x:v>
      </x:c>
      <x:c r="M782" s="15" t="s">
        <x:v>690</x:v>
      </x:c>
      <x:c r="N782" s="3" t="s">
        <x:v>1141</x:v>
      </x:c>
      <x:c r="O782" s="3" t="s">
        <x:v>140</x:v>
      </x:c>
      <x:c r="P782" s="3" t="s">
        <x:v>140</x:v>
      </x:c>
      <x:c r="Q782" s="3" t="s">
        <x:v>687</x:v>
      </x:c>
      <x:c r="R782" s="3" t="s">
        <x:v>185</x:v>
      </x:c>
      <x:c r="S782" s="3" t="s">
        <x:v>150</x:v>
      </x:c>
      <x:c r="T782" s="3" t="s">
        <x:v>150</x:v>
      </x:c>
      <x:c r="AR782" s="3" t="s">
        <x:v>140</x:v>
      </x:c>
      <x:c r="AS782" s="3" t="s">
        <x:v>140</x:v>
      </x:c>
      <x:c r="AU782" s="3" t="s">
        <x:v>1215</x:v>
      </x:c>
      <x:c r="AV782" s="2">
        <x:v>281</x:v>
      </x:c>
    </x:row>
    <x:row r="783" spans="1:48" ht="30" customHeight="1">
      <x:c r="A783" s="15" t="s">
        <x:v>904</x:v>
      </x:c>
      <x:c r="B783" s="15" t="s">
        <x:v>1593</x:v>
      </x:c>
      <x:c r="C783" s="15" t="s">
        <x:v>153</x:v>
      </x:c>
      <x:c r="D783" s="13">
        <x:v>1</x:v>
      </x:c>
      <x:c r="E783" s="14">
        <x:f>TRUNC(일위대가목록!E125,0)</x:f>
        <x:v>0</x:v>
      </x:c>
      <x:c r="F783" s="14">
        <x:f t="shared" si="36"/>
        <x:v>0</x:v>
      </x:c>
      <x:c r="G783" s="14">
        <x:f>TRUNC(일위대가목록!F125,0)</x:f>
        <x:v>0</x:v>
      </x:c>
      <x:c r="H783" s="14">
        <x:f t="shared" si="37"/>
        <x:v>0</x:v>
      </x:c>
      <x:c r="I783" s="14">
        <x:f>TRUNC(일위대가목록!G125,0)</x:f>
        <x:v>0</x:v>
      </x:c>
      <x:c r="J783" s="14">
        <x:f t="shared" si="38"/>
        <x:v>0</x:v>
      </x:c>
      <x:c r="K783" s="14">
        <x:f t="shared" si="39"/>
        <x:v>0</x:v>
      </x:c>
      <x:c r="L783" s="14">
        <x:f t="shared" si="40"/>
        <x:v>0</x:v>
      </x:c>
      <x:c r="M783" s="15" t="s">
        <x:v>706</x:v>
      </x:c>
      <x:c r="N783" s="3" t="s">
        <x:v>1186</x:v>
      </x:c>
      <x:c r="O783" s="3" t="s">
        <x:v>140</x:v>
      </x:c>
      <x:c r="P783" s="3" t="s">
        <x:v>140</x:v>
      </x:c>
      <x:c r="Q783" s="3" t="s">
        <x:v>687</x:v>
      </x:c>
      <x:c r="R783" s="3" t="s">
        <x:v>185</x:v>
      </x:c>
      <x:c r="S783" s="3" t="s">
        <x:v>150</x:v>
      </x:c>
      <x:c r="T783" s="3" t="s">
        <x:v>150</x:v>
      </x:c>
      <x:c r="AR783" s="3" t="s">
        <x:v>140</x:v>
      </x:c>
      <x:c r="AS783" s="3" t="s">
        <x:v>140</x:v>
      </x:c>
      <x:c r="AU783" s="3" t="s">
        <x:v>1205</x:v>
      </x:c>
      <x:c r="AV783" s="2">
        <x:v>296</x:v>
      </x:c>
    </x:row>
    <x:row r="784" spans="1:48" ht="30" customHeight="1">
      <x:c r="A784" s="15" t="s">
        <x:v>1626</x:v>
      </x:c>
      <x:c r="B784" s="15" t="s">
        <x:v>1714</x:v>
      </x:c>
      <x:c r="C784" s="15" t="s">
        <x:v>176</x:v>
      </x:c>
      <x:c r="D784" s="13">
        <x:v>5.6699999999999999</x:v>
      </x:c>
      <x:c r="E784" s="14">
        <x:f>TRUNC(일위대가목록!E119,0)</x:f>
        <x:v>0</x:v>
      </x:c>
      <x:c r="F784" s="14">
        <x:f t="shared" si="36"/>
        <x:v>0</x:v>
      </x:c>
      <x:c r="G784" s="14">
        <x:f>TRUNC(일위대가목록!F119,0)</x:f>
        <x:v>0</x:v>
      </x:c>
      <x:c r="H784" s="14">
        <x:f t="shared" si="37"/>
        <x:v>0</x:v>
      </x:c>
      <x:c r="I784" s="14">
        <x:f>TRUNC(일위대가목록!G119,0)</x:f>
        <x:v>0</x:v>
      </x:c>
      <x:c r="J784" s="14">
        <x:f t="shared" si="38"/>
        <x:v>0</x:v>
      </x:c>
      <x:c r="K784" s="14">
        <x:f t="shared" si="39"/>
        <x:v>0</x:v>
      </x:c>
      <x:c r="L784" s="14">
        <x:f t="shared" si="40"/>
        <x:v>0</x:v>
      </x:c>
      <x:c r="M784" s="15" t="s">
        <x:v>685</x:v>
      </x:c>
      <x:c r="N784" s="3" t="s">
        <x:v>1190</x:v>
      </x:c>
      <x:c r="O784" s="3" t="s">
        <x:v>140</x:v>
      </x:c>
      <x:c r="P784" s="3" t="s">
        <x:v>140</x:v>
      </x:c>
      <x:c r="Q784" s="3" t="s">
        <x:v>687</x:v>
      </x:c>
      <x:c r="R784" s="3" t="s">
        <x:v>185</x:v>
      </x:c>
      <x:c r="S784" s="3" t="s">
        <x:v>150</x:v>
      </x:c>
      <x:c r="T784" s="3" t="s">
        <x:v>150</x:v>
      </x:c>
      <x:c r="AR784" s="3" t="s">
        <x:v>140</x:v>
      </x:c>
      <x:c r="AS784" s="3" t="s">
        <x:v>140</x:v>
      </x:c>
      <x:c r="AU784" s="3" t="s">
        <x:v>1208</x:v>
      </x:c>
      <x:c r="AV784" s="2">
        <x:v>283</x:v>
      </x:c>
    </x:row>
    <x:row r="785" spans="1:48" ht="30" customHeight="1">
      <x:c r="A785" s="15" t="s">
        <x:v>693</x:v>
      </x:c>
      <x:c r="B785" s="15" t="s">
        <x:v>721</x:v>
      </x:c>
      <x:c r="C785" s="15" t="s">
        <x:v>176</x:v>
      </x:c>
      <x:c r="D785" s="13">
        <x:v>1.8899999999999999</x:v>
      </x:c>
      <x:c r="E785" s="14">
        <x:f>TRUNC(일위대가목록!E105,0)</x:f>
        <x:v>0</x:v>
      </x:c>
      <x:c r="F785" s="14">
        <x:f t="shared" si="36"/>
        <x:v>0</x:v>
      </x:c>
      <x:c r="G785" s="14">
        <x:f>TRUNC(일위대가목록!F105,0)</x:f>
        <x:v>0</x:v>
      </x:c>
      <x:c r="H785" s="14">
        <x:f t="shared" si="37"/>
        <x:v>0</x:v>
      </x:c>
      <x:c r="I785" s="14">
        <x:f>TRUNC(일위대가목록!G105,0)</x:f>
        <x:v>0</x:v>
      </x:c>
      <x:c r="J785" s="14">
        <x:f t="shared" si="38"/>
        <x:v>0</x:v>
      </x:c>
      <x:c r="K785" s="14">
        <x:f t="shared" si="39"/>
        <x:v>0</x:v>
      </x:c>
      <x:c r="L785" s="14">
        <x:f t="shared" si="40"/>
        <x:v>0</x:v>
      </x:c>
      <x:c r="M785" s="15" t="s">
        <x:v>694</x:v>
      </x:c>
      <x:c r="N785" s="3" t="s">
        <x:v>818</x:v>
      </x:c>
      <x:c r="O785" s="3" t="s">
        <x:v>140</x:v>
      </x:c>
      <x:c r="P785" s="3" t="s">
        <x:v>140</x:v>
      </x:c>
      <x:c r="Q785" s="3" t="s">
        <x:v>687</x:v>
      </x:c>
      <x:c r="R785" s="3" t="s">
        <x:v>185</x:v>
      </x:c>
      <x:c r="S785" s="3" t="s">
        <x:v>150</x:v>
      </x:c>
      <x:c r="T785" s="3" t="s">
        <x:v>150</x:v>
      </x:c>
      <x:c r="AR785" s="3" t="s">
        <x:v>140</x:v>
      </x:c>
      <x:c r="AS785" s="3" t="s">
        <x:v>140</x:v>
      </x:c>
      <x:c r="AU785" s="3" t="s">
        <x:v>833</x:v>
      </x:c>
      <x:c r="AV785" s="2">
        <x:v>284</x:v>
      </x:c>
    </x:row>
    <x:row r="786" spans="1:48" ht="30" customHeight="1">
      <x:c r="A786" s="15" t="s">
        <x:v>972</x:v>
      </x:c>
      <x:c r="B786" s="15" t="s">
        <x:v>140</x:v>
      </x:c>
      <x:c r="C786" s="15" t="s">
        <x:v>182</x:v>
      </x:c>
      <x:c r="D786" s="13">
        <x:v>2.21</x:v>
      </x:c>
      <x:c r="E786" s="14">
        <x:f>TRUNC(단가대비표!O92,0)</x:f>
        <x:v>0</x:v>
      </x:c>
      <x:c r="F786" s="14">
        <x:f t="shared" si="36"/>
        <x:v>0</x:v>
      </x:c>
      <x:c r="G786" s="14">
        <x:f>TRUNC(단가대비표!P92,0)</x:f>
        <x:v>0</x:v>
      </x:c>
      <x:c r="H786" s="14">
        <x:f t="shared" si="37"/>
        <x:v>0</x:v>
      </x:c>
      <x:c r="I786" s="14">
        <x:f>TRUNC(단가대비표!V92,0)</x:f>
        <x:v>0</x:v>
      </x:c>
      <x:c r="J786" s="14">
        <x:f t="shared" si="38"/>
        <x:v>0</x:v>
      </x:c>
      <x:c r="K786" s="14">
        <x:f t="shared" si="39"/>
        <x:v>0</x:v>
      </x:c>
      <x:c r="L786" s="14">
        <x:f t="shared" si="40"/>
        <x:v>0</x:v>
      </x:c>
      <x:c r="M786" s="15" t="s">
        <x:v>140</x:v>
      </x:c>
      <x:c r="N786" s="3" t="s">
        <x:v>1918</x:v>
      </x:c>
      <x:c r="O786" s="3" t="s">
        <x:v>140</x:v>
      </x:c>
      <x:c r="P786" s="3" t="s">
        <x:v>140</x:v>
      </x:c>
      <x:c r="Q786" s="3" t="s">
        <x:v>687</x:v>
      </x:c>
      <x:c r="R786" s="3" t="s">
        <x:v>150</x:v>
      </x:c>
      <x:c r="S786" s="3" t="s">
        <x:v>150</x:v>
      </x:c>
      <x:c r="T786" s="3" t="s">
        <x:v>185</x:v>
      </x:c>
      <x:c r="AR786" s="3" t="s">
        <x:v>140</x:v>
      </x:c>
      <x:c r="AS786" s="3" t="s">
        <x:v>140</x:v>
      </x:c>
      <x:c r="AU786" s="3" t="s">
        <x:v>1163</x:v>
      </x:c>
      <x:c r="AV786" s="2">
        <x:v>197</x:v>
      </x:c>
    </x:row>
    <x:row r="787" spans="1:48" ht="30" customHeight="1">
      <x:c r="A787" s="15" t="s">
        <x:v>939</x:v>
      </x:c>
      <x:c r="B787" s="15" t="s">
        <x:v>1721</x:v>
      </x:c>
      <x:c r="C787" s="15" t="s">
        <x:v>182</x:v>
      </x:c>
      <x:c r="D787" s="13">
        <x:v>0.35999999999999999</x:v>
      </x:c>
      <x:c r="E787" s="14">
        <x:f>TRUNC(단가대비표!O93,0)</x:f>
        <x:v>0</x:v>
      </x:c>
      <x:c r="F787" s="14">
        <x:f t="shared" si="36"/>
        <x:v>0</x:v>
      </x:c>
      <x:c r="G787" s="14">
        <x:f>TRUNC(단가대비표!P93,0)</x:f>
        <x:v>0</x:v>
      </x:c>
      <x:c r="H787" s="14">
        <x:f t="shared" si="37"/>
        <x:v>0</x:v>
      </x:c>
      <x:c r="I787" s="14">
        <x:f>TRUNC(단가대비표!V93,0)</x:f>
        <x:v>0</x:v>
      </x:c>
      <x:c r="J787" s="14">
        <x:f t="shared" si="38"/>
        <x:v>0</x:v>
      </x:c>
      <x:c r="K787" s="14">
        <x:f t="shared" si="39"/>
        <x:v>0</x:v>
      </x:c>
      <x:c r="L787" s="14">
        <x:f t="shared" si="40"/>
        <x:v>0</x:v>
      </x:c>
      <x:c r="M787" s="15" t="s">
        <x:v>140</x:v>
      </x:c>
      <x:c r="N787" s="3" t="s">
        <x:v>14</x:v>
      </x:c>
      <x:c r="O787" s="3" t="s">
        <x:v>140</x:v>
      </x:c>
      <x:c r="P787" s="3" t="s">
        <x:v>140</x:v>
      </x:c>
      <x:c r="Q787" s="3" t="s">
        <x:v>687</x:v>
      </x:c>
      <x:c r="R787" s="3" t="s">
        <x:v>150</x:v>
      </x:c>
      <x:c r="S787" s="3" t="s">
        <x:v>150</x:v>
      </x:c>
      <x:c r="T787" s="3" t="s">
        <x:v>185</x:v>
      </x:c>
      <x:c r="AR787" s="3" t="s">
        <x:v>140</x:v>
      </x:c>
      <x:c r="AS787" s="3" t="s">
        <x:v>140</x:v>
      </x:c>
      <x:c r="AU787" s="3" t="s">
        <x:v>1890</x:v>
      </x:c>
      <x:c r="AV787" s="2">
        <x:v>198</x:v>
      </x:c>
    </x:row>
    <x:row r="788" spans="1:17" ht="30" customHeight="1">
      <x:c r="A788" s="13"/>
      <x:c r="B788" s="13"/>
      <x:c r="C788" s="13"/>
      <x:c r="D788" s="13"/>
      <x:c r="E788" s="14"/>
      <x:c r="F788" s="14"/>
      <x:c r="G788" s="14"/>
      <x:c r="H788" s="14"/>
      <x:c r="I788" s="14"/>
      <x:c r="J788" s="14"/>
      <x:c r="K788" s="14"/>
      <x:c r="L788" s="14"/>
      <x:c r="M788" s="13"/>
      <x:c r="Q788" s="3" t="s">
        <x:v>687</x:v>
      </x:c>
    </x:row>
    <x:row r="789" spans="1:17" ht="30" customHeight="1">
      <x:c r="A789" s="13"/>
      <x:c r="B789" s="13"/>
      <x:c r="C789" s="13"/>
      <x:c r="D789" s="13"/>
      <x:c r="E789" s="14"/>
      <x:c r="F789" s="14"/>
      <x:c r="G789" s="14"/>
      <x:c r="H789" s="14"/>
      <x:c r="I789" s="14"/>
      <x:c r="J789" s="14"/>
      <x:c r="K789" s="14"/>
      <x:c r="L789" s="14"/>
      <x:c r="M789" s="13"/>
      <x:c r="Q789" s="3" t="s">
        <x:v>687</x:v>
      </x:c>
    </x:row>
    <x:row r="790" spans="1:17" ht="30" customHeight="1">
      <x:c r="A790" s="13"/>
      <x:c r="B790" s="13"/>
      <x:c r="C790" s="13"/>
      <x:c r="D790" s="13"/>
      <x:c r="E790" s="14"/>
      <x:c r="F790" s="14"/>
      <x:c r="G790" s="14"/>
      <x:c r="H790" s="14"/>
      <x:c r="I790" s="14"/>
      <x:c r="J790" s="14"/>
      <x:c r="K790" s="14"/>
      <x:c r="L790" s="14"/>
      <x:c r="M790" s="13"/>
      <x:c r="Q790" s="3" t="s">
        <x:v>687</x:v>
      </x:c>
    </x:row>
    <x:row r="791" spans="1:17" ht="30" customHeight="1">
      <x:c r="A791" s="13"/>
      <x:c r="B791" s="13"/>
      <x:c r="C791" s="13"/>
      <x:c r="D791" s="13"/>
      <x:c r="E791" s="14"/>
      <x:c r="F791" s="14"/>
      <x:c r="G791" s="14"/>
      <x:c r="H791" s="14"/>
      <x:c r="I791" s="14"/>
      <x:c r="J791" s="14"/>
      <x:c r="K791" s="14"/>
      <x:c r="L791" s="14"/>
      <x:c r="M791" s="13"/>
      <x:c r="Q791" s="3" t="s">
        <x:v>687</x:v>
      </x:c>
    </x:row>
    <x:row r="792" spans="1:17" ht="30" customHeight="1">
      <x:c r="A792" s="13"/>
      <x:c r="B792" s="13"/>
      <x:c r="C792" s="13"/>
      <x:c r="D792" s="13"/>
      <x:c r="E792" s="14"/>
      <x:c r="F792" s="14"/>
      <x:c r="G792" s="14"/>
      <x:c r="H792" s="14"/>
      <x:c r="I792" s="14"/>
      <x:c r="J792" s="14"/>
      <x:c r="K792" s="14"/>
      <x:c r="L792" s="14"/>
      <x:c r="M792" s="13"/>
      <x:c r="Q792" s="3" t="s">
        <x:v>687</x:v>
      </x:c>
    </x:row>
    <x:row r="793" spans="1:17" ht="30" customHeight="1">
      <x:c r="A793" s="13"/>
      <x:c r="B793" s="13"/>
      <x:c r="C793" s="13"/>
      <x:c r="D793" s="13"/>
      <x:c r="E793" s="14"/>
      <x:c r="F793" s="14"/>
      <x:c r="G793" s="14"/>
      <x:c r="H793" s="14"/>
      <x:c r="I793" s="14"/>
      <x:c r="J793" s="14"/>
      <x:c r="K793" s="14"/>
      <x:c r="L793" s="14"/>
      <x:c r="M793" s="13"/>
      <x:c r="Q793" s="3" t="s">
        <x:v>687</x:v>
      </x:c>
    </x:row>
    <x:row r="794" spans="1:17" ht="30" customHeight="1">
      <x:c r="A794" s="13"/>
      <x:c r="B794" s="13"/>
      <x:c r="C794" s="13"/>
      <x:c r="D794" s="13"/>
      <x:c r="E794" s="14"/>
      <x:c r="F794" s="14"/>
      <x:c r="G794" s="14"/>
      <x:c r="H794" s="14"/>
      <x:c r="I794" s="14"/>
      <x:c r="J794" s="14"/>
      <x:c r="K794" s="14"/>
      <x:c r="L794" s="14"/>
      <x:c r="M794" s="13"/>
      <x:c r="Q794" s="3" t="s">
        <x:v>687</x:v>
      </x:c>
    </x:row>
    <x:row r="795" spans="1:14" ht="30" customHeight="1">
      <x:c r="A795" s="15" t="s">
        <x:v>1704</x:v>
      </x:c>
      <x:c r="B795" s="13"/>
      <x:c r="C795" s="13"/>
      <x:c r="D795" s="13"/>
      <x:c r="E795" s="14"/>
      <x:c r="F795" s="14">
        <x:f>SUMIF(Q773:Q794,"010710",F773:F794)</x:f>
        <x:v>0</x:v>
      </x:c>
      <x:c r="G795" s="14"/>
      <x:c r="H795" s="14">
        <x:f>SUMIF(Q773:Q794,"010710",H773:H794)</x:f>
        <x:v>0</x:v>
      </x:c>
      <x:c r="I795" s="14"/>
      <x:c r="J795" s="14">
        <x:f>SUMIF(Q773:Q794,"010710",J773:J794)</x:f>
        <x:v>0</x:v>
      </x:c>
      <x:c r="K795" s="14"/>
      <x:c r="L795" s="14">
        <x:f>SUMIF(Q773:Q794,"010710",L773:L794)</x:f>
        <x:v>0</x:v>
      </x:c>
      <x:c r="M795" s="13"/>
      <x:c r="N795" s="2" t="s">
        <x:v>344</x:v>
      </x:c>
    </x:row>
    <x:row r="796" spans="1:17" ht="30" customHeight="1">
      <x:c r="A796" s="15" t="s">
        <x:v>1723</x:v>
      </x:c>
      <x:c r="B796" s="15" t="s">
        <x:v>899</x:v>
      </x:c>
      <x:c r="C796" s="13"/>
      <x:c r="D796" s="13"/>
      <x:c r="E796" s="14"/>
      <x:c r="F796" s="14"/>
      <x:c r="G796" s="14"/>
      <x:c r="H796" s="14"/>
      <x:c r="I796" s="14"/>
      <x:c r="J796" s="14"/>
      <x:c r="K796" s="14"/>
      <x:c r="L796" s="14"/>
      <x:c r="M796" s="13"/>
      <x:c r="Q796" s="3" t="s">
        <x:v>620</x:v>
      </x:c>
    </x:row>
    <x:row r="797" spans="1:48" ht="30" customHeight="1">
      <x:c r="A797" s="15" t="s">
        <x:v>401</x:v>
      </x:c>
      <x:c r="B797" s="15" t="s">
        <x:v>265</x:v>
      </x:c>
      <x:c r="C797" s="15" t="s">
        <x:v>182</x:v>
      </x:c>
      <x:c r="D797" s="13">
        <x:v>2.21</x:v>
      </x:c>
      <x:c r="E797" s="14">
        <x:f>TRUNC(단가대비표!O89,0)</x:f>
        <x:v>0</x:v>
      </x:c>
      <x:c r="F797" s="14">
        <x:f>TRUNC(E797*D797,0)</x:f>
        <x:v>0</x:v>
      </x:c>
      <x:c r="G797" s="14">
        <x:f>TRUNC(단가대비표!P89,0)</x:f>
        <x:v>0</x:v>
      </x:c>
      <x:c r="H797" s="14">
        <x:f>TRUNC(G797*D797,0)</x:f>
        <x:v>0</x:v>
      </x:c>
      <x:c r="I797" s="14">
        <x:f>TRUNC(단가대비표!V89,0)</x:f>
        <x:v>0</x:v>
      </x:c>
      <x:c r="J797" s="14">
        <x:f>TRUNC(I797*D797,0)</x:f>
        <x:v>0</x:v>
      </x:c>
      <x:c r="K797" s="14">
        <x:f t="shared" ref="K797:L801" si="41">TRUNC(E797+G797+I797,0)</x:f>
        <x:v>0</x:v>
      </x:c>
      <x:c r="L797" s="14">
        <x:f t="shared" si="41"/>
        <x:v>0</x:v>
      </x:c>
      <x:c r="M797" s="15" t="s">
        <x:v>140</x:v>
      </x:c>
      <x:c r="N797" s="3" t="s">
        <x:v>29</x:v>
      </x:c>
      <x:c r="O797" s="3" t="s">
        <x:v>140</x:v>
      </x:c>
      <x:c r="P797" s="3" t="s">
        <x:v>140</x:v>
      </x:c>
      <x:c r="Q797" s="3" t="s">
        <x:v>620</x:v>
      </x:c>
      <x:c r="R797" s="3" t="s">
        <x:v>150</x:v>
      </x:c>
      <x:c r="S797" s="3" t="s">
        <x:v>150</x:v>
      </x:c>
      <x:c r="T797" s="3" t="s">
        <x:v>185</x:v>
      </x:c>
      <x:c r="AR797" s="3" t="s">
        <x:v>140</x:v>
      </x:c>
      <x:c r="AS797" s="3" t="s">
        <x:v>140</x:v>
      </x:c>
      <x:c r="AU797" s="3" t="s">
        <x:v>1913</x:v>
      </x:c>
      <x:c r="AV797" s="2">
        <x:v>194</x:v>
      </x:c>
    </x:row>
    <x:row r="798" spans="1:48" ht="30" customHeight="1">
      <x:c r="A798" s="15" t="s">
        <x:v>453</x:v>
      </x:c>
      <x:c r="B798" s="15" t="s">
        <x:v>274</x:v>
      </x:c>
      <x:c r="C798" s="15" t="s">
        <x:v>182</x:v>
      </x:c>
      <x:c r="D798" s="13">
        <x:v>0.14999999999999999</x:v>
      </x:c>
      <x:c r="E798" s="14">
        <x:f>TRUNC(단가대비표!O90,0)</x:f>
        <x:v>0</x:v>
      </x:c>
      <x:c r="F798" s="14">
        <x:f>TRUNC(E798*D798,0)</x:f>
        <x:v>0</x:v>
      </x:c>
      <x:c r="G798" s="14">
        <x:f>TRUNC(단가대비표!P90,0)</x:f>
        <x:v>0</x:v>
      </x:c>
      <x:c r="H798" s="14">
        <x:f>TRUNC(G798*D798,0)</x:f>
        <x:v>0</x:v>
      </x:c>
      <x:c r="I798" s="14">
        <x:f>TRUNC(단가대비표!V90,0)</x:f>
        <x:v>0</x:v>
      </x:c>
      <x:c r="J798" s="14">
        <x:f>TRUNC(I798*D798,0)</x:f>
        <x:v>0</x:v>
      </x:c>
      <x:c r="K798" s="14">
        <x:f t="shared" si="41"/>
        <x:v>0</x:v>
      </x:c>
      <x:c r="L798" s="14">
        <x:f t="shared" si="41"/>
        <x:v>0</x:v>
      </x:c>
      <x:c r="M798" s="15" t="s">
        <x:v>140</x:v>
      </x:c>
      <x:c r="N798" s="3" t="s">
        <x:v>1672</x:v>
      </x:c>
      <x:c r="O798" s="3" t="s">
        <x:v>140</x:v>
      </x:c>
      <x:c r="P798" s="3" t="s">
        <x:v>140</x:v>
      </x:c>
      <x:c r="Q798" s="3" t="s">
        <x:v>620</x:v>
      </x:c>
      <x:c r="R798" s="3" t="s">
        <x:v>150</x:v>
      </x:c>
      <x:c r="S798" s="3" t="s">
        <x:v>150</x:v>
      </x:c>
      <x:c r="T798" s="3" t="s">
        <x:v>185</x:v>
      </x:c>
      <x:c r="AR798" s="3" t="s">
        <x:v>140</x:v>
      </x:c>
      <x:c r="AS798" s="3" t="s">
        <x:v>140</x:v>
      </x:c>
      <x:c r="AU798" s="3" t="s">
        <x:v>1893</x:v>
      </x:c>
      <x:c r="AV798" s="2">
        <x:v>195</x:v>
      </x:c>
    </x:row>
    <x:row r="799" spans="1:48" ht="30" customHeight="1">
      <x:c r="A799" s="15" t="s">
        <x:v>453</x:v>
      </x:c>
      <x:c r="B799" s="15" t="s">
        <x:v>1091</x:v>
      </x:c>
      <x:c r="C799" s="15" t="s">
        <x:v>182</x:v>
      </x:c>
      <x:c r="D799" s="13">
        <x:v>0.20999999999999999</x:v>
      </x:c>
      <x:c r="E799" s="14">
        <x:f>TRUNC(단가대비표!O91,0)</x:f>
        <x:v>0</x:v>
      </x:c>
      <x:c r="F799" s="14">
        <x:f>TRUNC(E799*D799,0)</x:f>
        <x:v>0</x:v>
      </x:c>
      <x:c r="G799" s="14">
        <x:f>TRUNC(단가대비표!P91,0)</x:f>
        <x:v>0</x:v>
      </x:c>
      <x:c r="H799" s="14">
        <x:f>TRUNC(G799*D799,0)</x:f>
        <x:v>0</x:v>
      </x:c>
      <x:c r="I799" s="14">
        <x:f>TRUNC(단가대비표!V91,0)</x:f>
        <x:v>0</x:v>
      </x:c>
      <x:c r="J799" s="14">
        <x:f>TRUNC(I799*D799,0)</x:f>
        <x:v>0</x:v>
      </x:c>
      <x:c r="K799" s="14">
        <x:f t="shared" si="41"/>
        <x:v>0</x:v>
      </x:c>
      <x:c r="L799" s="14">
        <x:f t="shared" si="41"/>
        <x:v>0</x:v>
      </x:c>
      <x:c r="M799" s="15" t="s">
        <x:v>140</x:v>
      </x:c>
      <x:c r="N799" s="3" t="s">
        <x:v>21</x:v>
      </x:c>
      <x:c r="O799" s="3" t="s">
        <x:v>140</x:v>
      </x:c>
      <x:c r="P799" s="3" t="s">
        <x:v>140</x:v>
      </x:c>
      <x:c r="Q799" s="3" t="s">
        <x:v>620</x:v>
      </x:c>
      <x:c r="R799" s="3" t="s">
        <x:v>150</x:v>
      </x:c>
      <x:c r="S799" s="3" t="s">
        <x:v>150</x:v>
      </x:c>
      <x:c r="T799" s="3" t="s">
        <x:v>185</x:v>
      </x:c>
      <x:c r="AR799" s="3" t="s">
        <x:v>140</x:v>
      </x:c>
      <x:c r="AS799" s="3" t="s">
        <x:v>140</x:v>
      </x:c>
      <x:c r="AU799" s="3" t="s">
        <x:v>1165</x:v>
      </x:c>
      <x:c r="AV799" s="2">
        <x:v>196</x:v>
      </x:c>
    </x:row>
    <x:row r="800" spans="1:48" ht="30" customHeight="1">
      <x:c r="A800" s="15" t="s">
        <x:v>938</x:v>
      </x:c>
      <x:c r="B800" s="15" t="s">
        <x:v>1617</x:v>
      </x:c>
      <x:c r="C800" s="15" t="s">
        <x:v>182</x:v>
      </x:c>
      <x:c r="D800" s="13">
        <x:v>2.21</x:v>
      </x:c>
      <x:c r="E800" s="14">
        <x:f>TRUNC(단가대비표!O94,0)</x:f>
        <x:v>0</x:v>
      </x:c>
      <x:c r="F800" s="14">
        <x:f>TRUNC(E800*D800,0)</x:f>
        <x:v>0</x:v>
      </x:c>
      <x:c r="G800" s="14">
        <x:f>TRUNC(단가대비표!P94,0)</x:f>
        <x:v>0</x:v>
      </x:c>
      <x:c r="H800" s="14">
        <x:f>TRUNC(G800*D800,0)</x:f>
        <x:v>0</x:v>
      </x:c>
      <x:c r="I800" s="14">
        <x:f>TRUNC(단가대비표!V94,0)</x:f>
        <x:v>0</x:v>
      </x:c>
      <x:c r="J800" s="14">
        <x:f>TRUNC(I800*D800,0)</x:f>
        <x:v>0</x:v>
      </x:c>
      <x:c r="K800" s="14">
        <x:f t="shared" si="41"/>
        <x:v>0</x:v>
      </x:c>
      <x:c r="L800" s="14">
        <x:f t="shared" si="41"/>
        <x:v>0</x:v>
      </x:c>
      <x:c r="M800" s="15" t="s">
        <x:v>140</x:v>
      </x:c>
      <x:c r="N800" s="3" t="s">
        <x:v>1926</x:v>
      </x:c>
      <x:c r="O800" s="3" t="s">
        <x:v>140</x:v>
      </x:c>
      <x:c r="P800" s="3" t="s">
        <x:v>140</x:v>
      </x:c>
      <x:c r="Q800" s="3" t="s">
        <x:v>620</x:v>
      </x:c>
      <x:c r="R800" s="3" t="s">
        <x:v>150</x:v>
      </x:c>
      <x:c r="S800" s="3" t="s">
        <x:v>150</x:v>
      </x:c>
      <x:c r="T800" s="3" t="s">
        <x:v>185</x:v>
      </x:c>
      <x:c r="AR800" s="3" t="s">
        <x:v>140</x:v>
      </x:c>
      <x:c r="AS800" s="3" t="s">
        <x:v>140</x:v>
      </x:c>
      <x:c r="AU800" s="3" t="s">
        <x:v>1902</x:v>
      </x:c>
      <x:c r="AV800" s="2">
        <x:v>199</x:v>
      </x:c>
    </x:row>
    <x:row r="801" spans="1:48" ht="30" customHeight="1">
      <x:c r="A801" s="15" t="s">
        <x:v>949</x:v>
      </x:c>
      <x:c r="B801" s="15" t="s">
        <x:v>1578</x:v>
      </x:c>
      <x:c r="C801" s="15" t="s">
        <x:v>182</x:v>
      </x:c>
      <x:c r="D801" s="13">
        <x:v>0.35999999999999999</x:v>
      </x:c>
      <x:c r="E801" s="14">
        <x:f>TRUNC(단가대비표!O95,0)</x:f>
        <x:v>0</x:v>
      </x:c>
      <x:c r="F801" s="14">
        <x:f>TRUNC(E801*D801,0)</x:f>
        <x:v>0</x:v>
      </x:c>
      <x:c r="G801" s="14">
        <x:f>TRUNC(단가대비표!P95,0)</x:f>
        <x:v>0</x:v>
      </x:c>
      <x:c r="H801" s="14">
        <x:f>TRUNC(G801*D801,0)</x:f>
        <x:v>0</x:v>
      </x:c>
      <x:c r="I801" s="14">
        <x:f>TRUNC(단가대비표!V95,0)</x:f>
        <x:v>0</x:v>
      </x:c>
      <x:c r="J801" s="14">
        <x:f>TRUNC(I801*D801,0)</x:f>
        <x:v>0</x:v>
      </x:c>
      <x:c r="K801" s="14">
        <x:f t="shared" si="41"/>
        <x:v>0</x:v>
      </x:c>
      <x:c r="L801" s="14">
        <x:f t="shared" si="41"/>
        <x:v>0</x:v>
      </x:c>
      <x:c r="M801" s="15" t="s">
        <x:v>140</x:v>
      </x:c>
      <x:c r="N801" s="3" t="s">
        <x:v>1923</x:v>
      </x:c>
      <x:c r="O801" s="3" t="s">
        <x:v>140</x:v>
      </x:c>
      <x:c r="P801" s="3" t="s">
        <x:v>140</x:v>
      </x:c>
      <x:c r="Q801" s="3" t="s">
        <x:v>620</x:v>
      </x:c>
      <x:c r="R801" s="3" t="s">
        <x:v>150</x:v>
      </x:c>
      <x:c r="S801" s="3" t="s">
        <x:v>150</x:v>
      </x:c>
      <x:c r="T801" s="3" t="s">
        <x:v>185</x:v>
      </x:c>
      <x:c r="AR801" s="3" t="s">
        <x:v>140</x:v>
      </x:c>
      <x:c r="AS801" s="3" t="s">
        <x:v>140</x:v>
      </x:c>
      <x:c r="AU801" s="3" t="s">
        <x:v>1892</x:v>
      </x:c>
      <x:c r="AV801" s="2">
        <x:v>200</x:v>
      </x:c>
    </x:row>
    <x:row r="802" spans="1:17" ht="30" customHeight="1">
      <x:c r="A802" s="13"/>
      <x:c r="B802" s="13"/>
      <x:c r="C802" s="13"/>
      <x:c r="D802" s="13"/>
      <x:c r="E802" s="14"/>
      <x:c r="F802" s="14"/>
      <x:c r="G802" s="14"/>
      <x:c r="H802" s="14"/>
      <x:c r="I802" s="14"/>
      <x:c r="J802" s="14"/>
      <x:c r="K802" s="14"/>
      <x:c r="L802" s="14"/>
      <x:c r="M802" s="13"/>
      <x:c r="Q802" s="3" t="s">
        <x:v>620</x:v>
      </x:c>
    </x:row>
    <x:row r="803" spans="1:17" ht="30" customHeight="1">
      <x:c r="A803" s="13"/>
      <x:c r="B803" s="13"/>
      <x:c r="C803" s="13"/>
      <x:c r="D803" s="13"/>
      <x:c r="E803" s="14"/>
      <x:c r="F803" s="14"/>
      <x:c r="G803" s="14"/>
      <x:c r="H803" s="14"/>
      <x:c r="I803" s="14"/>
      <x:c r="J803" s="14"/>
      <x:c r="K803" s="14"/>
      <x:c r="L803" s="14"/>
      <x:c r="M803" s="13"/>
      <x:c r="Q803" s="3" t="s">
        <x:v>620</x:v>
      </x:c>
    </x:row>
    <x:row r="804" spans="1:17" ht="30" customHeight="1">
      <x:c r="A804" s="13"/>
      <x:c r="B804" s="13"/>
      <x:c r="C804" s="13"/>
      <x:c r="D804" s="13"/>
      <x:c r="E804" s="14"/>
      <x:c r="F804" s="14"/>
      <x:c r="G804" s="14"/>
      <x:c r="H804" s="14"/>
      <x:c r="I804" s="14"/>
      <x:c r="J804" s="14"/>
      <x:c r="K804" s="14"/>
      <x:c r="L804" s="14"/>
      <x:c r="M804" s="13"/>
      <x:c r="Q804" s="3" t="s">
        <x:v>620</x:v>
      </x:c>
    </x:row>
    <x:row r="805" spans="1:17" ht="30" customHeight="1">
      <x:c r="A805" s="13"/>
      <x:c r="B805" s="13"/>
      <x:c r="C805" s="13"/>
      <x:c r="D805" s="13"/>
      <x:c r="E805" s="14"/>
      <x:c r="F805" s="14"/>
      <x:c r="G805" s="14"/>
      <x:c r="H805" s="14"/>
      <x:c r="I805" s="14"/>
      <x:c r="J805" s="14"/>
      <x:c r="K805" s="14"/>
      <x:c r="L805" s="14"/>
      <x:c r="M805" s="13"/>
      <x:c r="Q805" s="3" t="s">
        <x:v>620</x:v>
      </x:c>
    </x:row>
    <x:row r="806" spans="1:17" ht="30" customHeight="1">
      <x:c r="A806" s="13"/>
      <x:c r="B806" s="13"/>
      <x:c r="C806" s="13"/>
      <x:c r="D806" s="13"/>
      <x:c r="E806" s="14"/>
      <x:c r="F806" s="14"/>
      <x:c r="G806" s="14"/>
      <x:c r="H806" s="14"/>
      <x:c r="I806" s="14"/>
      <x:c r="J806" s="14"/>
      <x:c r="K806" s="14"/>
      <x:c r="L806" s="14"/>
      <x:c r="M806" s="13"/>
      <x:c r="Q806" s="3" t="s">
        <x:v>620</x:v>
      </x:c>
    </x:row>
    <x:row r="807" spans="1:17" ht="30" customHeight="1">
      <x:c r="A807" s="13"/>
      <x:c r="B807" s="13"/>
      <x:c r="C807" s="13"/>
      <x:c r="D807" s="13"/>
      <x:c r="E807" s="14"/>
      <x:c r="F807" s="14"/>
      <x:c r="G807" s="14"/>
      <x:c r="H807" s="14"/>
      <x:c r="I807" s="14"/>
      <x:c r="J807" s="14"/>
      <x:c r="K807" s="14"/>
      <x:c r="L807" s="14"/>
      <x:c r="M807" s="13"/>
      <x:c r="Q807" s="3" t="s">
        <x:v>620</x:v>
      </x:c>
    </x:row>
    <x:row r="808" spans="1:17" ht="30" customHeight="1">
      <x:c r="A808" s="13"/>
      <x:c r="B808" s="13"/>
      <x:c r="C808" s="13"/>
      <x:c r="D808" s="13"/>
      <x:c r="E808" s="14"/>
      <x:c r="F808" s="14"/>
      <x:c r="G808" s="14"/>
      <x:c r="H808" s="14"/>
      <x:c r="I808" s="14"/>
      <x:c r="J808" s="14"/>
      <x:c r="K808" s="14"/>
      <x:c r="L808" s="14"/>
      <x:c r="M808" s="13"/>
      <x:c r="Q808" s="3" t="s">
        <x:v>620</x:v>
      </x:c>
    </x:row>
    <x:row r="809" spans="1:17" ht="30" customHeight="1">
      <x:c r="A809" s="13"/>
      <x:c r="B809" s="13"/>
      <x:c r="C809" s="13"/>
      <x:c r="D809" s="13"/>
      <x:c r="E809" s="14"/>
      <x:c r="F809" s="14"/>
      <x:c r="G809" s="14"/>
      <x:c r="H809" s="14"/>
      <x:c r="I809" s="14"/>
      <x:c r="J809" s="14"/>
      <x:c r="K809" s="14"/>
      <x:c r="L809" s="14"/>
      <x:c r="M809" s="13"/>
      <x:c r="Q809" s="3" t="s">
        <x:v>620</x:v>
      </x:c>
    </x:row>
    <x:row r="810" spans="1:17" ht="30" customHeight="1">
      <x:c r="A810" s="13"/>
      <x:c r="B810" s="13"/>
      <x:c r="C810" s="13"/>
      <x:c r="D810" s="13"/>
      <x:c r="E810" s="14"/>
      <x:c r="F810" s="14"/>
      <x:c r="G810" s="14"/>
      <x:c r="H810" s="14"/>
      <x:c r="I810" s="14"/>
      <x:c r="J810" s="14"/>
      <x:c r="K810" s="14"/>
      <x:c r="L810" s="14"/>
      <x:c r="M810" s="13"/>
      <x:c r="Q810" s="3" t="s">
        <x:v>620</x:v>
      </x:c>
    </x:row>
    <x:row r="811" spans="1:17" ht="30" customHeight="1">
      <x:c r="A811" s="13"/>
      <x:c r="B811" s="13"/>
      <x:c r="C811" s="13"/>
      <x:c r="D811" s="13"/>
      <x:c r="E811" s="14"/>
      <x:c r="F811" s="14"/>
      <x:c r="G811" s="14"/>
      <x:c r="H811" s="14"/>
      <x:c r="I811" s="14"/>
      <x:c r="J811" s="14"/>
      <x:c r="K811" s="14"/>
      <x:c r="L811" s="14"/>
      <x:c r="M811" s="13"/>
      <x:c r="Q811" s="3" t="s">
        <x:v>620</x:v>
      </x:c>
    </x:row>
    <x:row r="812" spans="1:17" ht="30" customHeight="1">
      <x:c r="A812" s="13"/>
      <x:c r="B812" s="13"/>
      <x:c r="C812" s="13"/>
      <x:c r="D812" s="13"/>
      <x:c r="E812" s="14"/>
      <x:c r="F812" s="14"/>
      <x:c r="G812" s="14"/>
      <x:c r="H812" s="14"/>
      <x:c r="I812" s="14"/>
      <x:c r="J812" s="14"/>
      <x:c r="K812" s="14"/>
      <x:c r="L812" s="14"/>
      <x:c r="M812" s="13"/>
      <x:c r="Q812" s="3" t="s">
        <x:v>620</x:v>
      </x:c>
    </x:row>
    <x:row r="813" spans="1:17" ht="30" customHeight="1">
      <x:c r="A813" s="13"/>
      <x:c r="B813" s="13"/>
      <x:c r="C813" s="13"/>
      <x:c r="D813" s="13"/>
      <x:c r="E813" s="14"/>
      <x:c r="F813" s="14"/>
      <x:c r="G813" s="14"/>
      <x:c r="H813" s="14"/>
      <x:c r="I813" s="14"/>
      <x:c r="J813" s="14"/>
      <x:c r="K813" s="14"/>
      <x:c r="L813" s="14"/>
      <x:c r="M813" s="13"/>
      <x:c r="Q813" s="3" t="s">
        <x:v>620</x:v>
      </x:c>
    </x:row>
    <x:row r="814" spans="1:17" ht="30" customHeight="1">
      <x:c r="A814" s="13"/>
      <x:c r="B814" s="13"/>
      <x:c r="C814" s="13"/>
      <x:c r="D814" s="13"/>
      <x:c r="E814" s="14"/>
      <x:c r="F814" s="14"/>
      <x:c r="G814" s="14"/>
      <x:c r="H814" s="14"/>
      <x:c r="I814" s="14"/>
      <x:c r="J814" s="14"/>
      <x:c r="K814" s="14"/>
      <x:c r="L814" s="14"/>
      <x:c r="M814" s="13"/>
      <x:c r="Q814" s="3" t="s">
        <x:v>620</x:v>
      </x:c>
    </x:row>
    <x:row r="815" spans="1:17" ht="30" customHeight="1">
      <x:c r="A815" s="13"/>
      <x:c r="B815" s="13"/>
      <x:c r="C815" s="13"/>
      <x:c r="D815" s="13"/>
      <x:c r="E815" s="14"/>
      <x:c r="F815" s="14"/>
      <x:c r="G815" s="14"/>
      <x:c r="H815" s="14"/>
      <x:c r="I815" s="14"/>
      <x:c r="J815" s="14"/>
      <x:c r="K815" s="14"/>
      <x:c r="L815" s="14"/>
      <x:c r="M815" s="13"/>
      <x:c r="Q815" s="3" t="s">
        <x:v>620</x:v>
      </x:c>
    </x:row>
    <x:row r="816" spans="1:17" ht="30" customHeight="1">
      <x:c r="A816" s="13"/>
      <x:c r="B816" s="13"/>
      <x:c r="C816" s="13"/>
      <x:c r="D816" s="13"/>
      <x:c r="E816" s="14"/>
      <x:c r="F816" s="14"/>
      <x:c r="G816" s="14"/>
      <x:c r="H816" s="14"/>
      <x:c r="I816" s="14"/>
      <x:c r="J816" s="14"/>
      <x:c r="K816" s="14"/>
      <x:c r="L816" s="14"/>
      <x:c r="M816" s="13"/>
      <x:c r="Q816" s="3" t="s">
        <x:v>620</x:v>
      </x:c>
    </x:row>
    <x:row r="817" spans="1:17" ht="30" customHeight="1">
      <x:c r="A817" s="13"/>
      <x:c r="B817" s="13"/>
      <x:c r="C817" s="13"/>
      <x:c r="D817" s="13"/>
      <x:c r="E817" s="14"/>
      <x:c r="F817" s="14"/>
      <x:c r="G817" s="14"/>
      <x:c r="H817" s="14"/>
      <x:c r="I817" s="14"/>
      <x:c r="J817" s="14"/>
      <x:c r="K817" s="14"/>
      <x:c r="L817" s="14"/>
      <x:c r="M817" s="13"/>
      <x:c r="Q817" s="3" t="s">
        <x:v>620</x:v>
      </x:c>
    </x:row>
    <x:row r="818" spans="1:17" ht="30" customHeight="1">
      <x:c r="A818" s="13"/>
      <x:c r="B818" s="13"/>
      <x:c r="C818" s="13"/>
      <x:c r="D818" s="13"/>
      <x:c r="E818" s="14"/>
      <x:c r="F818" s="14"/>
      <x:c r="G818" s="14"/>
      <x:c r="H818" s="14"/>
      <x:c r="I818" s="14"/>
      <x:c r="J818" s="14"/>
      <x:c r="K818" s="14"/>
      <x:c r="L818" s="14"/>
      <x:c r="M818" s="13"/>
      <x:c r="Q818" s="3" t="s">
        <x:v>620</x:v>
      </x:c>
    </x:row>
    <x:row r="819" spans="1:14" ht="30" customHeight="1">
      <x:c r="A819" s="15" t="s">
        <x:v>1704</x:v>
      </x:c>
      <x:c r="B819" s="13"/>
      <x:c r="C819" s="13"/>
      <x:c r="D819" s="13"/>
      <x:c r="E819" s="14"/>
      <x:c r="F819" s="14">
        <x:f>SUMIF(Q797:Q818,"010711",F797:F818)</x:f>
        <x:v>0</x:v>
      </x:c>
      <x:c r="G819" s="14"/>
      <x:c r="H819" s="14">
        <x:f>SUMIF(Q797:Q818,"010711",H797:H818)</x:f>
        <x:v>0</x:v>
      </x:c>
      <x:c r="I819" s="14"/>
      <x:c r="J819" s="14">
        <x:f>SUMIF(Q797:Q818,"010711",J797:J818)</x:f>
        <x:v>0</x:v>
      </x:c>
      <x:c r="K819" s="14"/>
      <x:c r="L819" s="14">
        <x:f>SUMIF(Q797:Q818,"010711",L797:L818)</x:f>
        <x:v>0</x:v>
      </x:c>
      <x:c r="M819" s="13"/>
      <x:c r="N819" s="2" t="s">
        <x:v>344</x:v>
      </x:c>
    </x:row>
    <x:row r="820" spans="1:17" ht="30" customHeight="1">
      <x:c r="A820" s="15" t="s">
        <x:v>102</x:v>
      </x:c>
      <x:c r="B820" s="15" t="s">
        <x:v>899</x:v>
      </x:c>
      <x:c r="C820" s="13"/>
      <x:c r="D820" s="13"/>
      <x:c r="E820" s="14"/>
      <x:c r="F820" s="14"/>
      <x:c r="G820" s="14"/>
      <x:c r="H820" s="14"/>
      <x:c r="I820" s="14"/>
      <x:c r="J820" s="14"/>
      <x:c r="K820" s="14"/>
      <x:c r="L820" s="14"/>
      <x:c r="M820" s="13"/>
      <x:c r="Q820" s="3" t="s">
        <x:v>737</x:v>
      </x:c>
    </x:row>
    <x:row r="821" spans="1:48" ht="30" customHeight="1">
      <x:c r="A821" s="15" t="s">
        <x:v>177</x:v>
      </x:c>
      <x:c r="B821" s="15" t="s">
        <x:v>1695</x:v>
      </x:c>
      <x:c r="C821" s="15" t="s">
        <x:v>139</x:v>
      </x:c>
      <x:c r="D821" s="13">
        <x:v>30.620000000000001</x:v>
      </x:c>
      <x:c r="E821" s="14">
        <x:f>TRUNC(단가대비표!O11,0)</x:f>
        <x:v>0</x:v>
      </x:c>
      <x:c r="F821" s="14">
        <x:f>TRUNC(E821*D821,0)</x:f>
        <x:v>0</x:v>
      </x:c>
      <x:c r="G821" s="14">
        <x:f>TRUNC(단가대비표!P11,0)</x:f>
        <x:v>0</x:v>
      </x:c>
      <x:c r="H821" s="14">
        <x:f>TRUNC(G821*D821,0)</x:f>
        <x:v>0</x:v>
      </x:c>
      <x:c r="I821" s="14">
        <x:f>TRUNC(단가대비표!V11,0)</x:f>
        <x:v>0</x:v>
      </x:c>
      <x:c r="J821" s="14">
        <x:f>TRUNC(I821*D821,0)</x:f>
        <x:v>0</x:v>
      </x:c>
      <x:c r="K821" s="14">
        <x:f>TRUNC(E821+G821+I821,0)</x:f>
        <x:v>0</x:v>
      </x:c>
      <x:c r="L821" s="14">
        <x:f>TRUNC(F821+H821+J821,0)</x:f>
        <x:v>0</x:v>
      </x:c>
      <x:c r="M821" s="15" t="s">
        <x:v>423</x:v>
      </x:c>
      <x:c r="N821" s="3" t="s">
        <x:v>30</x:v>
      </x:c>
      <x:c r="O821" s="3" t="s">
        <x:v>140</x:v>
      </x:c>
      <x:c r="P821" s="3" t="s">
        <x:v>140</x:v>
      </x:c>
      <x:c r="Q821" s="3" t="s">
        <x:v>737</x:v>
      </x:c>
      <x:c r="R821" s="3" t="s">
        <x:v>150</x:v>
      </x:c>
      <x:c r="S821" s="3" t="s">
        <x:v>150</x:v>
      </x:c>
      <x:c r="T821" s="3" t="s">
        <x:v>185</x:v>
      </x:c>
      <x:c r="AR821" s="3" t="s">
        <x:v>140</x:v>
      </x:c>
      <x:c r="AS821" s="3" t="s">
        <x:v>140</x:v>
      </x:c>
      <x:c r="AU821" s="3" t="s">
        <x:v>1160</x:v>
      </x:c>
      <x:c r="AV821" s="2">
        <x:v>202</x:v>
      </x:c>
    </x:row>
    <x:row r="822" spans="1:17" ht="30" customHeight="1">
      <x:c r="A822" s="13"/>
      <x:c r="B822" s="13"/>
      <x:c r="C822" s="13"/>
      <x:c r="D822" s="13"/>
      <x:c r="E822" s="14"/>
      <x:c r="F822" s="14"/>
      <x:c r="G822" s="14"/>
      <x:c r="H822" s="14"/>
      <x:c r="I822" s="14"/>
      <x:c r="J822" s="14"/>
      <x:c r="K822" s="14"/>
      <x:c r="L822" s="14"/>
      <x:c r="M822" s="13"/>
      <x:c r="Q822" s="3" t="s">
        <x:v>737</x:v>
      </x:c>
    </x:row>
    <x:row r="823" spans="1:17" ht="30" customHeight="1">
      <x:c r="A823" s="13"/>
      <x:c r="B823" s="13"/>
      <x:c r="C823" s="13"/>
      <x:c r="D823" s="13"/>
      <x:c r="E823" s="14"/>
      <x:c r="F823" s="14"/>
      <x:c r="G823" s="14"/>
      <x:c r="H823" s="14"/>
      <x:c r="I823" s="14"/>
      <x:c r="J823" s="14"/>
      <x:c r="K823" s="14"/>
      <x:c r="L823" s="14"/>
      <x:c r="M823" s="13"/>
      <x:c r="Q823" s="3" t="s">
        <x:v>737</x:v>
      </x:c>
    </x:row>
    <x:row r="824" spans="1:17" ht="30" customHeight="1">
      <x:c r="A824" s="13"/>
      <x:c r="B824" s="13"/>
      <x:c r="C824" s="13"/>
      <x:c r="D824" s="13"/>
      <x:c r="E824" s="14"/>
      <x:c r="F824" s="14"/>
      <x:c r="G824" s="14"/>
      <x:c r="H824" s="14"/>
      <x:c r="I824" s="14"/>
      <x:c r="J824" s="14"/>
      <x:c r="K824" s="14"/>
      <x:c r="L824" s="14"/>
      <x:c r="M824" s="13"/>
      <x:c r="Q824" s="3" t="s">
        <x:v>737</x:v>
      </x:c>
    </x:row>
    <x:row r="825" spans="1:17" ht="30" customHeight="1">
      <x:c r="A825" s="13"/>
      <x:c r="B825" s="13"/>
      <x:c r="C825" s="13"/>
      <x:c r="D825" s="13"/>
      <x:c r="E825" s="14"/>
      <x:c r="F825" s="14"/>
      <x:c r="G825" s="14"/>
      <x:c r="H825" s="14"/>
      <x:c r="I825" s="14"/>
      <x:c r="J825" s="14"/>
      <x:c r="K825" s="14"/>
      <x:c r="L825" s="14"/>
      <x:c r="M825" s="13"/>
      <x:c r="Q825" s="3" t="s">
        <x:v>737</x:v>
      </x:c>
    </x:row>
    <x:row r="826" spans="1:17" ht="30" customHeight="1">
      <x:c r="A826" s="13"/>
      <x:c r="B826" s="13"/>
      <x:c r="C826" s="13"/>
      <x:c r="D826" s="13"/>
      <x:c r="E826" s="14"/>
      <x:c r="F826" s="14"/>
      <x:c r="G826" s="14"/>
      <x:c r="H826" s="14"/>
      <x:c r="I826" s="14"/>
      <x:c r="J826" s="14"/>
      <x:c r="K826" s="14"/>
      <x:c r="L826" s="14"/>
      <x:c r="M826" s="13"/>
      <x:c r="Q826" s="3" t="s">
        <x:v>737</x:v>
      </x:c>
    </x:row>
    <x:row r="827" spans="1:17" ht="30" customHeight="1">
      <x:c r="A827" s="13"/>
      <x:c r="B827" s="13"/>
      <x:c r="C827" s="13"/>
      <x:c r="D827" s="13"/>
      <x:c r="E827" s="14"/>
      <x:c r="F827" s="14"/>
      <x:c r="G827" s="14"/>
      <x:c r="H827" s="14"/>
      <x:c r="I827" s="14"/>
      <x:c r="J827" s="14"/>
      <x:c r="K827" s="14"/>
      <x:c r="L827" s="14"/>
      <x:c r="M827" s="13"/>
      <x:c r="Q827" s="3" t="s">
        <x:v>737</x:v>
      </x:c>
    </x:row>
    <x:row r="828" spans="1:17" ht="30" customHeight="1">
      <x:c r="A828" s="13"/>
      <x:c r="B828" s="13"/>
      <x:c r="C828" s="13"/>
      <x:c r="D828" s="13"/>
      <x:c r="E828" s="14"/>
      <x:c r="F828" s="14"/>
      <x:c r="G828" s="14"/>
      <x:c r="H828" s="14"/>
      <x:c r="I828" s="14"/>
      <x:c r="J828" s="14"/>
      <x:c r="K828" s="14"/>
      <x:c r="L828" s="14"/>
      <x:c r="M828" s="13"/>
      <x:c r="Q828" s="3" t="s">
        <x:v>737</x:v>
      </x:c>
    </x:row>
    <x:row r="829" spans="1:17" ht="30" customHeight="1">
      <x:c r="A829" s="13"/>
      <x:c r="B829" s="13"/>
      <x:c r="C829" s="13"/>
      <x:c r="D829" s="13"/>
      <x:c r="E829" s="14"/>
      <x:c r="F829" s="14"/>
      <x:c r="G829" s="14"/>
      <x:c r="H829" s="14"/>
      <x:c r="I829" s="14"/>
      <x:c r="J829" s="14"/>
      <x:c r="K829" s="14"/>
      <x:c r="L829" s="14"/>
      <x:c r="M829" s="13"/>
      <x:c r="Q829" s="3" t="s">
        <x:v>737</x:v>
      </x:c>
    </x:row>
    <x:row r="830" spans="1:17" ht="30" customHeight="1">
      <x:c r="A830" s="13"/>
      <x:c r="B830" s="13"/>
      <x:c r="C830" s="13"/>
      <x:c r="D830" s="13"/>
      <x:c r="E830" s="14"/>
      <x:c r="F830" s="14"/>
      <x:c r="G830" s="14"/>
      <x:c r="H830" s="14"/>
      <x:c r="I830" s="14"/>
      <x:c r="J830" s="14"/>
      <x:c r="K830" s="14"/>
      <x:c r="L830" s="14"/>
      <x:c r="M830" s="13"/>
      <x:c r="Q830" s="3" t="s">
        <x:v>737</x:v>
      </x:c>
    </x:row>
    <x:row r="831" spans="1:17" ht="30" customHeight="1">
      <x:c r="A831" s="13"/>
      <x:c r="B831" s="13"/>
      <x:c r="C831" s="13"/>
      <x:c r="D831" s="13"/>
      <x:c r="E831" s="14"/>
      <x:c r="F831" s="14"/>
      <x:c r="G831" s="14"/>
      <x:c r="H831" s="14"/>
      <x:c r="I831" s="14"/>
      <x:c r="J831" s="14"/>
      <x:c r="K831" s="14"/>
      <x:c r="L831" s="14"/>
      <x:c r="M831" s="13"/>
      <x:c r="Q831" s="3" t="s">
        <x:v>737</x:v>
      </x:c>
    </x:row>
    <x:row r="832" spans="1:17" ht="30" customHeight="1">
      <x:c r="A832" s="13"/>
      <x:c r="B832" s="13"/>
      <x:c r="C832" s="13"/>
      <x:c r="D832" s="13"/>
      <x:c r="E832" s="14"/>
      <x:c r="F832" s="14"/>
      <x:c r="G832" s="14"/>
      <x:c r="H832" s="14"/>
      <x:c r="I832" s="14"/>
      <x:c r="J832" s="14"/>
      <x:c r="K832" s="14"/>
      <x:c r="L832" s="14"/>
      <x:c r="M832" s="13"/>
      <x:c r="Q832" s="3" t="s">
        <x:v>737</x:v>
      </x:c>
    </x:row>
    <x:row r="833" spans="1:17" ht="30" customHeight="1">
      <x:c r="A833" s="13"/>
      <x:c r="B833" s="13"/>
      <x:c r="C833" s="13"/>
      <x:c r="D833" s="13"/>
      <x:c r="E833" s="14"/>
      <x:c r="F833" s="14"/>
      <x:c r="G833" s="14"/>
      <x:c r="H833" s="14"/>
      <x:c r="I833" s="14"/>
      <x:c r="J833" s="14"/>
      <x:c r="K833" s="14"/>
      <x:c r="L833" s="14"/>
      <x:c r="M833" s="13"/>
      <x:c r="Q833" s="3" t="s">
        <x:v>737</x:v>
      </x:c>
    </x:row>
    <x:row r="834" spans="1:17" ht="30" customHeight="1">
      <x:c r="A834" s="13"/>
      <x:c r="B834" s="13"/>
      <x:c r="C834" s="13"/>
      <x:c r="D834" s="13"/>
      <x:c r="E834" s="14"/>
      <x:c r="F834" s="14"/>
      <x:c r="G834" s="14"/>
      <x:c r="H834" s="14"/>
      <x:c r="I834" s="14"/>
      <x:c r="J834" s="14"/>
      <x:c r="K834" s="14"/>
      <x:c r="L834" s="14"/>
      <x:c r="M834" s="13"/>
      <x:c r="Q834" s="3" t="s">
        <x:v>737</x:v>
      </x:c>
    </x:row>
    <x:row r="835" spans="1:17" ht="30" customHeight="1">
      <x:c r="A835" s="13"/>
      <x:c r="B835" s="13"/>
      <x:c r="C835" s="13"/>
      <x:c r="D835" s="13"/>
      <x:c r="E835" s="14"/>
      <x:c r="F835" s="14"/>
      <x:c r="G835" s="14"/>
      <x:c r="H835" s="14"/>
      <x:c r="I835" s="14"/>
      <x:c r="J835" s="14"/>
      <x:c r="K835" s="14"/>
      <x:c r="L835" s="14"/>
      <x:c r="M835" s="13"/>
      <x:c r="Q835" s="3" t="s">
        <x:v>737</x:v>
      </x:c>
    </x:row>
    <x:row r="836" spans="1:17" ht="30" customHeight="1">
      <x:c r="A836" s="13"/>
      <x:c r="B836" s="13"/>
      <x:c r="C836" s="13"/>
      <x:c r="D836" s="13"/>
      <x:c r="E836" s="14"/>
      <x:c r="F836" s="14"/>
      <x:c r="G836" s="14"/>
      <x:c r="H836" s="14"/>
      <x:c r="I836" s="14"/>
      <x:c r="J836" s="14"/>
      <x:c r="K836" s="14"/>
      <x:c r="L836" s="14"/>
      <x:c r="M836" s="13"/>
      <x:c r="Q836" s="3" t="s">
        <x:v>737</x:v>
      </x:c>
    </x:row>
    <x:row r="837" spans="1:17" ht="30" customHeight="1">
      <x:c r="A837" s="13"/>
      <x:c r="B837" s="13"/>
      <x:c r="C837" s="13"/>
      <x:c r="D837" s="13"/>
      <x:c r="E837" s="14"/>
      <x:c r="F837" s="14"/>
      <x:c r="G837" s="14"/>
      <x:c r="H837" s="14"/>
      <x:c r="I837" s="14"/>
      <x:c r="J837" s="14"/>
      <x:c r="K837" s="14"/>
      <x:c r="L837" s="14"/>
      <x:c r="M837" s="13"/>
      <x:c r="Q837" s="3" t="s">
        <x:v>737</x:v>
      </x:c>
    </x:row>
    <x:row r="838" spans="1:17" ht="30" customHeight="1">
      <x:c r="A838" s="13"/>
      <x:c r="B838" s="13"/>
      <x:c r="C838" s="13"/>
      <x:c r="D838" s="13"/>
      <x:c r="E838" s="14"/>
      <x:c r="F838" s="14"/>
      <x:c r="G838" s="14"/>
      <x:c r="H838" s="14"/>
      <x:c r="I838" s="14"/>
      <x:c r="J838" s="14"/>
      <x:c r="K838" s="14"/>
      <x:c r="L838" s="14"/>
      <x:c r="M838" s="13"/>
      <x:c r="Q838" s="3" t="s">
        <x:v>737</x:v>
      </x:c>
    </x:row>
    <x:row r="839" spans="1:17" ht="30" customHeight="1">
      <x:c r="A839" s="13"/>
      <x:c r="B839" s="13"/>
      <x:c r="C839" s="13"/>
      <x:c r="D839" s="13"/>
      <x:c r="E839" s="14"/>
      <x:c r="F839" s="14"/>
      <x:c r="G839" s="14"/>
      <x:c r="H839" s="14"/>
      <x:c r="I839" s="14"/>
      <x:c r="J839" s="14"/>
      <x:c r="K839" s="14"/>
      <x:c r="L839" s="14"/>
      <x:c r="M839" s="13"/>
      <x:c r="Q839" s="3" t="s">
        <x:v>737</x:v>
      </x:c>
    </x:row>
    <x:row r="840" spans="1:17" ht="30" customHeight="1">
      <x:c r="A840" s="13"/>
      <x:c r="B840" s="13"/>
      <x:c r="C840" s="13"/>
      <x:c r="D840" s="13"/>
      <x:c r="E840" s="14"/>
      <x:c r="F840" s="14"/>
      <x:c r="G840" s="14"/>
      <x:c r="H840" s="14"/>
      <x:c r="I840" s="14"/>
      <x:c r="J840" s="14"/>
      <x:c r="K840" s="14"/>
      <x:c r="L840" s="14"/>
      <x:c r="M840" s="13"/>
      <x:c r="Q840" s="3" t="s">
        <x:v>737</x:v>
      </x:c>
    </x:row>
    <x:row r="841" spans="1:17" ht="30" customHeight="1">
      <x:c r="A841" s="13"/>
      <x:c r="B841" s="13"/>
      <x:c r="C841" s="13"/>
      <x:c r="D841" s="13"/>
      <x:c r="E841" s="14"/>
      <x:c r="F841" s="14"/>
      <x:c r="G841" s="14"/>
      <x:c r="H841" s="14"/>
      <x:c r="I841" s="14"/>
      <x:c r="J841" s="14"/>
      <x:c r="K841" s="14"/>
      <x:c r="L841" s="14"/>
      <x:c r="M841" s="13"/>
      <x:c r="Q841" s="3" t="s">
        <x:v>737</x:v>
      </x:c>
    </x:row>
    <x:row r="842" spans="1:17" ht="30" customHeight="1">
      <x:c r="A842" s="13"/>
      <x:c r="B842" s="13"/>
      <x:c r="C842" s="13"/>
      <x:c r="D842" s="13"/>
      <x:c r="E842" s="14"/>
      <x:c r="F842" s="14"/>
      <x:c r="G842" s="14"/>
      <x:c r="H842" s="14"/>
      <x:c r="I842" s="14"/>
      <x:c r="J842" s="14"/>
      <x:c r="K842" s="14"/>
      <x:c r="L842" s="14"/>
      <x:c r="M842" s="13"/>
      <x:c r="Q842" s="3" t="s">
        <x:v>737</x:v>
      </x:c>
    </x:row>
    <x:row r="843" spans="1:14" ht="30" customHeight="1">
      <x:c r="A843" s="15" t="s">
        <x:v>1704</x:v>
      </x:c>
      <x:c r="B843" s="13"/>
      <x:c r="C843" s="13"/>
      <x:c r="D843" s="13"/>
      <x:c r="E843" s="14"/>
      <x:c r="F843" s="14">
        <x:f>SUMIF(Q821:Q842,"010712",F821:F842)</x:f>
        <x:v>0</x:v>
      </x:c>
      <x:c r="G843" s="14"/>
      <x:c r="H843" s="14">
        <x:f>SUMIF(Q821:Q842,"010712",H821:H842)</x:f>
        <x:v>0</x:v>
      </x:c>
      <x:c r="I843" s="14"/>
      <x:c r="J843" s="14">
        <x:f>SUMIF(Q821:Q842,"010712",J821:J842)</x:f>
        <x:v>0</x:v>
      </x:c>
      <x:c r="K843" s="14"/>
      <x:c r="L843" s="14">
        <x:f>SUMIF(Q821:Q842,"010712",L821:L842)</x:f>
        <x:v>0</x:v>
      </x:c>
      <x:c r="M843" s="13"/>
      <x:c r="N843" s="2" t="s">
        <x:v>344</x:v>
      </x:c>
    </x:row>
    <x:row r="844" spans="1:17" ht="30" customHeight="1">
      <x:c r="A844" s="47" t="s">
        <x:v>38</x:v>
      </x:c>
      <x:c r="B844" s="47" t="s">
        <x:v>915</x:v>
      </x:c>
      <x:c r="C844" s="45"/>
      <x:c r="D844" s="45"/>
      <x:c r="E844" s="46"/>
      <x:c r="F844" s="46"/>
      <x:c r="G844" s="46"/>
      <x:c r="H844" s="46"/>
      <x:c r="I844" s="46"/>
      <x:c r="J844" s="46"/>
      <x:c r="K844" s="46"/>
      <x:c r="L844" s="46"/>
      <x:c r="M844" s="45"/>
      <x:c r="Q844" s="3" t="s">
        <x:v>696</x:v>
      </x:c>
    </x:row>
    <x:row r="845" spans="1:48" ht="30" customHeight="1">
      <x:c r="A845" s="15" t="s">
        <x:v>277</x:v>
      </x:c>
      <x:c r="B845" s="15" t="s">
        <x:v>929</x:v>
      </x:c>
      <x:c r="C845" s="15" t="s">
        <x:v>157</x:v>
      </x:c>
      <x:c r="D845" s="13">
        <x:v>1</x:v>
      </x:c>
      <x:c r="E845" s="14">
        <x:f>TRUNC(일위대가목록!E7,0)</x:f>
        <x:v>0</x:v>
      </x:c>
      <x:c r="F845" s="14">
        <x:f>TRUNC(E845*D845,0)</x:f>
        <x:v>0</x:v>
      </x:c>
      <x:c r="G845" s="14">
        <x:f>TRUNC(일위대가목록!F7,0)</x:f>
        <x:v>0</x:v>
      </x:c>
      <x:c r="H845" s="14">
        <x:f>TRUNC(G845*D845,0)</x:f>
        <x:v>0</x:v>
      </x:c>
      <x:c r="I845" s="14">
        <x:f>TRUNC(일위대가목록!G7,0)</x:f>
        <x:v>0</x:v>
      </x:c>
      <x:c r="J845" s="14">
        <x:f>TRUNC(I845*D845,0)</x:f>
        <x:v>0</x:v>
      </x:c>
      <x:c r="K845" s="14">
        <x:f t="shared" ref="K845:L847" si="42">TRUNC(E845+G845+I845,0)</x:f>
        <x:v>0</x:v>
      </x:c>
      <x:c r="L845" s="14">
        <x:f t="shared" si="42"/>
        <x:v>0</x:v>
      </x:c>
      <x:c r="M845" s="15" t="s">
        <x:v>456</x:v>
      </x:c>
      <x:c r="N845" s="3" t="s">
        <x:v>1167</x:v>
      </x:c>
      <x:c r="O845" s="3" t="s">
        <x:v>140</x:v>
      </x:c>
      <x:c r="P845" s="3" t="s">
        <x:v>140</x:v>
      </x:c>
      <x:c r="Q845" s="3" t="s">
        <x:v>696</x:v>
      </x:c>
      <x:c r="R845" s="3" t="s">
        <x:v>185</x:v>
      </x:c>
      <x:c r="S845" s="3" t="s">
        <x:v>150</x:v>
      </x:c>
      <x:c r="T845" s="3" t="s">
        <x:v>150</x:v>
      </x:c>
      <x:c r="AR845" s="3" t="s">
        <x:v>140</x:v>
      </x:c>
      <x:c r="AS845" s="3" t="s">
        <x:v>140</x:v>
      </x:c>
      <x:c r="AU845" s="3" t="s">
        <x:v>1688</x:v>
      </x:c>
      <x:c r="AV845" s="2">
        <x:v>205</x:v>
      </x:c>
    </x:row>
    <x:row r="846" spans="1:48" ht="30" customHeight="1">
      <x:c r="A846" s="15" t="s">
        <x:v>943</x:v>
      </x:c>
      <x:c r="B846" s="15" t="s">
        <x:v>161</x:v>
      </x:c>
      <x:c r="C846" s="15" t="s">
        <x:v>176</x:v>
      </x:c>
      <x:c r="D846" s="13">
        <x:v>64.180000000000007</x:v>
      </x:c>
      <x:c r="E846" s="14">
        <x:f>TRUNC(일위대가목록!E8,0)</x:f>
        <x:v>0</x:v>
      </x:c>
      <x:c r="F846" s="14">
        <x:f>TRUNC(E846*D846,0)</x:f>
        <x:v>0</x:v>
      </x:c>
      <x:c r="G846" s="14">
        <x:f>TRUNC(일위대가목록!F8,0)</x:f>
        <x:v>0</x:v>
      </x:c>
      <x:c r="H846" s="14">
        <x:f>TRUNC(G846*D846,0)</x:f>
        <x:v>0</x:v>
      </x:c>
      <x:c r="I846" s="14">
        <x:f>TRUNC(일위대가목록!G8,0)</x:f>
        <x:v>0</x:v>
      </x:c>
      <x:c r="J846" s="14">
        <x:f>TRUNC(I846*D846,0)</x:f>
        <x:v>0</x:v>
      </x:c>
      <x:c r="K846" s="14">
        <x:f t="shared" si="42"/>
        <x:v>0</x:v>
      </x:c>
      <x:c r="L846" s="14">
        <x:f t="shared" si="42"/>
        <x:v>0</x:v>
      </x:c>
      <x:c r="M846" s="15" t="s">
        <x:v>479</x:v>
      </x:c>
      <x:c r="N846" s="3" t="s">
        <x:v>823</x:v>
      </x:c>
      <x:c r="O846" s="3" t="s">
        <x:v>140</x:v>
      </x:c>
      <x:c r="P846" s="3" t="s">
        <x:v>140</x:v>
      </x:c>
      <x:c r="Q846" s="3" t="s">
        <x:v>696</x:v>
      </x:c>
      <x:c r="R846" s="3" t="s">
        <x:v>185</x:v>
      </x:c>
      <x:c r="S846" s="3" t="s">
        <x:v>150</x:v>
      </x:c>
      <x:c r="T846" s="3" t="s">
        <x:v>150</x:v>
      </x:c>
      <x:c r="AR846" s="3" t="s">
        <x:v>140</x:v>
      </x:c>
      <x:c r="AS846" s="3" t="s">
        <x:v>140</x:v>
      </x:c>
      <x:c r="AU846" s="3" t="s">
        <x:v>784</x:v>
      </x:c>
      <x:c r="AV846" s="2">
        <x:v>297</x:v>
      </x:c>
    </x:row>
    <x:row r="847" spans="1:48" ht="30" customHeight="1">
      <x:c r="A847" s="15" t="s">
        <x:v>363</x:v>
      </x:c>
      <x:c r="B847" s="15" t="s">
        <x:v>1004</x:v>
      </x:c>
      <x:c r="C847" s="15" t="s">
        <x:v>176</x:v>
      </x:c>
      <x:c r="D847" s="13">
        <x:v>64.180000000000007</x:v>
      </x:c>
      <x:c r="E847" s="14">
        <x:f>TRUNC(일위대가목록!E10,0)</x:f>
        <x:v>0</x:v>
      </x:c>
      <x:c r="F847" s="14">
        <x:f>TRUNC(E847*D847,0)</x:f>
        <x:v>0</x:v>
      </x:c>
      <x:c r="G847" s="14">
        <x:f>TRUNC(일위대가목록!F10,0)</x:f>
        <x:v>0</x:v>
      </x:c>
      <x:c r="H847" s="14">
        <x:f>TRUNC(G847*D847,0)</x:f>
        <x:v>0</x:v>
      </x:c>
      <x:c r="I847" s="14">
        <x:f>TRUNC(일위대가목록!G10,0)</x:f>
        <x:v>0</x:v>
      </x:c>
      <x:c r="J847" s="14">
        <x:f>TRUNC(I847*D847,0)</x:f>
        <x:v>0</x:v>
      </x:c>
      <x:c r="K847" s="14">
        <x:f t="shared" si="42"/>
        <x:v>0</x:v>
      </x:c>
      <x:c r="L847" s="14">
        <x:f t="shared" si="42"/>
        <x:v>0</x:v>
      </x:c>
      <x:c r="M847" s="15" t="s">
        <x:v>380</x:v>
      </x:c>
      <x:c r="N847" s="3" t="s">
        <x:v>0</x:v>
      </x:c>
      <x:c r="O847" s="3" t="s">
        <x:v>140</x:v>
      </x:c>
      <x:c r="P847" s="3" t="s">
        <x:v>140</x:v>
      </x:c>
      <x:c r="Q847" s="3" t="s">
        <x:v>696</x:v>
      </x:c>
      <x:c r="R847" s="3" t="s">
        <x:v>185</x:v>
      </x:c>
      <x:c r="S847" s="3" t="s">
        <x:v>150</x:v>
      </x:c>
      <x:c r="T847" s="3" t="s">
        <x:v>150</x:v>
      </x:c>
      <x:c r="AR847" s="3" t="s">
        <x:v>140</x:v>
      </x:c>
      <x:c r="AS847" s="3" t="s">
        <x:v>140</x:v>
      </x:c>
      <x:c r="AU847" s="3" t="s">
        <x:v>1781</x:v>
      </x:c>
      <x:c r="AV847" s="2">
        <x:v>207</x:v>
      </x:c>
    </x:row>
    <x:row r="848" spans="1:17" ht="30" customHeight="1">
      <x:c r="A848" s="13"/>
      <x:c r="B848" s="13"/>
      <x:c r="C848" s="13"/>
      <x:c r="D848" s="13"/>
      <x:c r="E848" s="14"/>
      <x:c r="F848" s="14"/>
      <x:c r="G848" s="14"/>
      <x:c r="H848" s="14"/>
      <x:c r="I848" s="14"/>
      <x:c r="J848" s="14"/>
      <x:c r="K848" s="14"/>
      <x:c r="L848" s="14"/>
      <x:c r="M848" s="13"/>
      <x:c r="Q848" s="3" t="s">
        <x:v>696</x:v>
      </x:c>
    </x:row>
    <x:row r="849" spans="1:17" ht="30" customHeight="1">
      <x:c r="A849" s="13"/>
      <x:c r="B849" s="13"/>
      <x:c r="C849" s="13"/>
      <x:c r="D849" s="13"/>
      <x:c r="E849" s="14"/>
      <x:c r="F849" s="14"/>
      <x:c r="G849" s="14"/>
      <x:c r="H849" s="14"/>
      <x:c r="I849" s="14"/>
      <x:c r="J849" s="14"/>
      <x:c r="K849" s="14"/>
      <x:c r="L849" s="14"/>
      <x:c r="M849" s="13"/>
      <x:c r="Q849" s="3" t="s">
        <x:v>696</x:v>
      </x:c>
    </x:row>
    <x:row r="850" spans="1:17" ht="30" customHeight="1">
      <x:c r="A850" s="13"/>
      <x:c r="B850" s="13"/>
      <x:c r="C850" s="13"/>
      <x:c r="D850" s="13"/>
      <x:c r="E850" s="14"/>
      <x:c r="F850" s="14"/>
      <x:c r="G850" s="14"/>
      <x:c r="H850" s="14"/>
      <x:c r="I850" s="14"/>
      <x:c r="J850" s="14"/>
      <x:c r="K850" s="14"/>
      <x:c r="L850" s="14"/>
      <x:c r="M850" s="13"/>
      <x:c r="Q850" s="3" t="s">
        <x:v>696</x:v>
      </x:c>
    </x:row>
    <x:row r="851" spans="1:17" ht="30" customHeight="1">
      <x:c r="A851" s="13"/>
      <x:c r="B851" s="13"/>
      <x:c r="C851" s="13"/>
      <x:c r="D851" s="13"/>
      <x:c r="E851" s="14"/>
      <x:c r="F851" s="14"/>
      <x:c r="G851" s="14"/>
      <x:c r="H851" s="14"/>
      <x:c r="I851" s="14"/>
      <x:c r="J851" s="14"/>
      <x:c r="K851" s="14"/>
      <x:c r="L851" s="14"/>
      <x:c r="M851" s="13"/>
      <x:c r="Q851" s="3" t="s">
        <x:v>696</x:v>
      </x:c>
    </x:row>
    <x:row r="852" spans="1:17" ht="30" customHeight="1">
      <x:c r="A852" s="13"/>
      <x:c r="B852" s="13"/>
      <x:c r="C852" s="13"/>
      <x:c r="D852" s="13"/>
      <x:c r="E852" s="14"/>
      <x:c r="F852" s="14"/>
      <x:c r="G852" s="14"/>
      <x:c r="H852" s="14"/>
      <x:c r="I852" s="14"/>
      <x:c r="J852" s="14"/>
      <x:c r="K852" s="14"/>
      <x:c r="L852" s="14"/>
      <x:c r="M852" s="13"/>
      <x:c r="Q852" s="3" t="s">
        <x:v>696</x:v>
      </x:c>
    </x:row>
    <x:row r="853" spans="1:17" ht="30" customHeight="1">
      <x:c r="A853" s="13"/>
      <x:c r="B853" s="13"/>
      <x:c r="C853" s="13"/>
      <x:c r="D853" s="13"/>
      <x:c r="E853" s="14"/>
      <x:c r="F853" s="14"/>
      <x:c r="G853" s="14"/>
      <x:c r="H853" s="14"/>
      <x:c r="I853" s="14"/>
      <x:c r="J853" s="14"/>
      <x:c r="K853" s="14"/>
      <x:c r="L853" s="14"/>
      <x:c r="M853" s="13"/>
      <x:c r="Q853" s="3" t="s">
        <x:v>696</x:v>
      </x:c>
    </x:row>
    <x:row r="854" spans="1:17" ht="30" customHeight="1">
      <x:c r="A854" s="13"/>
      <x:c r="B854" s="13"/>
      <x:c r="C854" s="13"/>
      <x:c r="D854" s="13"/>
      <x:c r="E854" s="14"/>
      <x:c r="F854" s="14"/>
      <x:c r="G854" s="14"/>
      <x:c r="H854" s="14"/>
      <x:c r="I854" s="14"/>
      <x:c r="J854" s="14"/>
      <x:c r="K854" s="14"/>
      <x:c r="L854" s="14"/>
      <x:c r="M854" s="13"/>
      <x:c r="Q854" s="3" t="s">
        <x:v>696</x:v>
      </x:c>
    </x:row>
    <x:row r="855" spans="1:17" ht="30" customHeight="1">
      <x:c r="A855" s="13"/>
      <x:c r="B855" s="13"/>
      <x:c r="C855" s="13"/>
      <x:c r="D855" s="13"/>
      <x:c r="E855" s="14"/>
      <x:c r="F855" s="14"/>
      <x:c r="G855" s="14"/>
      <x:c r="H855" s="14"/>
      <x:c r="I855" s="14"/>
      <x:c r="J855" s="14"/>
      <x:c r="K855" s="14"/>
      <x:c r="L855" s="14"/>
      <x:c r="M855" s="13"/>
      <x:c r="Q855" s="3" t="s">
        <x:v>696</x:v>
      </x:c>
    </x:row>
    <x:row r="856" spans="1:17" ht="30" customHeight="1">
      <x:c r="A856" s="13"/>
      <x:c r="B856" s="13"/>
      <x:c r="C856" s="13"/>
      <x:c r="D856" s="13"/>
      <x:c r="E856" s="14"/>
      <x:c r="F856" s="14"/>
      <x:c r="G856" s="14"/>
      <x:c r="H856" s="14"/>
      <x:c r="I856" s="14"/>
      <x:c r="J856" s="14"/>
      <x:c r="K856" s="14"/>
      <x:c r="L856" s="14"/>
      <x:c r="M856" s="13"/>
      <x:c r="Q856" s="3" t="s">
        <x:v>696</x:v>
      </x:c>
    </x:row>
    <x:row r="857" spans="1:17" ht="30" customHeight="1">
      <x:c r="A857" s="13"/>
      <x:c r="B857" s="13"/>
      <x:c r="C857" s="13"/>
      <x:c r="D857" s="13"/>
      <x:c r="E857" s="14"/>
      <x:c r="F857" s="14"/>
      <x:c r="G857" s="14"/>
      <x:c r="H857" s="14"/>
      <x:c r="I857" s="14"/>
      <x:c r="J857" s="14"/>
      <x:c r="K857" s="14"/>
      <x:c r="L857" s="14"/>
      <x:c r="M857" s="13"/>
      <x:c r="Q857" s="3" t="s">
        <x:v>696</x:v>
      </x:c>
    </x:row>
    <x:row r="858" spans="1:17" ht="30" customHeight="1">
      <x:c r="A858" s="13"/>
      <x:c r="B858" s="13"/>
      <x:c r="C858" s="13"/>
      <x:c r="D858" s="13"/>
      <x:c r="E858" s="14"/>
      <x:c r="F858" s="14"/>
      <x:c r="G858" s="14"/>
      <x:c r="H858" s="14"/>
      <x:c r="I858" s="14"/>
      <x:c r="J858" s="14"/>
      <x:c r="K858" s="14"/>
      <x:c r="L858" s="14"/>
      <x:c r="M858" s="13"/>
      <x:c r="Q858" s="3" t="s">
        <x:v>696</x:v>
      </x:c>
    </x:row>
    <x:row r="859" spans="1:17" ht="30" customHeight="1">
      <x:c r="A859" s="13"/>
      <x:c r="B859" s="13"/>
      <x:c r="C859" s="13"/>
      <x:c r="D859" s="13"/>
      <x:c r="E859" s="14"/>
      <x:c r="F859" s="14"/>
      <x:c r="G859" s="14"/>
      <x:c r="H859" s="14"/>
      <x:c r="I859" s="14"/>
      <x:c r="J859" s="14"/>
      <x:c r="K859" s="14"/>
      <x:c r="L859" s="14"/>
      <x:c r="M859" s="13"/>
      <x:c r="Q859" s="3" t="s">
        <x:v>696</x:v>
      </x:c>
    </x:row>
    <x:row r="860" spans="1:17" ht="30" customHeight="1">
      <x:c r="A860" s="13"/>
      <x:c r="B860" s="13"/>
      <x:c r="C860" s="13"/>
      <x:c r="D860" s="13"/>
      <x:c r="E860" s="14"/>
      <x:c r="F860" s="14"/>
      <x:c r="G860" s="14"/>
      <x:c r="H860" s="14"/>
      <x:c r="I860" s="14"/>
      <x:c r="J860" s="14"/>
      <x:c r="K860" s="14"/>
      <x:c r="L860" s="14"/>
      <x:c r="M860" s="13"/>
      <x:c r="Q860" s="3" t="s">
        <x:v>696</x:v>
      </x:c>
    </x:row>
    <x:row r="861" spans="1:17" ht="30" customHeight="1">
      <x:c r="A861" s="13"/>
      <x:c r="B861" s="13"/>
      <x:c r="C861" s="13"/>
      <x:c r="D861" s="13"/>
      <x:c r="E861" s="14"/>
      <x:c r="F861" s="14"/>
      <x:c r="G861" s="14"/>
      <x:c r="H861" s="14"/>
      <x:c r="I861" s="14"/>
      <x:c r="J861" s="14"/>
      <x:c r="K861" s="14"/>
      <x:c r="L861" s="14"/>
      <x:c r="M861" s="13"/>
      <x:c r="Q861" s="3" t="s">
        <x:v>696</x:v>
      </x:c>
    </x:row>
    <x:row r="862" spans="1:17" ht="30" customHeight="1">
      <x:c r="A862" s="13"/>
      <x:c r="B862" s="13"/>
      <x:c r="C862" s="13"/>
      <x:c r="D862" s="13"/>
      <x:c r="E862" s="14"/>
      <x:c r="F862" s="14"/>
      <x:c r="G862" s="14"/>
      <x:c r="H862" s="14"/>
      <x:c r="I862" s="14"/>
      <x:c r="J862" s="14"/>
      <x:c r="K862" s="14"/>
      <x:c r="L862" s="14"/>
      <x:c r="M862" s="13"/>
      <x:c r="Q862" s="3" t="s">
        <x:v>696</x:v>
      </x:c>
    </x:row>
    <x:row r="863" spans="1:17" ht="30" customHeight="1">
      <x:c r="A863" s="13"/>
      <x:c r="B863" s="13"/>
      <x:c r="C863" s="13"/>
      <x:c r="D863" s="13"/>
      <x:c r="E863" s="14"/>
      <x:c r="F863" s="14"/>
      <x:c r="G863" s="14"/>
      <x:c r="H863" s="14"/>
      <x:c r="I863" s="14"/>
      <x:c r="J863" s="14"/>
      <x:c r="K863" s="14"/>
      <x:c r="L863" s="14"/>
      <x:c r="M863" s="13"/>
      <x:c r="Q863" s="3" t="s">
        <x:v>696</x:v>
      </x:c>
    </x:row>
    <x:row r="864" spans="1:17" ht="30" customHeight="1">
      <x:c r="A864" s="13"/>
      <x:c r="B864" s="13"/>
      <x:c r="C864" s="13"/>
      <x:c r="D864" s="13"/>
      <x:c r="E864" s="14"/>
      <x:c r="F864" s="14"/>
      <x:c r="G864" s="14"/>
      <x:c r="H864" s="14"/>
      <x:c r="I864" s="14"/>
      <x:c r="J864" s="14"/>
      <x:c r="K864" s="14"/>
      <x:c r="L864" s="14"/>
      <x:c r="M864" s="13"/>
      <x:c r="Q864" s="3" t="s">
        <x:v>696</x:v>
      </x:c>
    </x:row>
    <x:row r="865" spans="1:17" ht="30" customHeight="1">
      <x:c r="A865" s="13"/>
      <x:c r="B865" s="13"/>
      <x:c r="C865" s="13"/>
      <x:c r="D865" s="13"/>
      <x:c r="E865" s="14"/>
      <x:c r="F865" s="14"/>
      <x:c r="G865" s="14"/>
      <x:c r="H865" s="14"/>
      <x:c r="I865" s="14"/>
      <x:c r="J865" s="14"/>
      <x:c r="K865" s="14"/>
      <x:c r="L865" s="14"/>
      <x:c r="M865" s="13"/>
      <x:c r="Q865" s="3" t="s">
        <x:v>696</x:v>
      </x:c>
    </x:row>
    <x:row r="866" spans="1:17" ht="30" customHeight="1">
      <x:c r="A866" s="13"/>
      <x:c r="B866" s="13"/>
      <x:c r="C866" s="13"/>
      <x:c r="D866" s="13"/>
      <x:c r="E866" s="14"/>
      <x:c r="F866" s="14"/>
      <x:c r="G866" s="14"/>
      <x:c r="H866" s="14"/>
      <x:c r="I866" s="14"/>
      <x:c r="J866" s="14"/>
      <x:c r="K866" s="14"/>
      <x:c r="L866" s="14"/>
      <x:c r="M866" s="13"/>
      <x:c r="Q866" s="3" t="s">
        <x:v>696</x:v>
      </x:c>
    </x:row>
    <x:row r="867" spans="1:14" ht="30" customHeight="1">
      <x:c r="A867" s="15" t="s">
        <x:v>1704</x:v>
      </x:c>
      <x:c r="B867" s="13"/>
      <x:c r="C867" s="13"/>
      <x:c r="D867" s="13"/>
      <x:c r="E867" s="14"/>
      <x:c r="F867" s="14">
        <x:f>SUMIF(Q845:Q866,"010801",F845:F866)</x:f>
        <x:v>0</x:v>
      </x:c>
      <x:c r="G867" s="14"/>
      <x:c r="H867" s="14">
        <x:f>SUMIF(Q845:Q866,"010801",H845:H866)</x:f>
        <x:v>0</x:v>
      </x:c>
      <x:c r="I867" s="14"/>
      <x:c r="J867" s="14">
        <x:f>SUMIF(Q845:Q866,"010801",J845:J866)</x:f>
        <x:v>0</x:v>
      </x:c>
      <x:c r="K867" s="14"/>
      <x:c r="L867" s="14">
        <x:f>SUMIF(Q845:Q866,"010801",L845:L866)</x:f>
        <x:v>0</x:v>
      </x:c>
      <x:c r="M867" s="13"/>
      <x:c r="N867" s="2" t="s">
        <x:v>344</x:v>
      </x:c>
    </x:row>
    <x:row r="868" spans="1:17" ht="30" customHeight="1">
      <x:c r="A868" s="15" t="s">
        <x:v>1731</x:v>
      </x:c>
      <x:c r="B868" s="15" t="s">
        <x:v>915</x:v>
      </x:c>
      <x:c r="C868" s="13"/>
      <x:c r="D868" s="13"/>
      <x:c r="E868" s="14"/>
      <x:c r="F868" s="14"/>
      <x:c r="G868" s="14"/>
      <x:c r="H868" s="14"/>
      <x:c r="I868" s="14"/>
      <x:c r="J868" s="14"/>
      <x:c r="K868" s="14"/>
      <x:c r="L868" s="14"/>
      <x:c r="M868" s="13"/>
      <x:c r="Q868" s="3" t="s">
        <x:v>698</x:v>
      </x:c>
    </x:row>
    <x:row r="869" spans="1:48" ht="30" customHeight="1">
      <x:c r="A869" s="15" t="s">
        <x:v>913</x:v>
      </x:c>
      <x:c r="B869" s="15" t="s">
        <x:v>1595</x:v>
      </x:c>
      <x:c r="C869" s="15" t="s">
        <x:v>176</x:v>
      </x:c>
      <x:c r="D869" s="13">
        <x:v>59.979999999999997</x:v>
      </x:c>
      <x:c r="E869" s="14">
        <x:f>TRUNC(일위대가목록!E93,0)</x:f>
        <x:v>0</x:v>
      </x:c>
      <x:c r="F869" s="14">
        <x:f>TRUNC(E869*D869,0)</x:f>
        <x:v>0</x:v>
      </x:c>
      <x:c r="G869" s="14">
        <x:f>TRUNC(일위대가목록!F93,0)</x:f>
        <x:v>0</x:v>
      </x:c>
      <x:c r="H869" s="14">
        <x:f>TRUNC(G869*D869,0)</x:f>
        <x:v>0</x:v>
      </x:c>
      <x:c r="I869" s="14">
        <x:f>TRUNC(일위대가목록!G93,0)</x:f>
        <x:v>0</x:v>
      </x:c>
      <x:c r="J869" s="14">
        <x:f>TRUNC(I869*D869,0)</x:f>
        <x:v>0</x:v>
      </x:c>
      <x:c r="K869" s="14">
        <x:f>TRUNC(E869+G869+I869,0)</x:f>
        <x:v>0</x:v>
      </x:c>
      <x:c r="L869" s="14">
        <x:f>TRUNC(F869+H869+J869,0)</x:f>
        <x:v>0</x:v>
      </x:c>
      <x:c r="M869" s="15" t="s">
        <x:v>568</x:v>
      </x:c>
      <x:c r="N869" s="3" t="s">
        <x:v>829</x:v>
      </x:c>
      <x:c r="O869" s="3" t="s">
        <x:v>140</x:v>
      </x:c>
      <x:c r="P869" s="3" t="s">
        <x:v>140</x:v>
      </x:c>
      <x:c r="Q869" s="3" t="s">
        <x:v>698</x:v>
      </x:c>
      <x:c r="R869" s="3" t="s">
        <x:v>185</x:v>
      </x:c>
      <x:c r="S869" s="3" t="s">
        <x:v>150</x:v>
      </x:c>
      <x:c r="T869" s="3" t="s">
        <x:v>150</x:v>
      </x:c>
      <x:c r="AR869" s="3" t="s">
        <x:v>140</x:v>
      </x:c>
      <x:c r="AS869" s="3" t="s">
        <x:v>140</x:v>
      </x:c>
      <x:c r="AU869" s="3" t="s">
        <x:v>832</x:v>
      </x:c>
      <x:c r="AV869" s="2">
        <x:v>298</x:v>
      </x:c>
    </x:row>
    <x:row r="870" spans="1:48" ht="30" customHeight="1">
      <x:c r="A870" s="15" t="s">
        <x:v>892</x:v>
      </x:c>
      <x:c r="B870" s="15" t="s">
        <x:v>286</x:v>
      </x:c>
      <x:c r="C870" s="15" t="s">
        <x:v>176</x:v>
      </x:c>
      <x:c r="D870" s="13">
        <x:v>128.36000000000001</x:v>
      </x:c>
      <x:c r="E870" s="14">
        <x:f>TRUNC(일위대가목록!E98,0)</x:f>
        <x:v>0</x:v>
      </x:c>
      <x:c r="F870" s="14">
        <x:f>TRUNC(E870*D870,0)</x:f>
        <x:v>0</x:v>
      </x:c>
      <x:c r="G870" s="14">
        <x:f>TRUNC(일위대가목록!F98,0)</x:f>
        <x:v>0</x:v>
      </x:c>
      <x:c r="H870" s="14">
        <x:f>TRUNC(G870*D870,0)</x:f>
        <x:v>0</x:v>
      </x:c>
      <x:c r="I870" s="14">
        <x:f>TRUNC(일위대가목록!G98,0)</x:f>
        <x:v>0</x:v>
      </x:c>
      <x:c r="J870" s="14">
        <x:f>TRUNC(I870*D870,0)</x:f>
        <x:v>0</x:v>
      </x:c>
      <x:c r="K870" s="14">
        <x:f>TRUNC(E870+G870+I870,0)</x:f>
        <x:v>0</x:v>
      </x:c>
      <x:c r="L870" s="14">
        <x:f>TRUNC(F870+H870+J870,0)</x:f>
        <x:v>0</x:v>
      </x:c>
      <x:c r="M870" s="15" t="s">
        <x:v>562</x:v>
      </x:c>
      <x:c r="N870" s="3" t="s">
        <x:v>1174</x:v>
      </x:c>
      <x:c r="O870" s="3" t="s">
        <x:v>140</x:v>
      </x:c>
      <x:c r="P870" s="3" t="s">
        <x:v>140</x:v>
      </x:c>
      <x:c r="Q870" s="3" t="s">
        <x:v>698</x:v>
      </x:c>
      <x:c r="R870" s="3" t="s">
        <x:v>185</x:v>
      </x:c>
      <x:c r="S870" s="3" t="s">
        <x:v>150</x:v>
      </x:c>
      <x:c r="T870" s="3" t="s">
        <x:v>150</x:v>
      </x:c>
      <x:c r="AR870" s="3" t="s">
        <x:v>140</x:v>
      </x:c>
      <x:c r="AS870" s="3" t="s">
        <x:v>140</x:v>
      </x:c>
      <x:c r="AU870" s="3" t="s">
        <x:v>1217</x:v>
      </x:c>
      <x:c r="AV870" s="2">
        <x:v>210</x:v>
      </x:c>
    </x:row>
    <x:row r="871" spans="1:17" ht="30" customHeight="1">
      <x:c r="A871" s="13"/>
      <x:c r="B871" s="13"/>
      <x:c r="C871" s="13"/>
      <x:c r="D871" s="13"/>
      <x:c r="E871" s="14"/>
      <x:c r="F871" s="14"/>
      <x:c r="G871" s="14"/>
      <x:c r="H871" s="14"/>
      <x:c r="I871" s="14"/>
      <x:c r="J871" s="14"/>
      <x:c r="K871" s="14"/>
      <x:c r="L871" s="14"/>
      <x:c r="M871" s="13"/>
      <x:c r="Q871" s="3" t="s">
        <x:v>698</x:v>
      </x:c>
    </x:row>
    <x:row r="872" spans="1:17" ht="30" customHeight="1">
      <x:c r="A872" s="13"/>
      <x:c r="B872" s="13"/>
      <x:c r="C872" s="13"/>
      <x:c r="D872" s="13"/>
      <x:c r="E872" s="14"/>
      <x:c r="F872" s="14"/>
      <x:c r="G872" s="14"/>
      <x:c r="H872" s="14"/>
      <x:c r="I872" s="14"/>
      <x:c r="J872" s="14"/>
      <x:c r="K872" s="14"/>
      <x:c r="L872" s="14"/>
      <x:c r="M872" s="13"/>
      <x:c r="Q872" s="3" t="s">
        <x:v>698</x:v>
      </x:c>
    </x:row>
    <x:row r="873" spans="1:17" ht="30" customHeight="1">
      <x:c r="A873" s="13"/>
      <x:c r="B873" s="13"/>
      <x:c r="C873" s="13"/>
      <x:c r="D873" s="13"/>
      <x:c r="E873" s="14"/>
      <x:c r="F873" s="14"/>
      <x:c r="G873" s="14"/>
      <x:c r="H873" s="14"/>
      <x:c r="I873" s="14"/>
      <x:c r="J873" s="14"/>
      <x:c r="K873" s="14"/>
      <x:c r="L873" s="14"/>
      <x:c r="M873" s="13"/>
      <x:c r="Q873" s="3" t="s">
        <x:v>698</x:v>
      </x:c>
    </x:row>
    <x:row r="874" spans="1:17" ht="30" customHeight="1">
      <x:c r="A874" s="13"/>
      <x:c r="B874" s="13"/>
      <x:c r="C874" s="13"/>
      <x:c r="D874" s="13"/>
      <x:c r="E874" s="14"/>
      <x:c r="F874" s="14"/>
      <x:c r="G874" s="14"/>
      <x:c r="H874" s="14"/>
      <x:c r="I874" s="14"/>
      <x:c r="J874" s="14"/>
      <x:c r="K874" s="14"/>
      <x:c r="L874" s="14"/>
      <x:c r="M874" s="13"/>
      <x:c r="Q874" s="3" t="s">
        <x:v>698</x:v>
      </x:c>
    </x:row>
    <x:row r="875" spans="1:17" ht="30" customHeight="1">
      <x:c r="A875" s="13"/>
      <x:c r="B875" s="13"/>
      <x:c r="C875" s="13"/>
      <x:c r="D875" s="13"/>
      <x:c r="E875" s="14"/>
      <x:c r="F875" s="14"/>
      <x:c r="G875" s="14"/>
      <x:c r="H875" s="14"/>
      <x:c r="I875" s="14"/>
      <x:c r="J875" s="14"/>
      <x:c r="K875" s="14"/>
      <x:c r="L875" s="14"/>
      <x:c r="M875" s="13"/>
      <x:c r="Q875" s="3" t="s">
        <x:v>698</x:v>
      </x:c>
    </x:row>
    <x:row r="876" spans="1:17" ht="30" customHeight="1">
      <x:c r="A876" s="13"/>
      <x:c r="B876" s="13"/>
      <x:c r="C876" s="13"/>
      <x:c r="D876" s="13"/>
      <x:c r="E876" s="14"/>
      <x:c r="F876" s="14"/>
      <x:c r="G876" s="14"/>
      <x:c r="H876" s="14"/>
      <x:c r="I876" s="14"/>
      <x:c r="J876" s="14"/>
      <x:c r="K876" s="14"/>
      <x:c r="L876" s="14"/>
      <x:c r="M876" s="13"/>
      <x:c r="Q876" s="3" t="s">
        <x:v>698</x:v>
      </x:c>
    </x:row>
    <x:row r="877" spans="1:17" ht="30" customHeight="1">
      <x:c r="A877" s="13"/>
      <x:c r="B877" s="13"/>
      <x:c r="C877" s="13"/>
      <x:c r="D877" s="13"/>
      <x:c r="E877" s="14"/>
      <x:c r="F877" s="14"/>
      <x:c r="G877" s="14"/>
      <x:c r="H877" s="14"/>
      <x:c r="I877" s="14"/>
      <x:c r="J877" s="14"/>
      <x:c r="K877" s="14"/>
      <x:c r="L877" s="14"/>
      <x:c r="M877" s="13"/>
      <x:c r="Q877" s="3" t="s">
        <x:v>698</x:v>
      </x:c>
    </x:row>
    <x:row r="878" spans="1:17" ht="30" customHeight="1">
      <x:c r="A878" s="13"/>
      <x:c r="B878" s="13"/>
      <x:c r="C878" s="13"/>
      <x:c r="D878" s="13"/>
      <x:c r="E878" s="14"/>
      <x:c r="F878" s="14"/>
      <x:c r="G878" s="14"/>
      <x:c r="H878" s="14"/>
      <x:c r="I878" s="14"/>
      <x:c r="J878" s="14"/>
      <x:c r="K878" s="14"/>
      <x:c r="L878" s="14"/>
      <x:c r="M878" s="13"/>
      <x:c r="Q878" s="3" t="s">
        <x:v>698</x:v>
      </x:c>
    </x:row>
    <x:row r="879" spans="1:17" ht="30" customHeight="1">
      <x:c r="A879" s="13"/>
      <x:c r="B879" s="13"/>
      <x:c r="C879" s="13"/>
      <x:c r="D879" s="13"/>
      <x:c r="E879" s="14"/>
      <x:c r="F879" s="14"/>
      <x:c r="G879" s="14"/>
      <x:c r="H879" s="14"/>
      <x:c r="I879" s="14"/>
      <x:c r="J879" s="14"/>
      <x:c r="K879" s="14"/>
      <x:c r="L879" s="14"/>
      <x:c r="M879" s="13"/>
      <x:c r="Q879" s="3" t="s">
        <x:v>698</x:v>
      </x:c>
    </x:row>
    <x:row r="880" spans="1:17" ht="30" customHeight="1">
      <x:c r="A880" s="13"/>
      <x:c r="B880" s="13"/>
      <x:c r="C880" s="13"/>
      <x:c r="D880" s="13"/>
      <x:c r="E880" s="14"/>
      <x:c r="F880" s="14"/>
      <x:c r="G880" s="14"/>
      <x:c r="H880" s="14"/>
      <x:c r="I880" s="14"/>
      <x:c r="J880" s="14"/>
      <x:c r="K880" s="14"/>
      <x:c r="L880" s="14"/>
      <x:c r="M880" s="13"/>
      <x:c r="Q880" s="3" t="s">
        <x:v>698</x:v>
      </x:c>
    </x:row>
    <x:row r="881" spans="1:17" ht="30" customHeight="1">
      <x:c r="A881" s="13"/>
      <x:c r="B881" s="13"/>
      <x:c r="C881" s="13"/>
      <x:c r="D881" s="13"/>
      <x:c r="E881" s="14"/>
      <x:c r="F881" s="14"/>
      <x:c r="G881" s="14"/>
      <x:c r="H881" s="14"/>
      <x:c r="I881" s="14"/>
      <x:c r="J881" s="14"/>
      <x:c r="K881" s="14"/>
      <x:c r="L881" s="14"/>
      <x:c r="M881" s="13"/>
      <x:c r="Q881" s="3" t="s">
        <x:v>698</x:v>
      </x:c>
    </x:row>
    <x:row r="882" spans="1:17" ht="30" customHeight="1">
      <x:c r="A882" s="13"/>
      <x:c r="B882" s="13"/>
      <x:c r="C882" s="13"/>
      <x:c r="D882" s="13"/>
      <x:c r="E882" s="14"/>
      <x:c r="F882" s="14"/>
      <x:c r="G882" s="14"/>
      <x:c r="H882" s="14"/>
      <x:c r="I882" s="14"/>
      <x:c r="J882" s="14"/>
      <x:c r="K882" s="14"/>
      <x:c r="L882" s="14"/>
      <x:c r="M882" s="13"/>
      <x:c r="Q882" s="3" t="s">
        <x:v>698</x:v>
      </x:c>
    </x:row>
    <x:row r="883" spans="1:17" ht="30" customHeight="1">
      <x:c r="A883" s="13"/>
      <x:c r="B883" s="13"/>
      <x:c r="C883" s="13"/>
      <x:c r="D883" s="13"/>
      <x:c r="E883" s="14"/>
      <x:c r="F883" s="14"/>
      <x:c r="G883" s="14"/>
      <x:c r="H883" s="14"/>
      <x:c r="I883" s="14"/>
      <x:c r="J883" s="14"/>
      <x:c r="K883" s="14"/>
      <x:c r="L883" s="14"/>
      <x:c r="M883" s="13"/>
      <x:c r="Q883" s="3" t="s">
        <x:v>698</x:v>
      </x:c>
    </x:row>
    <x:row r="884" spans="1:17" ht="30" customHeight="1">
      <x:c r="A884" s="13"/>
      <x:c r="B884" s="13"/>
      <x:c r="C884" s="13"/>
      <x:c r="D884" s="13"/>
      <x:c r="E884" s="14"/>
      <x:c r="F884" s="14"/>
      <x:c r="G884" s="14"/>
      <x:c r="H884" s="14"/>
      <x:c r="I884" s="14"/>
      <x:c r="J884" s="14"/>
      <x:c r="K884" s="14"/>
      <x:c r="L884" s="14"/>
      <x:c r="M884" s="13"/>
      <x:c r="Q884" s="3" t="s">
        <x:v>698</x:v>
      </x:c>
    </x:row>
    <x:row r="885" spans="1:17" ht="30" customHeight="1">
      <x:c r="A885" s="13"/>
      <x:c r="B885" s="13"/>
      <x:c r="C885" s="13"/>
      <x:c r="D885" s="13"/>
      <x:c r="E885" s="14"/>
      <x:c r="F885" s="14"/>
      <x:c r="G885" s="14"/>
      <x:c r="H885" s="14"/>
      <x:c r="I885" s="14"/>
      <x:c r="J885" s="14"/>
      <x:c r="K885" s="14"/>
      <x:c r="L885" s="14"/>
      <x:c r="M885" s="13"/>
      <x:c r="Q885" s="3" t="s">
        <x:v>698</x:v>
      </x:c>
    </x:row>
    <x:row r="886" spans="1:17" ht="30" customHeight="1">
      <x:c r="A886" s="13"/>
      <x:c r="B886" s="13"/>
      <x:c r="C886" s="13"/>
      <x:c r="D886" s="13"/>
      <x:c r="E886" s="14"/>
      <x:c r="F886" s="14"/>
      <x:c r="G886" s="14"/>
      <x:c r="H886" s="14"/>
      <x:c r="I886" s="14"/>
      <x:c r="J886" s="14"/>
      <x:c r="K886" s="14"/>
      <x:c r="L886" s="14"/>
      <x:c r="M886" s="13"/>
      <x:c r="Q886" s="3" t="s">
        <x:v>698</x:v>
      </x:c>
    </x:row>
    <x:row r="887" spans="1:17" ht="30" customHeight="1">
      <x:c r="A887" s="13"/>
      <x:c r="B887" s="13"/>
      <x:c r="C887" s="13"/>
      <x:c r="D887" s="13"/>
      <x:c r="E887" s="14"/>
      <x:c r="F887" s="14"/>
      <x:c r="G887" s="14"/>
      <x:c r="H887" s="14"/>
      <x:c r="I887" s="14"/>
      <x:c r="J887" s="14"/>
      <x:c r="K887" s="14"/>
      <x:c r="L887" s="14"/>
      <x:c r="M887" s="13"/>
      <x:c r="Q887" s="3" t="s">
        <x:v>698</x:v>
      </x:c>
    </x:row>
    <x:row r="888" spans="1:17" ht="30" customHeight="1">
      <x:c r="A888" s="13"/>
      <x:c r="B888" s="13"/>
      <x:c r="C888" s="13"/>
      <x:c r="D888" s="13"/>
      <x:c r="E888" s="14"/>
      <x:c r="F888" s="14"/>
      <x:c r="G888" s="14"/>
      <x:c r="H888" s="14"/>
      <x:c r="I888" s="14"/>
      <x:c r="J888" s="14"/>
      <x:c r="K888" s="14"/>
      <x:c r="L888" s="14"/>
      <x:c r="M888" s="13"/>
      <x:c r="Q888" s="3" t="s">
        <x:v>698</x:v>
      </x:c>
    </x:row>
    <x:row r="889" spans="1:17" ht="30" customHeight="1">
      <x:c r="A889" s="13"/>
      <x:c r="B889" s="13"/>
      <x:c r="C889" s="13"/>
      <x:c r="D889" s="13"/>
      <x:c r="E889" s="14"/>
      <x:c r="F889" s="14"/>
      <x:c r="G889" s="14"/>
      <x:c r="H889" s="14"/>
      <x:c r="I889" s="14"/>
      <x:c r="J889" s="14"/>
      <x:c r="K889" s="14"/>
      <x:c r="L889" s="14"/>
      <x:c r="M889" s="13"/>
      <x:c r="Q889" s="3" t="s">
        <x:v>698</x:v>
      </x:c>
    </x:row>
    <x:row r="890" spans="1:17" ht="30" customHeight="1">
      <x:c r="A890" s="13"/>
      <x:c r="B890" s="13"/>
      <x:c r="C890" s="13"/>
      <x:c r="D890" s="13"/>
      <x:c r="E890" s="14"/>
      <x:c r="F890" s="14"/>
      <x:c r="G890" s="14"/>
      <x:c r="H890" s="14"/>
      <x:c r="I890" s="14"/>
      <x:c r="J890" s="14"/>
      <x:c r="K890" s="14"/>
      <x:c r="L890" s="14"/>
      <x:c r="M890" s="13"/>
      <x:c r="Q890" s="3" t="s">
        <x:v>698</x:v>
      </x:c>
    </x:row>
    <x:row r="891" spans="1:14" ht="30" customHeight="1">
      <x:c r="A891" s="15" t="s">
        <x:v>1704</x:v>
      </x:c>
      <x:c r="B891" s="13"/>
      <x:c r="C891" s="13"/>
      <x:c r="D891" s="13"/>
      <x:c r="E891" s="14"/>
      <x:c r="F891" s="14">
        <x:f>SUMIF(Q869:Q890,"010802",F869:F890)</x:f>
        <x:v>0</x:v>
      </x:c>
      <x:c r="G891" s="14"/>
      <x:c r="H891" s="14">
        <x:f>SUMIF(Q869:Q890,"010802",H869:H890)</x:f>
        <x:v>0</x:v>
      </x:c>
      <x:c r="I891" s="14"/>
      <x:c r="J891" s="14">
        <x:f>SUMIF(Q869:Q890,"010802",J869:J890)</x:f>
        <x:v>0</x:v>
      </x:c>
      <x:c r="K891" s="14"/>
      <x:c r="L891" s="14">
        <x:f>SUMIF(Q869:Q890,"010802",L869:L890)</x:f>
        <x:v>0</x:v>
      </x:c>
      <x:c r="M891" s="13"/>
      <x:c r="N891" s="2" t="s">
        <x:v>344</x:v>
      </x:c>
    </x:row>
    <x:row r="892" spans="1:17" ht="30" customHeight="1">
      <x:c r="A892" s="15" t="s">
        <x:v>51</x:v>
      </x:c>
      <x:c r="B892" s="15" t="s">
        <x:v>915</x:v>
      </x:c>
      <x:c r="C892" s="13"/>
      <x:c r="D892" s="13"/>
      <x:c r="E892" s="14"/>
      <x:c r="F892" s="14"/>
      <x:c r="G892" s="14"/>
      <x:c r="H892" s="14"/>
      <x:c r="I892" s="14"/>
      <x:c r="J892" s="14"/>
      <x:c r="K892" s="14"/>
      <x:c r="L892" s="14"/>
      <x:c r="M892" s="13"/>
      <x:c r="Q892" s="3" t="s">
        <x:v>697</x:v>
      </x:c>
    </x:row>
    <x:row r="893" spans="1:48" ht="30" customHeight="1">
      <x:c r="A893" s="15" t="s">
        <x:v>931</x:v>
      </x:c>
      <x:c r="B893" s="15" t="s">
        <x:v>526</x:v>
      </x:c>
      <x:c r="C893" s="15" t="s">
        <x:v>176</x:v>
      </x:c>
      <x:c r="D893" s="13">
        <x:v>59.979999999999997</x:v>
      </x:c>
      <x:c r="E893" s="14">
        <x:f>TRUNC(일위대가목록!E30,0)</x:f>
        <x:v>0</x:v>
      </x:c>
      <x:c r="F893" s="14">
        <x:f>TRUNC(E893*D893,0)</x:f>
        <x:v>0</x:v>
      </x:c>
      <x:c r="G893" s="14">
        <x:f>TRUNC(일위대가목록!F30,0)</x:f>
        <x:v>0</x:v>
      </x:c>
      <x:c r="H893" s="14">
        <x:f>TRUNC(G893*D893,0)</x:f>
        <x:v>0</x:v>
      </x:c>
      <x:c r="I893" s="14">
        <x:f>TRUNC(일위대가목록!G30,0)</x:f>
        <x:v>0</x:v>
      </x:c>
      <x:c r="J893" s="14">
        <x:f>TRUNC(I893*D893,0)</x:f>
        <x:v>0</x:v>
      </x:c>
      <x:c r="K893" s="14">
        <x:f t="shared" ref="K893:L895" si="43">TRUNC(E893+G893+I893,0)</x:f>
        <x:v>0</x:v>
      </x:c>
      <x:c r="L893" s="14">
        <x:f t="shared" si="43"/>
        <x:v>0</x:v>
      </x:c>
      <x:c r="M893" s="15" t="s">
        <x:v>433</x:v>
      </x:c>
      <x:c r="N893" s="3" t="s">
        <x:v>1168</x:v>
      </x:c>
      <x:c r="O893" s="3" t="s">
        <x:v>140</x:v>
      </x:c>
      <x:c r="P893" s="3" t="s">
        <x:v>140</x:v>
      </x:c>
      <x:c r="Q893" s="3" t="s">
        <x:v>697</x:v>
      </x:c>
      <x:c r="R893" s="3" t="s">
        <x:v>185</x:v>
      </x:c>
      <x:c r="S893" s="3" t="s">
        <x:v>150</x:v>
      </x:c>
      <x:c r="T893" s="3" t="s">
        <x:v>150</x:v>
      </x:c>
      <x:c r="AR893" s="3" t="s">
        <x:v>140</x:v>
      </x:c>
      <x:c r="AS893" s="3" t="s">
        <x:v>140</x:v>
      </x:c>
      <x:c r="AU893" s="3" t="s">
        <x:v>1778</x:v>
      </x:c>
      <x:c r="AV893" s="2">
        <x:v>212</x:v>
      </x:c>
    </x:row>
    <x:row r="894" spans="1:48" ht="30" customHeight="1">
      <x:c r="A894" s="15" t="s">
        <x:v>348</x:v>
      </x:c>
      <x:c r="B894" s="15" t="s">
        <x:v>288</x:v>
      </x:c>
      <x:c r="C894" s="15" t="s">
        <x:v>137</x:v>
      </x:c>
      <x:c r="D894" s="13">
        <x:v>38.380000000000003</x:v>
      </x:c>
      <x:c r="E894" s="14">
        <x:f>TRUNC(일위대가목록!E102,0)</x:f>
        <x:v>0</x:v>
      </x:c>
      <x:c r="F894" s="14">
        <x:f>TRUNC(E894*D894,0)</x:f>
        <x:v>0</x:v>
      </x:c>
      <x:c r="G894" s="14">
        <x:f>TRUNC(일위대가목록!F102,0)</x:f>
        <x:v>0</x:v>
      </x:c>
      <x:c r="H894" s="14">
        <x:f>TRUNC(G894*D894,0)</x:f>
        <x:v>0</x:v>
      </x:c>
      <x:c r="I894" s="14">
        <x:f>TRUNC(일위대가목록!G102,0)</x:f>
        <x:v>0</x:v>
      </x:c>
      <x:c r="J894" s="14">
        <x:f>TRUNC(I894*D894,0)</x:f>
        <x:v>0</x:v>
      </x:c>
      <x:c r="K894" s="14">
        <x:f t="shared" si="43"/>
        <x:v>0</x:v>
      </x:c>
      <x:c r="L894" s="14">
        <x:f t="shared" si="43"/>
        <x:v>0</x:v>
      </x:c>
      <x:c r="M894" s="15" t="s">
        <x:v>618</x:v>
      </x:c>
      <x:c r="N894" s="3" t="s">
        <x:v>827</x:v>
      </x:c>
      <x:c r="O894" s="3" t="s">
        <x:v>140</x:v>
      </x:c>
      <x:c r="P894" s="3" t="s">
        <x:v>140</x:v>
      </x:c>
      <x:c r="Q894" s="3" t="s">
        <x:v>697</x:v>
      </x:c>
      <x:c r="R894" s="3" t="s">
        <x:v>185</x:v>
      </x:c>
      <x:c r="S894" s="3" t="s">
        <x:v>150</x:v>
      </x:c>
      <x:c r="T894" s="3" t="s">
        <x:v>150</x:v>
      </x:c>
      <x:c r="AR894" s="3" t="s">
        <x:v>140</x:v>
      </x:c>
      <x:c r="AS894" s="3" t="s">
        <x:v>140</x:v>
      </x:c>
      <x:c r="AU894" s="3" t="s">
        <x:v>1691</x:v>
      </x:c>
      <x:c r="AV894" s="2">
        <x:v>214</x:v>
      </x:c>
    </x:row>
    <x:row r="895" spans="1:48" ht="30" customHeight="1">
      <x:c r="A895" s="15" t="s">
        <x:v>873</x:v>
      </x:c>
      <x:c r="B895" s="15" t="s">
        <x:v>275</x:v>
      </x:c>
      <x:c r="C895" s="15" t="s">
        <x:v>137</x:v>
      </x:c>
      <x:c r="D895" s="13">
        <x:v>7.4400000000000004</x:v>
      </x:c>
      <x:c r="E895" s="14">
        <x:f>TRUNC(일위대가목록!E100,0)</x:f>
        <x:v>0</x:v>
      </x:c>
      <x:c r="F895" s="14">
        <x:f>TRUNC(E895*D895,0)</x:f>
        <x:v>0</x:v>
      </x:c>
      <x:c r="G895" s="14">
        <x:f>TRUNC(일위대가목록!F100,0)</x:f>
        <x:v>0</x:v>
      </x:c>
      <x:c r="H895" s="14">
        <x:f>TRUNC(G895*D895,0)</x:f>
        <x:v>0</x:v>
      </x:c>
      <x:c r="I895" s="14">
        <x:f>TRUNC(일위대가목록!G100,0)</x:f>
        <x:v>0</x:v>
      </x:c>
      <x:c r="J895" s="14">
        <x:f>TRUNC(I895*D895,0)</x:f>
        <x:v>0</x:v>
      </x:c>
      <x:c r="K895" s="14">
        <x:f t="shared" si="43"/>
        <x:v>0</x:v>
      </x:c>
      <x:c r="L895" s="14">
        <x:f t="shared" si="43"/>
        <x:v>0</x:v>
      </x:c>
      <x:c r="M895" s="15" t="s">
        <x:v>560</x:v>
      </x:c>
      <x:c r="N895" s="3" t="s">
        <x:v>1179</x:v>
      </x:c>
      <x:c r="O895" s="3" t="s">
        <x:v>140</x:v>
      </x:c>
      <x:c r="P895" s="3" t="s">
        <x:v>140</x:v>
      </x:c>
      <x:c r="Q895" s="3" t="s">
        <x:v>697</x:v>
      </x:c>
      <x:c r="R895" s="3" t="s">
        <x:v>185</x:v>
      </x:c>
      <x:c r="S895" s="3" t="s">
        <x:v>150</x:v>
      </x:c>
      <x:c r="T895" s="3" t="s">
        <x:v>150</x:v>
      </x:c>
      <x:c r="AR895" s="3" t="s">
        <x:v>140</x:v>
      </x:c>
      <x:c r="AS895" s="3" t="s">
        <x:v>140</x:v>
      </x:c>
      <x:c r="AU895" s="3" t="s">
        <x:v>786</x:v>
      </x:c>
      <x:c r="AV895" s="2">
        <x:v>213</x:v>
      </x:c>
    </x:row>
    <x:row r="896" spans="1:17" ht="30" customHeight="1">
      <x:c r="A896" s="13"/>
      <x:c r="B896" s="13"/>
      <x:c r="C896" s="13"/>
      <x:c r="D896" s="13"/>
      <x:c r="E896" s="14"/>
      <x:c r="F896" s="14"/>
      <x:c r="G896" s="14"/>
      <x:c r="H896" s="14"/>
      <x:c r="I896" s="14"/>
      <x:c r="J896" s="14"/>
      <x:c r="K896" s="14"/>
      <x:c r="L896" s="14"/>
      <x:c r="M896" s="13"/>
      <x:c r="Q896" s="3" t="s">
        <x:v>697</x:v>
      </x:c>
    </x:row>
    <x:row r="897" spans="1:17" ht="30" customHeight="1">
      <x:c r="A897" s="13"/>
      <x:c r="B897" s="13"/>
      <x:c r="C897" s="13"/>
      <x:c r="D897" s="13"/>
      <x:c r="E897" s="14"/>
      <x:c r="F897" s="14"/>
      <x:c r="G897" s="14"/>
      <x:c r="H897" s="14"/>
      <x:c r="I897" s="14"/>
      <x:c r="J897" s="14"/>
      <x:c r="K897" s="14"/>
      <x:c r="L897" s="14"/>
      <x:c r="M897" s="13"/>
      <x:c r="Q897" s="3" t="s">
        <x:v>697</x:v>
      </x:c>
    </x:row>
    <x:row r="898" spans="1:17" ht="30" customHeight="1">
      <x:c r="A898" s="13"/>
      <x:c r="B898" s="13"/>
      <x:c r="C898" s="13"/>
      <x:c r="D898" s="13"/>
      <x:c r="E898" s="14"/>
      <x:c r="F898" s="14"/>
      <x:c r="G898" s="14"/>
      <x:c r="H898" s="14"/>
      <x:c r="I898" s="14"/>
      <x:c r="J898" s="14"/>
      <x:c r="K898" s="14"/>
      <x:c r="L898" s="14"/>
      <x:c r="M898" s="13"/>
      <x:c r="Q898" s="3" t="s">
        <x:v>697</x:v>
      </x:c>
    </x:row>
    <x:row r="899" spans="1:17" ht="30" customHeight="1">
      <x:c r="A899" s="13"/>
      <x:c r="B899" s="13"/>
      <x:c r="C899" s="13"/>
      <x:c r="D899" s="13"/>
      <x:c r="E899" s="14"/>
      <x:c r="F899" s="14"/>
      <x:c r="G899" s="14"/>
      <x:c r="H899" s="14"/>
      <x:c r="I899" s="14"/>
      <x:c r="J899" s="14"/>
      <x:c r="K899" s="14"/>
      <x:c r="L899" s="14"/>
      <x:c r="M899" s="13"/>
      <x:c r="Q899" s="3" t="s">
        <x:v>697</x:v>
      </x:c>
    </x:row>
    <x:row r="900" spans="1:17" ht="30" customHeight="1">
      <x:c r="A900" s="13"/>
      <x:c r="B900" s="13"/>
      <x:c r="C900" s="13"/>
      <x:c r="D900" s="13"/>
      <x:c r="E900" s="14"/>
      <x:c r="F900" s="14"/>
      <x:c r="G900" s="14"/>
      <x:c r="H900" s="14"/>
      <x:c r="I900" s="14"/>
      <x:c r="J900" s="14"/>
      <x:c r="K900" s="14"/>
      <x:c r="L900" s="14"/>
      <x:c r="M900" s="13"/>
      <x:c r="Q900" s="3" t="s">
        <x:v>697</x:v>
      </x:c>
    </x:row>
    <x:row r="901" spans="1:17" ht="30" customHeight="1">
      <x:c r="A901" s="13"/>
      <x:c r="B901" s="13"/>
      <x:c r="C901" s="13"/>
      <x:c r="D901" s="13"/>
      <x:c r="E901" s="14"/>
      <x:c r="F901" s="14"/>
      <x:c r="G901" s="14"/>
      <x:c r="H901" s="14"/>
      <x:c r="I901" s="14"/>
      <x:c r="J901" s="14"/>
      <x:c r="K901" s="14"/>
      <x:c r="L901" s="14"/>
      <x:c r="M901" s="13"/>
      <x:c r="Q901" s="3" t="s">
        <x:v>697</x:v>
      </x:c>
    </x:row>
    <x:row r="902" spans="1:17" ht="30" customHeight="1">
      <x:c r="A902" s="13"/>
      <x:c r="B902" s="13"/>
      <x:c r="C902" s="13"/>
      <x:c r="D902" s="13"/>
      <x:c r="E902" s="14"/>
      <x:c r="F902" s="14"/>
      <x:c r="G902" s="14"/>
      <x:c r="H902" s="14"/>
      <x:c r="I902" s="14"/>
      <x:c r="J902" s="14"/>
      <x:c r="K902" s="14"/>
      <x:c r="L902" s="14"/>
      <x:c r="M902" s="13"/>
      <x:c r="Q902" s="3" t="s">
        <x:v>697</x:v>
      </x:c>
    </x:row>
    <x:row r="903" spans="1:17" ht="30" customHeight="1">
      <x:c r="A903" s="13"/>
      <x:c r="B903" s="13"/>
      <x:c r="C903" s="13"/>
      <x:c r="D903" s="13"/>
      <x:c r="E903" s="14"/>
      <x:c r="F903" s="14"/>
      <x:c r="G903" s="14"/>
      <x:c r="H903" s="14"/>
      <x:c r="I903" s="14"/>
      <x:c r="J903" s="14"/>
      <x:c r="K903" s="14"/>
      <x:c r="L903" s="14"/>
      <x:c r="M903" s="13"/>
      <x:c r="Q903" s="3" t="s">
        <x:v>697</x:v>
      </x:c>
    </x:row>
    <x:row r="904" spans="1:17" ht="30" customHeight="1">
      <x:c r="A904" s="13"/>
      <x:c r="B904" s="13"/>
      <x:c r="C904" s="13"/>
      <x:c r="D904" s="13"/>
      <x:c r="E904" s="14"/>
      <x:c r="F904" s="14"/>
      <x:c r="G904" s="14"/>
      <x:c r="H904" s="14"/>
      <x:c r="I904" s="14"/>
      <x:c r="J904" s="14"/>
      <x:c r="K904" s="14"/>
      <x:c r="L904" s="14"/>
      <x:c r="M904" s="13"/>
      <x:c r="Q904" s="3" t="s">
        <x:v>697</x:v>
      </x:c>
    </x:row>
    <x:row r="905" spans="1:17" ht="30" customHeight="1">
      <x:c r="A905" s="13"/>
      <x:c r="B905" s="13"/>
      <x:c r="C905" s="13"/>
      <x:c r="D905" s="13"/>
      <x:c r="E905" s="14"/>
      <x:c r="F905" s="14"/>
      <x:c r="G905" s="14"/>
      <x:c r="H905" s="14"/>
      <x:c r="I905" s="14"/>
      <x:c r="J905" s="14"/>
      <x:c r="K905" s="14"/>
      <x:c r="L905" s="14"/>
      <x:c r="M905" s="13"/>
      <x:c r="Q905" s="3" t="s">
        <x:v>697</x:v>
      </x:c>
    </x:row>
    <x:row r="906" spans="1:17" ht="30" customHeight="1">
      <x:c r="A906" s="13"/>
      <x:c r="B906" s="13"/>
      <x:c r="C906" s="13"/>
      <x:c r="D906" s="13"/>
      <x:c r="E906" s="14"/>
      <x:c r="F906" s="14"/>
      <x:c r="G906" s="14"/>
      <x:c r="H906" s="14"/>
      <x:c r="I906" s="14"/>
      <x:c r="J906" s="14"/>
      <x:c r="K906" s="14"/>
      <x:c r="L906" s="14"/>
      <x:c r="M906" s="13"/>
      <x:c r="Q906" s="3" t="s">
        <x:v>697</x:v>
      </x:c>
    </x:row>
    <x:row r="907" spans="1:17" ht="30" customHeight="1">
      <x:c r="A907" s="13"/>
      <x:c r="B907" s="13"/>
      <x:c r="C907" s="13"/>
      <x:c r="D907" s="13"/>
      <x:c r="E907" s="14"/>
      <x:c r="F907" s="14"/>
      <x:c r="G907" s="14"/>
      <x:c r="H907" s="14"/>
      <x:c r="I907" s="14"/>
      <x:c r="J907" s="14"/>
      <x:c r="K907" s="14"/>
      <x:c r="L907" s="14"/>
      <x:c r="M907" s="13"/>
      <x:c r="Q907" s="3" t="s">
        <x:v>697</x:v>
      </x:c>
    </x:row>
    <x:row r="908" spans="1:17" ht="30" customHeight="1">
      <x:c r="A908" s="13"/>
      <x:c r="B908" s="13"/>
      <x:c r="C908" s="13"/>
      <x:c r="D908" s="13"/>
      <x:c r="E908" s="14"/>
      <x:c r="F908" s="14"/>
      <x:c r="G908" s="14"/>
      <x:c r="H908" s="14"/>
      <x:c r="I908" s="14"/>
      <x:c r="J908" s="14"/>
      <x:c r="K908" s="14"/>
      <x:c r="L908" s="14"/>
      <x:c r="M908" s="13"/>
      <x:c r="Q908" s="3" t="s">
        <x:v>697</x:v>
      </x:c>
    </x:row>
    <x:row r="909" spans="1:17" ht="30" customHeight="1">
      <x:c r="A909" s="13"/>
      <x:c r="B909" s="13"/>
      <x:c r="C909" s="13"/>
      <x:c r="D909" s="13"/>
      <x:c r="E909" s="14"/>
      <x:c r="F909" s="14"/>
      <x:c r="G909" s="14"/>
      <x:c r="H909" s="14"/>
      <x:c r="I909" s="14"/>
      <x:c r="J909" s="14"/>
      <x:c r="K909" s="14"/>
      <x:c r="L909" s="14"/>
      <x:c r="M909" s="13"/>
      <x:c r="Q909" s="3" t="s">
        <x:v>697</x:v>
      </x:c>
    </x:row>
    <x:row r="910" spans="1:17" ht="30" customHeight="1">
      <x:c r="A910" s="13"/>
      <x:c r="B910" s="13"/>
      <x:c r="C910" s="13"/>
      <x:c r="D910" s="13"/>
      <x:c r="E910" s="14"/>
      <x:c r="F910" s="14"/>
      <x:c r="G910" s="14"/>
      <x:c r="H910" s="14"/>
      <x:c r="I910" s="14"/>
      <x:c r="J910" s="14"/>
      <x:c r="K910" s="14"/>
      <x:c r="L910" s="14"/>
      <x:c r="M910" s="13"/>
      <x:c r="Q910" s="3" t="s">
        <x:v>697</x:v>
      </x:c>
    </x:row>
    <x:row r="911" spans="1:17" ht="30" customHeight="1">
      <x:c r="A911" s="13"/>
      <x:c r="B911" s="13"/>
      <x:c r="C911" s="13"/>
      <x:c r="D911" s="13"/>
      <x:c r="E911" s="14"/>
      <x:c r="F911" s="14"/>
      <x:c r="G911" s="14"/>
      <x:c r="H911" s="14"/>
      <x:c r="I911" s="14"/>
      <x:c r="J911" s="14"/>
      <x:c r="K911" s="14"/>
      <x:c r="L911" s="14"/>
      <x:c r="M911" s="13"/>
      <x:c r="Q911" s="3" t="s">
        <x:v>697</x:v>
      </x:c>
    </x:row>
    <x:row r="912" spans="1:17" ht="30" customHeight="1">
      <x:c r="A912" s="13"/>
      <x:c r="B912" s="13"/>
      <x:c r="C912" s="13"/>
      <x:c r="D912" s="13"/>
      <x:c r="E912" s="14"/>
      <x:c r="F912" s="14"/>
      <x:c r="G912" s="14"/>
      <x:c r="H912" s="14"/>
      <x:c r="I912" s="14"/>
      <x:c r="J912" s="14"/>
      <x:c r="K912" s="14"/>
      <x:c r="L912" s="14"/>
      <x:c r="M912" s="13"/>
      <x:c r="Q912" s="3" t="s">
        <x:v>697</x:v>
      </x:c>
    </x:row>
    <x:row r="913" spans="1:17" ht="30" customHeight="1">
      <x:c r="A913" s="13"/>
      <x:c r="B913" s="13"/>
      <x:c r="C913" s="13"/>
      <x:c r="D913" s="13"/>
      <x:c r="E913" s="14"/>
      <x:c r="F913" s="14"/>
      <x:c r="G913" s="14"/>
      <x:c r="H913" s="14"/>
      <x:c r="I913" s="14"/>
      <x:c r="J913" s="14"/>
      <x:c r="K913" s="14"/>
      <x:c r="L913" s="14"/>
      <x:c r="M913" s="13"/>
      <x:c r="Q913" s="3" t="s">
        <x:v>697</x:v>
      </x:c>
    </x:row>
    <x:row r="914" spans="1:17" ht="30" customHeight="1">
      <x:c r="A914" s="13"/>
      <x:c r="B914" s="13"/>
      <x:c r="C914" s="13"/>
      <x:c r="D914" s="13"/>
      <x:c r="E914" s="14"/>
      <x:c r="F914" s="14"/>
      <x:c r="G914" s="14"/>
      <x:c r="H914" s="14"/>
      <x:c r="I914" s="14"/>
      <x:c r="J914" s="14"/>
      <x:c r="K914" s="14"/>
      <x:c r="L914" s="14"/>
      <x:c r="M914" s="13"/>
      <x:c r="Q914" s="3" t="s">
        <x:v>697</x:v>
      </x:c>
    </x:row>
    <x:row r="915" spans="1:14" ht="30" customHeight="1">
      <x:c r="A915" s="15" t="s">
        <x:v>1704</x:v>
      </x:c>
      <x:c r="B915" s="13"/>
      <x:c r="C915" s="13"/>
      <x:c r="D915" s="13"/>
      <x:c r="E915" s="14"/>
      <x:c r="F915" s="14">
        <x:f>SUMIF(Q893:Q914,"010803",F893:F914)</x:f>
        <x:v>0</x:v>
      </x:c>
      <x:c r="G915" s="14"/>
      <x:c r="H915" s="14">
        <x:f>SUMIF(Q893:Q914,"010803",H893:H914)</x:f>
        <x:v>0</x:v>
      </x:c>
      <x:c r="I915" s="14"/>
      <x:c r="J915" s="14">
        <x:f>SUMIF(Q893:Q914,"010803",J893:J914)</x:f>
        <x:v>0</x:v>
      </x:c>
      <x:c r="K915" s="14"/>
      <x:c r="L915" s="14">
        <x:f>SUMIF(Q893:Q914,"010803",L893:L914)</x:f>
        <x:v>0</x:v>
      </x:c>
      <x:c r="M915" s="13"/>
      <x:c r="N915" s="2" t="s">
        <x:v>344</x:v>
      </x:c>
    </x:row>
    <x:row r="916" spans="1:17" ht="30" customHeight="1">
      <x:c r="A916" s="15" t="s">
        <x:v>65</x:v>
      </x:c>
      <x:c r="B916" s="15" t="s">
        <x:v>915</x:v>
      </x:c>
      <x:c r="C916" s="13"/>
      <x:c r="D916" s="13"/>
      <x:c r="E916" s="14"/>
      <x:c r="F916" s="14"/>
      <x:c r="G916" s="14"/>
      <x:c r="H916" s="14"/>
      <x:c r="I916" s="14"/>
      <x:c r="J916" s="14"/>
      <x:c r="K916" s="14"/>
      <x:c r="L916" s="14"/>
      <x:c r="M916" s="13"/>
      <x:c r="Q916" s="3" t="s">
        <x:v>708</x:v>
      </x:c>
    </x:row>
    <x:row r="917" spans="1:48" ht="30" customHeight="1">
      <x:c r="A917" s="15" t="s">
        <x:v>1716</x:v>
      </x:c>
      <x:c r="B917" s="15" t="s">
        <x:v>292</x:v>
      </x:c>
      <x:c r="C917" s="15" t="s">
        <x:v>176</x:v>
      </x:c>
      <x:c r="D917" s="13">
        <x:v>2.5499999999999998</x:v>
      </x:c>
      <x:c r="E917" s="14">
        <x:f>TRUNC(일위대가목록!E66,0)</x:f>
        <x:v>0</x:v>
      </x:c>
      <x:c r="F917" s="14">
        <x:f>TRUNC(E917*D917,0)</x:f>
        <x:v>0</x:v>
      </x:c>
      <x:c r="G917" s="14">
        <x:f>TRUNC(일위대가목록!F66,0)</x:f>
        <x:v>0</x:v>
      </x:c>
      <x:c r="H917" s="14">
        <x:f>TRUNC(G917*D917,0)</x:f>
        <x:v>0</x:v>
      </x:c>
      <x:c r="I917" s="14">
        <x:f>TRUNC(일위대가목록!G66,0)</x:f>
        <x:v>0</x:v>
      </x:c>
      <x:c r="J917" s="14">
        <x:f>TRUNC(I917*D917,0)</x:f>
        <x:v>0</x:v>
      </x:c>
      <x:c r="K917" s="14">
        <x:f t="shared" ref="K917:L921" si="44">TRUNC(E917+G917+I917,0)</x:f>
        <x:v>0</x:v>
      </x:c>
      <x:c r="L917" s="14">
        <x:f t="shared" si="44"/>
        <x:v>0</x:v>
      </x:c>
      <x:c r="M917" s="15" t="s">
        <x:v>543</x:v>
      </x:c>
      <x:c r="N917" s="3" t="s">
        <x:v>828</x:v>
      </x:c>
      <x:c r="O917" s="3" t="s">
        <x:v>140</x:v>
      </x:c>
      <x:c r="P917" s="3" t="s">
        <x:v>140</x:v>
      </x:c>
      <x:c r="Q917" s="3" t="s">
        <x:v>708</x:v>
      </x:c>
      <x:c r="R917" s="3" t="s">
        <x:v>185</x:v>
      </x:c>
      <x:c r="S917" s="3" t="s">
        <x:v>150</x:v>
      </x:c>
      <x:c r="T917" s="3" t="s">
        <x:v>150</x:v>
      </x:c>
      <x:c r="AR917" s="3" t="s">
        <x:v>140</x:v>
      </x:c>
      <x:c r="AS917" s="3" t="s">
        <x:v>140</x:v>
      </x:c>
      <x:c r="AU917" s="3" t="s">
        <x:v>1732</x:v>
      </x:c>
      <x:c r="AV917" s="2">
        <x:v>216</x:v>
      </x:c>
    </x:row>
    <x:row r="918" spans="1:48" ht="30" customHeight="1">
      <x:c r="A918" s="15" t="s">
        <x:v>1716</x:v>
      </x:c>
      <x:c r="B918" s="15" t="s">
        <x:v>1707</x:v>
      </x:c>
      <x:c r="C918" s="15" t="s">
        <x:v>176</x:v>
      </x:c>
      <x:c r="D918" s="13">
        <x:v>0.60999999999999999</x:v>
      </x:c>
      <x:c r="E918" s="14">
        <x:f>TRUNC(일위대가목록!E67,0)</x:f>
        <x:v>0</x:v>
      </x:c>
      <x:c r="F918" s="14">
        <x:f>TRUNC(E918*D918,0)</x:f>
        <x:v>0</x:v>
      </x:c>
      <x:c r="G918" s="14">
        <x:f>TRUNC(일위대가목록!F67,0)</x:f>
        <x:v>0</x:v>
      </x:c>
      <x:c r="H918" s="14">
        <x:f>TRUNC(G918*D918,0)</x:f>
        <x:v>0</x:v>
      </x:c>
      <x:c r="I918" s="14">
        <x:f>TRUNC(일위대가목록!G67,0)</x:f>
        <x:v>0</x:v>
      </x:c>
      <x:c r="J918" s="14">
        <x:f>TRUNC(I918*D918,0)</x:f>
        <x:v>0</x:v>
      </x:c>
      <x:c r="K918" s="14">
        <x:f t="shared" si="44"/>
        <x:v>0</x:v>
      </x:c>
      <x:c r="L918" s="14">
        <x:f t="shared" si="44"/>
        <x:v>0</x:v>
      </x:c>
      <x:c r="M918" s="15" t="s">
        <x:v>546</x:v>
      </x:c>
      <x:c r="N918" s="3" t="s">
        <x:v>825</x:v>
      </x:c>
      <x:c r="O918" s="3" t="s">
        <x:v>140</x:v>
      </x:c>
      <x:c r="P918" s="3" t="s">
        <x:v>140</x:v>
      </x:c>
      <x:c r="Q918" s="3" t="s">
        <x:v>708</x:v>
      </x:c>
      <x:c r="R918" s="3" t="s">
        <x:v>185</x:v>
      </x:c>
      <x:c r="S918" s="3" t="s">
        <x:v>150</x:v>
      </x:c>
      <x:c r="T918" s="3" t="s">
        <x:v>150</x:v>
      </x:c>
      <x:c r="AR918" s="3" t="s">
        <x:v>140</x:v>
      </x:c>
      <x:c r="AS918" s="3" t="s">
        <x:v>140</x:v>
      </x:c>
      <x:c r="AU918" s="3" t="s">
        <x:v>118</x:v>
      </x:c>
      <x:c r="AV918" s="2">
        <x:v>217</x:v>
      </x:c>
    </x:row>
    <x:row r="919" spans="1:48" ht="30" customHeight="1">
      <x:c r="A919" s="15" t="s">
        <x:v>1618</x:v>
      </x:c>
      <x:c r="B919" s="15" t="s">
        <x:v>1083</x:v>
      </x:c>
      <x:c r="C919" s="15" t="s">
        <x:v>176</x:v>
      </x:c>
      <x:c r="D919" s="13">
        <x:v>59.759999999999998</x:v>
      </x:c>
      <x:c r="E919" s="14">
        <x:f>TRUNC(일위대가목록!E73,0)</x:f>
        <x:v>0</x:v>
      </x:c>
      <x:c r="F919" s="14">
        <x:f>TRUNC(E919*D919,0)</x:f>
        <x:v>0</x:v>
      </x:c>
      <x:c r="G919" s="14">
        <x:f>TRUNC(일위대가목록!F73,0)</x:f>
        <x:v>0</x:v>
      </x:c>
      <x:c r="H919" s="14">
        <x:f>TRUNC(G919*D919,0)</x:f>
        <x:v>0</x:v>
      </x:c>
      <x:c r="I919" s="14">
        <x:f>TRUNC(일위대가목록!G73,0)</x:f>
        <x:v>0</x:v>
      </x:c>
      <x:c r="J919" s="14">
        <x:f>TRUNC(I919*D919,0)</x:f>
        <x:v>0</x:v>
      </x:c>
      <x:c r="K919" s="14">
        <x:f t="shared" si="44"/>
        <x:v>0</x:v>
      </x:c>
      <x:c r="L919" s="14">
        <x:f t="shared" si="44"/>
        <x:v>0</x:v>
      </x:c>
      <x:c r="M919" s="15" t="s">
        <x:v>631</x:v>
      </x:c>
      <x:c r="N919" s="3" t="s">
        <x:v>1872</x:v>
      </x:c>
      <x:c r="O919" s="3" t="s">
        <x:v>140</x:v>
      </x:c>
      <x:c r="P919" s="3" t="s">
        <x:v>140</x:v>
      </x:c>
      <x:c r="Q919" s="3" t="s">
        <x:v>708</x:v>
      </x:c>
      <x:c r="R919" s="3" t="s">
        <x:v>185</x:v>
      </x:c>
      <x:c r="S919" s="3" t="s">
        <x:v>150</x:v>
      </x:c>
      <x:c r="T919" s="3" t="s">
        <x:v>150</x:v>
      </x:c>
      <x:c r="AR919" s="3" t="s">
        <x:v>140</x:v>
      </x:c>
      <x:c r="AS919" s="3" t="s">
        <x:v>140</x:v>
      </x:c>
      <x:c r="AU919" s="3" t="s">
        <x:v>1693</x:v>
      </x:c>
      <x:c r="AV919" s="2">
        <x:v>218</x:v>
      </x:c>
    </x:row>
    <x:row r="920" spans="1:48" ht="30" customHeight="1">
      <x:c r="A920" s="15" t="s">
        <x:v>1618</x:v>
      </x:c>
      <x:c r="B920" s="15" t="s">
        <x:v>298</x:v>
      </x:c>
      <x:c r="C920" s="15" t="s">
        <x:v>176</x:v>
      </x:c>
      <x:c r="D920" s="13">
        <x:v>6.7400000000000002</x:v>
      </x:c>
      <x:c r="E920" s="14">
        <x:f>TRUNC(일위대가목록!E74,0)</x:f>
        <x:v>0</x:v>
      </x:c>
      <x:c r="F920" s="14">
        <x:f>TRUNC(E920*D920,0)</x:f>
        <x:v>0</x:v>
      </x:c>
      <x:c r="G920" s="14">
        <x:f>TRUNC(일위대가목록!F74,0)</x:f>
        <x:v>0</x:v>
      </x:c>
      <x:c r="H920" s="14">
        <x:f>TRUNC(G920*D920,0)</x:f>
        <x:v>0</x:v>
      </x:c>
      <x:c r="I920" s="14">
        <x:f>TRUNC(일위대가목록!G74,0)</x:f>
        <x:v>0</x:v>
      </x:c>
      <x:c r="J920" s="14">
        <x:f>TRUNC(I920*D920,0)</x:f>
        <x:v>0</x:v>
      </x:c>
      <x:c r="K920" s="14">
        <x:f t="shared" si="44"/>
        <x:v>0</x:v>
      </x:c>
      <x:c r="L920" s="14">
        <x:f t="shared" si="44"/>
        <x:v>0</x:v>
      </x:c>
      <x:c r="M920" s="15" t="s">
        <x:v>547</x:v>
      </x:c>
      <x:c r="N920" s="3" t="s">
        <x:v>1176</x:v>
      </x:c>
      <x:c r="O920" s="3" t="s">
        <x:v>140</x:v>
      </x:c>
      <x:c r="P920" s="3" t="s">
        <x:v>140</x:v>
      </x:c>
      <x:c r="Q920" s="3" t="s">
        <x:v>708</x:v>
      </x:c>
      <x:c r="R920" s="3" t="s">
        <x:v>185</x:v>
      </x:c>
      <x:c r="S920" s="3" t="s">
        <x:v>150</x:v>
      </x:c>
      <x:c r="T920" s="3" t="s">
        <x:v>150</x:v>
      </x:c>
      <x:c r="AR920" s="3" t="s">
        <x:v>140</x:v>
      </x:c>
      <x:c r="AS920" s="3" t="s">
        <x:v>140</x:v>
      </x:c>
      <x:c r="AU920" s="3" t="s">
        <x:v>121</x:v>
      </x:c>
      <x:c r="AV920" s="2">
        <x:v>219</x:v>
      </x:c>
    </x:row>
    <x:row r="921" spans="1:48" ht="30" customHeight="1">
      <x:c r="A921" s="15" t="s">
        <x:v>1618</x:v>
      </x:c>
      <x:c r="B921" s="15" t="s">
        <x:v>1094</x:v>
      </x:c>
      <x:c r="C921" s="15" t="s">
        <x:v>176</x:v>
      </x:c>
      <x:c r="D921" s="13">
        <x:v>4.2000000000000002</x:v>
      </x:c>
      <x:c r="E921" s="14">
        <x:f>TRUNC(일위대가목록!E76,0)</x:f>
        <x:v>0</x:v>
      </x:c>
      <x:c r="F921" s="14">
        <x:f>TRUNC(E921*D921,0)</x:f>
        <x:v>0</x:v>
      </x:c>
      <x:c r="G921" s="14">
        <x:f>TRUNC(일위대가목록!F76,0)</x:f>
        <x:v>0</x:v>
      </x:c>
      <x:c r="H921" s="14">
        <x:f>TRUNC(G921*D921,0)</x:f>
        <x:v>0</x:v>
      </x:c>
      <x:c r="I921" s="14">
        <x:f>TRUNC(일위대가목록!G76,0)</x:f>
        <x:v>0</x:v>
      </x:c>
      <x:c r="J921" s="14">
        <x:f>TRUNC(I921*D921,0)</x:f>
        <x:v>0</x:v>
      </x:c>
      <x:c r="K921" s="14">
        <x:f t="shared" si="44"/>
        <x:v>0</x:v>
      </x:c>
      <x:c r="L921" s="14">
        <x:f t="shared" si="44"/>
        <x:v>0</x:v>
      </x:c>
      <x:c r="M921" s="15" t="s">
        <x:v>582</x:v>
      </x:c>
      <x:c r="N921" s="3" t="s">
        <x:v>1191</x:v>
      </x:c>
      <x:c r="O921" s="3" t="s">
        <x:v>140</x:v>
      </x:c>
      <x:c r="P921" s="3" t="s">
        <x:v>140</x:v>
      </x:c>
      <x:c r="Q921" s="3" t="s">
        <x:v>708</x:v>
      </x:c>
      <x:c r="R921" s="3" t="s">
        <x:v>185</x:v>
      </x:c>
      <x:c r="S921" s="3" t="s">
        <x:v>150</x:v>
      </x:c>
      <x:c r="T921" s="3" t="s">
        <x:v>150</x:v>
      </x:c>
      <x:c r="AR921" s="3" t="s">
        <x:v>140</x:v>
      </x:c>
      <x:c r="AS921" s="3" t="s">
        <x:v>140</x:v>
      </x:c>
      <x:c r="AU921" s="3" t="s">
        <x:v>1210</x:v>
      </x:c>
      <x:c r="AV921" s="2">
        <x:v>220</x:v>
      </x:c>
    </x:row>
    <x:row r="922" spans="1:17" ht="30" customHeight="1">
      <x:c r="A922" s="13"/>
      <x:c r="B922" s="13"/>
      <x:c r="C922" s="13"/>
      <x:c r="D922" s="13"/>
      <x:c r="E922" s="14"/>
      <x:c r="F922" s="14"/>
      <x:c r="G922" s="14"/>
      <x:c r="H922" s="14"/>
      <x:c r="I922" s="14"/>
      <x:c r="J922" s="14"/>
      <x:c r="K922" s="14"/>
      <x:c r="L922" s="14"/>
      <x:c r="M922" s="13"/>
      <x:c r="Q922" s="3" t="s">
        <x:v>708</x:v>
      </x:c>
    </x:row>
    <x:row r="923" spans="1:17" ht="30" customHeight="1">
      <x:c r="A923" s="13"/>
      <x:c r="B923" s="13"/>
      <x:c r="C923" s="13"/>
      <x:c r="D923" s="13"/>
      <x:c r="E923" s="14"/>
      <x:c r="F923" s="14"/>
      <x:c r="G923" s="14"/>
      <x:c r="H923" s="14"/>
      <x:c r="I923" s="14"/>
      <x:c r="J923" s="14"/>
      <x:c r="K923" s="14"/>
      <x:c r="L923" s="14"/>
      <x:c r="M923" s="13"/>
      <x:c r="Q923" s="3" t="s">
        <x:v>708</x:v>
      </x:c>
    </x:row>
    <x:row r="924" spans="1:17" ht="30" customHeight="1">
      <x:c r="A924" s="13"/>
      <x:c r="B924" s="13"/>
      <x:c r="C924" s="13"/>
      <x:c r="D924" s="13"/>
      <x:c r="E924" s="14"/>
      <x:c r="F924" s="14"/>
      <x:c r="G924" s="14"/>
      <x:c r="H924" s="14"/>
      <x:c r="I924" s="14"/>
      <x:c r="J924" s="14"/>
      <x:c r="K924" s="14"/>
      <x:c r="L924" s="14"/>
      <x:c r="M924" s="13"/>
      <x:c r="Q924" s="3" t="s">
        <x:v>708</x:v>
      </x:c>
    </x:row>
    <x:row r="925" spans="1:17" ht="30" customHeight="1">
      <x:c r="A925" s="13"/>
      <x:c r="B925" s="13"/>
      <x:c r="C925" s="13"/>
      <x:c r="D925" s="13"/>
      <x:c r="E925" s="14"/>
      <x:c r="F925" s="14"/>
      <x:c r="G925" s="14"/>
      <x:c r="H925" s="14"/>
      <x:c r="I925" s="14"/>
      <x:c r="J925" s="14"/>
      <x:c r="K925" s="14"/>
      <x:c r="L925" s="14"/>
      <x:c r="M925" s="13"/>
      <x:c r="Q925" s="3" t="s">
        <x:v>708</x:v>
      </x:c>
    </x:row>
    <x:row r="926" spans="1:17" ht="30" customHeight="1">
      <x:c r="A926" s="13"/>
      <x:c r="B926" s="13"/>
      <x:c r="C926" s="13"/>
      <x:c r="D926" s="13"/>
      <x:c r="E926" s="14"/>
      <x:c r="F926" s="14"/>
      <x:c r="G926" s="14"/>
      <x:c r="H926" s="14"/>
      <x:c r="I926" s="14"/>
      <x:c r="J926" s="14"/>
      <x:c r="K926" s="14"/>
      <x:c r="L926" s="14"/>
      <x:c r="M926" s="13"/>
      <x:c r="Q926" s="3" t="s">
        <x:v>708</x:v>
      </x:c>
    </x:row>
    <x:row r="927" spans="1:17" ht="30" customHeight="1">
      <x:c r="A927" s="13"/>
      <x:c r="B927" s="13"/>
      <x:c r="C927" s="13"/>
      <x:c r="D927" s="13"/>
      <x:c r="E927" s="14"/>
      <x:c r="F927" s="14"/>
      <x:c r="G927" s="14"/>
      <x:c r="H927" s="14"/>
      <x:c r="I927" s="14"/>
      <x:c r="J927" s="14"/>
      <x:c r="K927" s="14"/>
      <x:c r="L927" s="14"/>
      <x:c r="M927" s="13"/>
      <x:c r="Q927" s="3" t="s">
        <x:v>708</x:v>
      </x:c>
    </x:row>
    <x:row r="928" spans="1:17" ht="30" customHeight="1">
      <x:c r="A928" s="13"/>
      <x:c r="B928" s="13"/>
      <x:c r="C928" s="13"/>
      <x:c r="D928" s="13"/>
      <x:c r="E928" s="14"/>
      <x:c r="F928" s="14"/>
      <x:c r="G928" s="14"/>
      <x:c r="H928" s="14"/>
      <x:c r="I928" s="14"/>
      <x:c r="J928" s="14"/>
      <x:c r="K928" s="14"/>
      <x:c r="L928" s="14"/>
      <x:c r="M928" s="13"/>
      <x:c r="Q928" s="3" t="s">
        <x:v>708</x:v>
      </x:c>
    </x:row>
    <x:row r="929" spans="1:17" ht="30" customHeight="1">
      <x:c r="A929" s="13"/>
      <x:c r="B929" s="13"/>
      <x:c r="C929" s="13"/>
      <x:c r="D929" s="13"/>
      <x:c r="E929" s="14"/>
      <x:c r="F929" s="14"/>
      <x:c r="G929" s="14"/>
      <x:c r="H929" s="14"/>
      <x:c r="I929" s="14"/>
      <x:c r="J929" s="14"/>
      <x:c r="K929" s="14"/>
      <x:c r="L929" s="14"/>
      <x:c r="M929" s="13"/>
      <x:c r="Q929" s="3" t="s">
        <x:v>708</x:v>
      </x:c>
    </x:row>
    <x:row r="930" spans="1:17" ht="30" customHeight="1">
      <x:c r="A930" s="13"/>
      <x:c r="B930" s="13"/>
      <x:c r="C930" s="13"/>
      <x:c r="D930" s="13"/>
      <x:c r="E930" s="14"/>
      <x:c r="F930" s="14"/>
      <x:c r="G930" s="14"/>
      <x:c r="H930" s="14"/>
      <x:c r="I930" s="14"/>
      <x:c r="J930" s="14"/>
      <x:c r="K930" s="14"/>
      <x:c r="L930" s="14"/>
      <x:c r="M930" s="13"/>
      <x:c r="Q930" s="3" t="s">
        <x:v>708</x:v>
      </x:c>
    </x:row>
    <x:row r="931" spans="1:17" ht="30" customHeight="1">
      <x:c r="A931" s="13"/>
      <x:c r="B931" s="13"/>
      <x:c r="C931" s="13"/>
      <x:c r="D931" s="13"/>
      <x:c r="E931" s="14"/>
      <x:c r="F931" s="14"/>
      <x:c r="G931" s="14"/>
      <x:c r="H931" s="14"/>
      <x:c r="I931" s="14"/>
      <x:c r="J931" s="14"/>
      <x:c r="K931" s="14"/>
      <x:c r="L931" s="14"/>
      <x:c r="M931" s="13"/>
      <x:c r="Q931" s="3" t="s">
        <x:v>708</x:v>
      </x:c>
    </x:row>
    <x:row r="932" spans="1:17" ht="30" customHeight="1">
      <x:c r="A932" s="13"/>
      <x:c r="B932" s="13"/>
      <x:c r="C932" s="13"/>
      <x:c r="D932" s="13"/>
      <x:c r="E932" s="14"/>
      <x:c r="F932" s="14"/>
      <x:c r="G932" s="14"/>
      <x:c r="H932" s="14"/>
      <x:c r="I932" s="14"/>
      <x:c r="J932" s="14"/>
      <x:c r="K932" s="14"/>
      <x:c r="L932" s="14"/>
      <x:c r="M932" s="13"/>
      <x:c r="Q932" s="3" t="s">
        <x:v>708</x:v>
      </x:c>
    </x:row>
    <x:row r="933" spans="1:17" ht="30" customHeight="1">
      <x:c r="A933" s="13"/>
      <x:c r="B933" s="13"/>
      <x:c r="C933" s="13"/>
      <x:c r="D933" s="13"/>
      <x:c r="E933" s="14"/>
      <x:c r="F933" s="14"/>
      <x:c r="G933" s="14"/>
      <x:c r="H933" s="14"/>
      <x:c r="I933" s="14"/>
      <x:c r="J933" s="14"/>
      <x:c r="K933" s="14"/>
      <x:c r="L933" s="14"/>
      <x:c r="M933" s="13"/>
      <x:c r="Q933" s="3" t="s">
        <x:v>708</x:v>
      </x:c>
    </x:row>
    <x:row r="934" spans="1:17" ht="30" customHeight="1">
      <x:c r="A934" s="13"/>
      <x:c r="B934" s="13"/>
      <x:c r="C934" s="13"/>
      <x:c r="D934" s="13"/>
      <x:c r="E934" s="14"/>
      <x:c r="F934" s="14"/>
      <x:c r="G934" s="14"/>
      <x:c r="H934" s="14"/>
      <x:c r="I934" s="14"/>
      <x:c r="J934" s="14"/>
      <x:c r="K934" s="14"/>
      <x:c r="L934" s="14"/>
      <x:c r="M934" s="13"/>
      <x:c r="Q934" s="3" t="s">
        <x:v>708</x:v>
      </x:c>
    </x:row>
    <x:row r="935" spans="1:17" ht="30" customHeight="1">
      <x:c r="A935" s="13"/>
      <x:c r="B935" s="13"/>
      <x:c r="C935" s="13"/>
      <x:c r="D935" s="13"/>
      <x:c r="E935" s="14"/>
      <x:c r="F935" s="14"/>
      <x:c r="G935" s="14"/>
      <x:c r="H935" s="14"/>
      <x:c r="I935" s="14"/>
      <x:c r="J935" s="14"/>
      <x:c r="K935" s="14"/>
      <x:c r="L935" s="14"/>
      <x:c r="M935" s="13"/>
      <x:c r="Q935" s="3" t="s">
        <x:v>708</x:v>
      </x:c>
    </x:row>
    <x:row r="936" spans="1:17" ht="30" customHeight="1">
      <x:c r="A936" s="13"/>
      <x:c r="B936" s="13"/>
      <x:c r="C936" s="13"/>
      <x:c r="D936" s="13"/>
      <x:c r="E936" s="14"/>
      <x:c r="F936" s="14"/>
      <x:c r="G936" s="14"/>
      <x:c r="H936" s="14"/>
      <x:c r="I936" s="14"/>
      <x:c r="J936" s="14"/>
      <x:c r="K936" s="14"/>
      <x:c r="L936" s="14"/>
      <x:c r="M936" s="13"/>
      <x:c r="Q936" s="3" t="s">
        <x:v>708</x:v>
      </x:c>
    </x:row>
    <x:row r="937" spans="1:17" ht="30" customHeight="1">
      <x:c r="A937" s="13"/>
      <x:c r="B937" s="13"/>
      <x:c r="C937" s="13"/>
      <x:c r="D937" s="13"/>
      <x:c r="E937" s="14"/>
      <x:c r="F937" s="14"/>
      <x:c r="G937" s="14"/>
      <x:c r="H937" s="14"/>
      <x:c r="I937" s="14"/>
      <x:c r="J937" s="14"/>
      <x:c r="K937" s="14"/>
      <x:c r="L937" s="14"/>
      <x:c r="M937" s="13"/>
      <x:c r="Q937" s="3" t="s">
        <x:v>708</x:v>
      </x:c>
    </x:row>
    <x:row r="938" spans="1:17" ht="30" customHeight="1">
      <x:c r="A938" s="13"/>
      <x:c r="B938" s="13"/>
      <x:c r="C938" s="13"/>
      <x:c r="D938" s="13"/>
      <x:c r="E938" s="14"/>
      <x:c r="F938" s="14"/>
      <x:c r="G938" s="14"/>
      <x:c r="H938" s="14"/>
      <x:c r="I938" s="14"/>
      <x:c r="J938" s="14"/>
      <x:c r="K938" s="14"/>
      <x:c r="L938" s="14"/>
      <x:c r="M938" s="13"/>
      <x:c r="Q938" s="3" t="s">
        <x:v>708</x:v>
      </x:c>
    </x:row>
    <x:row r="939" spans="1:14" ht="30" customHeight="1">
      <x:c r="A939" s="15" t="s">
        <x:v>1704</x:v>
      </x:c>
      <x:c r="B939" s="13"/>
      <x:c r="C939" s="13"/>
      <x:c r="D939" s="13"/>
      <x:c r="E939" s="14"/>
      <x:c r="F939" s="14">
        <x:f>SUMIF(Q917:Q938,"010804",F917:F938)</x:f>
        <x:v>0</x:v>
      </x:c>
      <x:c r="G939" s="14"/>
      <x:c r="H939" s="14">
        <x:f>SUMIF(Q917:Q938,"010804",H917:H938)</x:f>
        <x:v>0</x:v>
      </x:c>
      <x:c r="I939" s="14"/>
      <x:c r="J939" s="14">
        <x:f>SUMIF(Q917:Q938,"010804",J917:J938)</x:f>
        <x:v>0</x:v>
      </x:c>
      <x:c r="K939" s="14"/>
      <x:c r="L939" s="14">
        <x:f>SUMIF(Q917:Q938,"010804",L917:L938)</x:f>
        <x:v>0</x:v>
      </x:c>
      <x:c r="M939" s="13"/>
      <x:c r="N939" s="2" t="s">
        <x:v>344</x:v>
      </x:c>
    </x:row>
    <x:row r="940" spans="1:17" ht="30" customHeight="1">
      <x:c r="A940" s="15" t="s">
        <x:v>1713</x:v>
      </x:c>
      <x:c r="B940" s="15" t="s">
        <x:v>901</x:v>
      </x:c>
      <x:c r="C940" s="13"/>
      <x:c r="D940" s="13"/>
      <x:c r="E940" s="14"/>
      <x:c r="F940" s="14"/>
      <x:c r="G940" s="14"/>
      <x:c r="H940" s="14"/>
      <x:c r="I940" s="14"/>
      <x:c r="J940" s="14"/>
      <x:c r="K940" s="14"/>
      <x:c r="L940" s="14"/>
      <x:c r="M940" s="13"/>
      <x:c r="Q940" s="3" t="s">
        <x:v>711</x:v>
      </x:c>
    </x:row>
    <x:row r="941" spans="1:48" ht="30" customHeight="1">
      <x:c r="A941" s="15" t="s">
        <x:v>943</x:v>
      </x:c>
      <x:c r="B941" s="15" t="s">
        <x:v>161</x:v>
      </x:c>
      <x:c r="C941" s="15" t="s">
        <x:v>176</x:v>
      </x:c>
      <x:c r="D941" s="13">
        <x:v>86.560000000000002</x:v>
      </x:c>
      <x:c r="E941" s="14">
        <x:f>TRUNC(일위대가목록!E8,0)</x:f>
        <x:v>0</x:v>
      </x:c>
      <x:c r="F941" s="14">
        <x:f>TRUNC(E941*D941,0)</x:f>
        <x:v>0</x:v>
      </x:c>
      <x:c r="G941" s="14">
        <x:f>TRUNC(일위대가목록!F8,0)</x:f>
        <x:v>0</x:v>
      </x:c>
      <x:c r="H941" s="14">
        <x:f>TRUNC(G941*D941,0)</x:f>
        <x:v>0</x:v>
      </x:c>
      <x:c r="I941" s="14">
        <x:f>TRUNC(일위대가목록!G8,0)</x:f>
        <x:v>0</x:v>
      </x:c>
      <x:c r="J941" s="14">
        <x:f>TRUNC(I941*D941,0)</x:f>
        <x:v>0</x:v>
      </x:c>
      <x:c r="K941" s="14">
        <x:f t="shared" ref="K941:L943" si="45">TRUNC(E941+G941+I941,0)</x:f>
        <x:v>0</x:v>
      </x:c>
      <x:c r="L941" s="14">
        <x:f t="shared" si="45"/>
        <x:v>0</x:v>
      </x:c>
      <x:c r="M941" s="15" t="s">
        <x:v>479</x:v>
      </x:c>
      <x:c r="N941" s="3" t="s">
        <x:v>823</x:v>
      </x:c>
      <x:c r="O941" s="3" t="s">
        <x:v>140</x:v>
      </x:c>
      <x:c r="P941" s="3" t="s">
        <x:v>140</x:v>
      </x:c>
      <x:c r="Q941" s="3" t="s">
        <x:v>711</x:v>
      </x:c>
      <x:c r="R941" s="3" t="s">
        <x:v>185</x:v>
      </x:c>
      <x:c r="S941" s="3" t="s">
        <x:v>150</x:v>
      </x:c>
      <x:c r="T941" s="3" t="s">
        <x:v>150</x:v>
      </x:c>
      <x:c r="AR941" s="3" t="s">
        <x:v>140</x:v>
      </x:c>
      <x:c r="AS941" s="3" t="s">
        <x:v>140</x:v>
      </x:c>
      <x:c r="AU941" s="3" t="s">
        <x:v>123</x:v>
      </x:c>
      <x:c r="AV941" s="2">
        <x:v>299</x:v>
      </x:c>
    </x:row>
    <x:row r="942" spans="1:48" ht="30" customHeight="1">
      <x:c r="A942" s="15" t="s">
        <x:v>363</x:v>
      </x:c>
      <x:c r="B942" s="15" t="s">
        <x:v>1004</x:v>
      </x:c>
      <x:c r="C942" s="15" t="s">
        <x:v>176</x:v>
      </x:c>
      <x:c r="D942" s="13">
        <x:v>86.560000000000002</x:v>
      </x:c>
      <x:c r="E942" s="14">
        <x:f>TRUNC(일위대가목록!E10,0)</x:f>
        <x:v>0</x:v>
      </x:c>
      <x:c r="F942" s="14">
        <x:f>TRUNC(E942*D942,0)</x:f>
        <x:v>0</x:v>
      </x:c>
      <x:c r="G942" s="14">
        <x:f>TRUNC(일위대가목록!F10,0)</x:f>
        <x:v>0</x:v>
      </x:c>
      <x:c r="H942" s="14">
        <x:f>TRUNC(G942*D942,0)</x:f>
        <x:v>0</x:v>
      </x:c>
      <x:c r="I942" s="14">
        <x:f>TRUNC(일위대가목록!G10,0)</x:f>
        <x:v>0</x:v>
      </x:c>
      <x:c r="J942" s="14">
        <x:f>TRUNC(I942*D942,0)</x:f>
        <x:v>0</x:v>
      </x:c>
      <x:c r="K942" s="14">
        <x:f t="shared" si="45"/>
        <x:v>0</x:v>
      </x:c>
      <x:c r="L942" s="14">
        <x:f t="shared" si="45"/>
        <x:v>0</x:v>
      </x:c>
      <x:c r="M942" s="15" t="s">
        <x:v>380</x:v>
      </x:c>
      <x:c r="N942" s="3" t="s">
        <x:v>0</x:v>
      </x:c>
      <x:c r="O942" s="3" t="s">
        <x:v>140</x:v>
      </x:c>
      <x:c r="P942" s="3" t="s">
        <x:v>140</x:v>
      </x:c>
      <x:c r="Q942" s="3" t="s">
        <x:v>711</x:v>
      </x:c>
      <x:c r="R942" s="3" t="s">
        <x:v>185</x:v>
      </x:c>
      <x:c r="S942" s="3" t="s">
        <x:v>150</x:v>
      </x:c>
      <x:c r="T942" s="3" t="s">
        <x:v>150</x:v>
      </x:c>
      <x:c r="AR942" s="3" t="s">
        <x:v>140</x:v>
      </x:c>
      <x:c r="AS942" s="3" t="s">
        <x:v>140</x:v>
      </x:c>
      <x:c r="AU942" s="3" t="s">
        <x:v>830</x:v>
      </x:c>
      <x:c r="AV942" s="2">
        <x:v>224</x:v>
      </x:c>
    </x:row>
    <x:row r="943" spans="1:48" ht="30" customHeight="1">
      <x:c r="A943" s="15" t="s">
        <x:v>100</x:v>
      </x:c>
      <x:c r="B943" s="15" t="s">
        <x:v>1880</x:v>
      </x:c>
      <x:c r="C943" s="15" t="s">
        <x:v>176</x:v>
      </x:c>
      <x:c r="D943" s="13">
        <x:v>86.560000000000002</x:v>
      </x:c>
      <x:c r="E943" s="14">
        <x:f>TRUNC(일위대가목록!E11,0)</x:f>
        <x:v>0</x:v>
      </x:c>
      <x:c r="F943" s="14">
        <x:f>TRUNC(E943*D943,0)</x:f>
        <x:v>0</x:v>
      </x:c>
      <x:c r="G943" s="14">
        <x:f>TRUNC(일위대가목록!F11,0)</x:f>
        <x:v>0</x:v>
      </x:c>
      <x:c r="H943" s="14">
        <x:f>TRUNC(G943*D943,0)</x:f>
        <x:v>0</x:v>
      </x:c>
      <x:c r="I943" s="14">
        <x:f>TRUNC(일위대가목록!G11,0)</x:f>
        <x:v>0</x:v>
      </x:c>
      <x:c r="J943" s="14">
        <x:f>TRUNC(I943*D943,0)</x:f>
        <x:v>0</x:v>
      </x:c>
      <x:c r="K943" s="14">
        <x:f t="shared" si="45"/>
        <x:v>0</x:v>
      </x:c>
      <x:c r="L943" s="14">
        <x:f t="shared" si="45"/>
        <x:v>0</x:v>
      </x:c>
      <x:c r="M943" s="15" t="s">
        <x:v>451</x:v>
      </x:c>
      <x:c r="N943" s="3" t="s">
        <x:v>1192</x:v>
      </x:c>
      <x:c r="O943" s="3" t="s">
        <x:v>140</x:v>
      </x:c>
      <x:c r="P943" s="3" t="s">
        <x:v>140</x:v>
      </x:c>
      <x:c r="Q943" s="3" t="s">
        <x:v>711</x:v>
      </x:c>
      <x:c r="R943" s="3" t="s">
        <x:v>185</x:v>
      </x:c>
      <x:c r="S943" s="3" t="s">
        <x:v>150</x:v>
      </x:c>
      <x:c r="T943" s="3" t="s">
        <x:v>150</x:v>
      </x:c>
      <x:c r="AR943" s="3" t="s">
        <x:v>140</x:v>
      </x:c>
      <x:c r="AS943" s="3" t="s">
        <x:v>140</x:v>
      </x:c>
      <x:c r="AU943" s="3" t="s">
        <x:v>1815</x:v>
      </x:c>
      <x:c r="AV943" s="2">
        <x:v>225</x:v>
      </x:c>
    </x:row>
    <x:row r="944" spans="1:17" ht="30" customHeight="1">
      <x:c r="A944" s="13"/>
      <x:c r="B944" s="13"/>
      <x:c r="C944" s="13"/>
      <x:c r="D944" s="13"/>
      <x:c r="E944" s="14"/>
      <x:c r="F944" s="14"/>
      <x:c r="G944" s="14"/>
      <x:c r="H944" s="14"/>
      <x:c r="I944" s="14"/>
      <x:c r="J944" s="14"/>
      <x:c r="K944" s="14"/>
      <x:c r="L944" s="14"/>
      <x:c r="M944" s="13"/>
      <x:c r="Q944" s="3" t="s">
        <x:v>711</x:v>
      </x:c>
    </x:row>
    <x:row r="945" spans="1:17" ht="30" customHeight="1">
      <x:c r="A945" s="13"/>
      <x:c r="B945" s="13"/>
      <x:c r="C945" s="13"/>
      <x:c r="D945" s="13"/>
      <x:c r="E945" s="14"/>
      <x:c r="F945" s="14"/>
      <x:c r="G945" s="14"/>
      <x:c r="H945" s="14"/>
      <x:c r="I945" s="14"/>
      <x:c r="J945" s="14"/>
      <x:c r="K945" s="14"/>
      <x:c r="L945" s="14"/>
      <x:c r="M945" s="13"/>
      <x:c r="Q945" s="3" t="s">
        <x:v>711</x:v>
      </x:c>
    </x:row>
    <x:row r="946" spans="1:17" ht="30" customHeight="1">
      <x:c r="A946" s="13"/>
      <x:c r="B946" s="13"/>
      <x:c r="C946" s="13"/>
      <x:c r="D946" s="13"/>
      <x:c r="E946" s="14"/>
      <x:c r="F946" s="14"/>
      <x:c r="G946" s="14"/>
      <x:c r="H946" s="14"/>
      <x:c r="I946" s="14"/>
      <x:c r="J946" s="14"/>
      <x:c r="K946" s="14"/>
      <x:c r="L946" s="14"/>
      <x:c r="M946" s="13"/>
      <x:c r="Q946" s="3" t="s">
        <x:v>711</x:v>
      </x:c>
    </x:row>
    <x:row r="947" spans="1:17" ht="30" customHeight="1">
      <x:c r="A947" s="13"/>
      <x:c r="B947" s="13"/>
      <x:c r="C947" s="13"/>
      <x:c r="D947" s="13"/>
      <x:c r="E947" s="14"/>
      <x:c r="F947" s="14"/>
      <x:c r="G947" s="14"/>
      <x:c r="H947" s="14"/>
      <x:c r="I947" s="14"/>
      <x:c r="J947" s="14"/>
      <x:c r="K947" s="14"/>
      <x:c r="L947" s="14"/>
      <x:c r="M947" s="13"/>
      <x:c r="Q947" s="3" t="s">
        <x:v>711</x:v>
      </x:c>
    </x:row>
    <x:row r="948" spans="1:17" ht="30" customHeight="1">
      <x:c r="A948" s="13"/>
      <x:c r="B948" s="13"/>
      <x:c r="C948" s="13"/>
      <x:c r="D948" s="13"/>
      <x:c r="E948" s="14"/>
      <x:c r="F948" s="14"/>
      <x:c r="G948" s="14"/>
      <x:c r="H948" s="14"/>
      <x:c r="I948" s="14"/>
      <x:c r="J948" s="14"/>
      <x:c r="K948" s="14"/>
      <x:c r="L948" s="14"/>
      <x:c r="M948" s="13"/>
      <x:c r="Q948" s="3" t="s">
        <x:v>711</x:v>
      </x:c>
    </x:row>
    <x:row r="949" spans="1:17" ht="30" customHeight="1">
      <x:c r="A949" s="13"/>
      <x:c r="B949" s="13"/>
      <x:c r="C949" s="13"/>
      <x:c r="D949" s="13"/>
      <x:c r="E949" s="14"/>
      <x:c r="F949" s="14"/>
      <x:c r="G949" s="14"/>
      <x:c r="H949" s="14"/>
      <x:c r="I949" s="14"/>
      <x:c r="J949" s="14"/>
      <x:c r="K949" s="14"/>
      <x:c r="L949" s="14"/>
      <x:c r="M949" s="13"/>
      <x:c r="Q949" s="3" t="s">
        <x:v>711</x:v>
      </x:c>
    </x:row>
    <x:row r="950" spans="1:17" ht="30" customHeight="1">
      <x:c r="A950" s="13"/>
      <x:c r="B950" s="13"/>
      <x:c r="C950" s="13"/>
      <x:c r="D950" s="13"/>
      <x:c r="E950" s="14"/>
      <x:c r="F950" s="14"/>
      <x:c r="G950" s="14"/>
      <x:c r="H950" s="14"/>
      <x:c r="I950" s="14"/>
      <x:c r="J950" s="14"/>
      <x:c r="K950" s="14"/>
      <x:c r="L950" s="14"/>
      <x:c r="M950" s="13"/>
      <x:c r="Q950" s="3" t="s">
        <x:v>711</x:v>
      </x:c>
    </x:row>
    <x:row r="951" spans="1:17" ht="30" customHeight="1">
      <x:c r="A951" s="13"/>
      <x:c r="B951" s="13"/>
      <x:c r="C951" s="13"/>
      <x:c r="D951" s="13"/>
      <x:c r="E951" s="14"/>
      <x:c r="F951" s="14"/>
      <x:c r="G951" s="14"/>
      <x:c r="H951" s="14"/>
      <x:c r="I951" s="14"/>
      <x:c r="J951" s="14"/>
      <x:c r="K951" s="14"/>
      <x:c r="L951" s="14"/>
      <x:c r="M951" s="13"/>
      <x:c r="Q951" s="3" t="s">
        <x:v>711</x:v>
      </x:c>
    </x:row>
    <x:row r="952" spans="1:17" ht="30" customHeight="1">
      <x:c r="A952" s="13"/>
      <x:c r="B952" s="13"/>
      <x:c r="C952" s="13"/>
      <x:c r="D952" s="13"/>
      <x:c r="E952" s="14"/>
      <x:c r="F952" s="14"/>
      <x:c r="G952" s="14"/>
      <x:c r="H952" s="14"/>
      <x:c r="I952" s="14"/>
      <x:c r="J952" s="14"/>
      <x:c r="K952" s="14"/>
      <x:c r="L952" s="14"/>
      <x:c r="M952" s="13"/>
      <x:c r="Q952" s="3" t="s">
        <x:v>711</x:v>
      </x:c>
    </x:row>
    <x:row r="953" spans="1:17" ht="30" customHeight="1">
      <x:c r="A953" s="13"/>
      <x:c r="B953" s="13"/>
      <x:c r="C953" s="13"/>
      <x:c r="D953" s="13"/>
      <x:c r="E953" s="14"/>
      <x:c r="F953" s="14"/>
      <x:c r="G953" s="14"/>
      <x:c r="H953" s="14"/>
      <x:c r="I953" s="14"/>
      <x:c r="J953" s="14"/>
      <x:c r="K953" s="14"/>
      <x:c r="L953" s="14"/>
      <x:c r="M953" s="13"/>
      <x:c r="Q953" s="3" t="s">
        <x:v>711</x:v>
      </x:c>
    </x:row>
    <x:row r="954" spans="1:17" ht="30" customHeight="1">
      <x:c r="A954" s="13"/>
      <x:c r="B954" s="13"/>
      <x:c r="C954" s="13"/>
      <x:c r="D954" s="13"/>
      <x:c r="E954" s="14"/>
      <x:c r="F954" s="14"/>
      <x:c r="G954" s="14"/>
      <x:c r="H954" s="14"/>
      <x:c r="I954" s="14"/>
      <x:c r="J954" s="14"/>
      <x:c r="K954" s="14"/>
      <x:c r="L954" s="14"/>
      <x:c r="M954" s="13"/>
      <x:c r="Q954" s="3" t="s">
        <x:v>711</x:v>
      </x:c>
    </x:row>
    <x:row r="955" spans="1:17" ht="30" customHeight="1">
      <x:c r="A955" s="13"/>
      <x:c r="B955" s="13"/>
      <x:c r="C955" s="13"/>
      <x:c r="D955" s="13"/>
      <x:c r="E955" s="14"/>
      <x:c r="F955" s="14"/>
      <x:c r="G955" s="14"/>
      <x:c r="H955" s="14"/>
      <x:c r="I955" s="14"/>
      <x:c r="J955" s="14"/>
      <x:c r="K955" s="14"/>
      <x:c r="L955" s="14"/>
      <x:c r="M955" s="13"/>
      <x:c r="Q955" s="3" t="s">
        <x:v>711</x:v>
      </x:c>
    </x:row>
    <x:row r="956" spans="1:17" ht="30" customHeight="1">
      <x:c r="A956" s="13"/>
      <x:c r="B956" s="13"/>
      <x:c r="C956" s="13"/>
      <x:c r="D956" s="13"/>
      <x:c r="E956" s="14"/>
      <x:c r="F956" s="14"/>
      <x:c r="G956" s="14"/>
      <x:c r="H956" s="14"/>
      <x:c r="I956" s="14"/>
      <x:c r="J956" s="14"/>
      <x:c r="K956" s="14"/>
      <x:c r="L956" s="14"/>
      <x:c r="M956" s="13"/>
      <x:c r="Q956" s="3" t="s">
        <x:v>711</x:v>
      </x:c>
    </x:row>
    <x:row r="957" spans="1:17" ht="30" customHeight="1">
      <x:c r="A957" s="13"/>
      <x:c r="B957" s="13"/>
      <x:c r="C957" s="13"/>
      <x:c r="D957" s="13"/>
      <x:c r="E957" s="14"/>
      <x:c r="F957" s="14"/>
      <x:c r="G957" s="14"/>
      <x:c r="H957" s="14"/>
      <x:c r="I957" s="14"/>
      <x:c r="J957" s="14"/>
      <x:c r="K957" s="14"/>
      <x:c r="L957" s="14"/>
      <x:c r="M957" s="13"/>
      <x:c r="Q957" s="3" t="s">
        <x:v>711</x:v>
      </x:c>
    </x:row>
    <x:row r="958" spans="1:17" ht="30" customHeight="1">
      <x:c r="A958" s="13"/>
      <x:c r="B958" s="13"/>
      <x:c r="C958" s="13"/>
      <x:c r="D958" s="13"/>
      <x:c r="E958" s="14"/>
      <x:c r="F958" s="14"/>
      <x:c r="G958" s="14"/>
      <x:c r="H958" s="14"/>
      <x:c r="I958" s="14"/>
      <x:c r="J958" s="14"/>
      <x:c r="K958" s="14"/>
      <x:c r="L958" s="14"/>
      <x:c r="M958" s="13"/>
      <x:c r="Q958" s="3" t="s">
        <x:v>711</x:v>
      </x:c>
    </x:row>
    <x:row r="959" spans="1:17" ht="30" customHeight="1">
      <x:c r="A959" s="13"/>
      <x:c r="B959" s="13"/>
      <x:c r="C959" s="13"/>
      <x:c r="D959" s="13"/>
      <x:c r="E959" s="14"/>
      <x:c r="F959" s="14"/>
      <x:c r="G959" s="14"/>
      <x:c r="H959" s="14"/>
      <x:c r="I959" s="14"/>
      <x:c r="J959" s="14"/>
      <x:c r="K959" s="14"/>
      <x:c r="L959" s="14"/>
      <x:c r="M959" s="13"/>
      <x:c r="Q959" s="3" t="s">
        <x:v>711</x:v>
      </x:c>
    </x:row>
    <x:row r="960" spans="1:17" ht="30" customHeight="1">
      <x:c r="A960" s="13"/>
      <x:c r="B960" s="13"/>
      <x:c r="C960" s="13"/>
      <x:c r="D960" s="13"/>
      <x:c r="E960" s="14"/>
      <x:c r="F960" s="14"/>
      <x:c r="G960" s="14"/>
      <x:c r="H960" s="14"/>
      <x:c r="I960" s="14"/>
      <x:c r="J960" s="14"/>
      <x:c r="K960" s="14"/>
      <x:c r="L960" s="14"/>
      <x:c r="M960" s="13"/>
      <x:c r="Q960" s="3" t="s">
        <x:v>711</x:v>
      </x:c>
    </x:row>
    <x:row r="961" spans="1:17" ht="30" customHeight="1">
      <x:c r="A961" s="13"/>
      <x:c r="B961" s="13"/>
      <x:c r="C961" s="13"/>
      <x:c r="D961" s="13"/>
      <x:c r="E961" s="14"/>
      <x:c r="F961" s="14"/>
      <x:c r="G961" s="14"/>
      <x:c r="H961" s="14"/>
      <x:c r="I961" s="14"/>
      <x:c r="J961" s="14"/>
      <x:c r="K961" s="14"/>
      <x:c r="L961" s="14"/>
      <x:c r="M961" s="13"/>
      <x:c r="Q961" s="3" t="s">
        <x:v>711</x:v>
      </x:c>
    </x:row>
    <x:row r="962" spans="1:17" ht="30" customHeight="1">
      <x:c r="A962" s="13"/>
      <x:c r="B962" s="13"/>
      <x:c r="C962" s="13"/>
      <x:c r="D962" s="13"/>
      <x:c r="E962" s="14"/>
      <x:c r="F962" s="14"/>
      <x:c r="G962" s="14"/>
      <x:c r="H962" s="14"/>
      <x:c r="I962" s="14"/>
      <x:c r="J962" s="14"/>
      <x:c r="K962" s="14"/>
      <x:c r="L962" s="14"/>
      <x:c r="M962" s="13"/>
      <x:c r="Q962" s="3" t="s">
        <x:v>711</x:v>
      </x:c>
    </x:row>
    <x:row r="963" spans="1:14" ht="30" customHeight="1">
      <x:c r="A963" s="15" t="s">
        <x:v>1704</x:v>
      </x:c>
      <x:c r="B963" s="13"/>
      <x:c r="C963" s="13"/>
      <x:c r="D963" s="13"/>
      <x:c r="E963" s="14"/>
      <x:c r="F963" s="14">
        <x:f>SUMIF(Q941:Q962,"010901",F941:F962)</x:f>
        <x:v>0</x:v>
      </x:c>
      <x:c r="G963" s="14"/>
      <x:c r="H963" s="14">
        <x:f>SUMIF(Q941:Q962,"010901",H941:H962)</x:f>
        <x:v>0</x:v>
      </x:c>
      <x:c r="I963" s="14"/>
      <x:c r="J963" s="14">
        <x:f>SUMIF(Q941:Q962,"010901",J941:J962)</x:f>
        <x:v>0</x:v>
      </x:c>
      <x:c r="K963" s="14"/>
      <x:c r="L963" s="14">
        <x:f>SUMIF(Q941:Q962,"010901",L941:L962)</x:f>
        <x:v>0</x:v>
      </x:c>
      <x:c r="M963" s="13"/>
      <x:c r="N963" s="2" t="s">
        <x:v>344</x:v>
      </x:c>
    </x:row>
    <x:row r="964" spans="1:17" ht="30" customHeight="1">
      <x:c r="A964" s="15" t="s">
        <x:v>84</x:v>
      </x:c>
      <x:c r="B964" s="15" t="s">
        <x:v>901</x:v>
      </x:c>
      <x:c r="C964" s="13"/>
      <x:c r="D964" s="13"/>
      <x:c r="E964" s="14"/>
      <x:c r="F964" s="14"/>
      <x:c r="G964" s="14"/>
      <x:c r="H964" s="14"/>
      <x:c r="I964" s="14"/>
      <x:c r="J964" s="14"/>
      <x:c r="K964" s="14"/>
      <x:c r="L964" s="14"/>
      <x:c r="M964" s="13"/>
      <x:c r="Q964" s="3" t="s">
        <x:v>720</x:v>
      </x:c>
    </x:row>
    <x:row r="965" spans="1:48" ht="30" customHeight="1">
      <x:c r="A965" s="15" t="s">
        <x:v>717</x:v>
      </x:c>
      <x:c r="B965" s="15" t="s">
        <x:v>296</x:v>
      </x:c>
      <x:c r="C965" s="15" t="s">
        <x:v>176</x:v>
      </x:c>
      <x:c r="D965" s="13">
        <x:v>86.560000000000002</x:v>
      </x:c>
      <x:c r="E965" s="14">
        <x:f>TRUNC(일위대가목록!E90,0)</x:f>
        <x:v>0</x:v>
      </x:c>
      <x:c r="F965" s="14">
        <x:f>TRUNC(E965*D965,0)</x:f>
        <x:v>0</x:v>
      </x:c>
      <x:c r="G965" s="14">
        <x:f>TRUNC(일위대가목록!F90,0)</x:f>
        <x:v>0</x:v>
      </x:c>
      <x:c r="H965" s="14">
        <x:f>TRUNC(G965*D965,0)</x:f>
        <x:v>0</x:v>
      </x:c>
      <x:c r="I965" s="14">
        <x:f>TRUNC(일위대가목록!G90,0)</x:f>
        <x:v>0</x:v>
      </x:c>
      <x:c r="J965" s="14">
        <x:f>TRUNC(I965*D965,0)</x:f>
        <x:v>0</x:v>
      </x:c>
      <x:c r="K965" s="14">
        <x:f>TRUNC(E965+G965+I965,0)</x:f>
        <x:v>0</x:v>
      </x:c>
      <x:c r="L965" s="14">
        <x:f>TRUNC(F965+H965+J965,0)</x:f>
        <x:v>0</x:v>
      </x:c>
      <x:c r="M965" s="15" t="s">
        <x:v>699</x:v>
      </x:c>
      <x:c r="N965" s="3" t="s">
        <x:v>1</x:v>
      </x:c>
      <x:c r="O965" s="3" t="s">
        <x:v>140</x:v>
      </x:c>
      <x:c r="P965" s="3" t="s">
        <x:v>140</x:v>
      </x:c>
      <x:c r="Q965" s="3" t="s">
        <x:v>720</x:v>
      </x:c>
      <x:c r="R965" s="3" t="s">
        <x:v>185</x:v>
      </x:c>
      <x:c r="S965" s="3" t="s">
        <x:v>150</x:v>
      </x:c>
      <x:c r="T965" s="3" t="s">
        <x:v>150</x:v>
      </x:c>
      <x:c r="AR965" s="3" t="s">
        <x:v>140</x:v>
      </x:c>
      <x:c r="AS965" s="3" t="s">
        <x:v>140</x:v>
      </x:c>
      <x:c r="AU965" s="3" t="s">
        <x:v>120</x:v>
      </x:c>
      <x:c r="AV965" s="2">
        <x:v>227</x:v>
      </x:c>
    </x:row>
    <x:row r="966" spans="1:48" ht="30" customHeight="1">
      <x:c r="A966" s="15" t="s">
        <x:v>892</x:v>
      </x:c>
      <x:c r="B966" s="15" t="s">
        <x:v>286</x:v>
      </x:c>
      <x:c r="C966" s="15" t="s">
        <x:v>176</x:v>
      </x:c>
      <x:c r="D966" s="13">
        <x:v>173.11000000000001</x:v>
      </x:c>
      <x:c r="E966" s="14">
        <x:f>TRUNC(일위대가목록!E98,0)</x:f>
        <x:v>0</x:v>
      </x:c>
      <x:c r="F966" s="14">
        <x:f>TRUNC(E966*D966,0)</x:f>
        <x:v>0</x:v>
      </x:c>
      <x:c r="G966" s="14">
        <x:f>TRUNC(일위대가목록!F98,0)</x:f>
        <x:v>0</x:v>
      </x:c>
      <x:c r="H966" s="14">
        <x:f>TRUNC(G966*D966,0)</x:f>
        <x:v>0</x:v>
      </x:c>
      <x:c r="I966" s="14">
        <x:f>TRUNC(일위대가목록!G98,0)</x:f>
        <x:v>0</x:v>
      </x:c>
      <x:c r="J966" s="14">
        <x:f>TRUNC(I966*D966,0)</x:f>
        <x:v>0</x:v>
      </x:c>
      <x:c r="K966" s="14">
        <x:f>TRUNC(E966+G966+I966,0)</x:f>
        <x:v>0</x:v>
      </x:c>
      <x:c r="L966" s="14">
        <x:f>TRUNC(F966+H966+J966,0)</x:f>
        <x:v>0</x:v>
      </x:c>
      <x:c r="M966" s="15" t="s">
        <x:v>562</x:v>
      </x:c>
      <x:c r="N966" s="3" t="s">
        <x:v>1174</x:v>
      </x:c>
      <x:c r="O966" s="3" t="s">
        <x:v>140</x:v>
      </x:c>
      <x:c r="P966" s="3" t="s">
        <x:v>140</x:v>
      </x:c>
      <x:c r="Q966" s="3" t="s">
        <x:v>720</x:v>
      </x:c>
      <x:c r="R966" s="3" t="s">
        <x:v>185</x:v>
      </x:c>
      <x:c r="S966" s="3" t="s">
        <x:v>150</x:v>
      </x:c>
      <x:c r="T966" s="3" t="s">
        <x:v>150</x:v>
      </x:c>
      <x:c r="AR966" s="3" t="s">
        <x:v>140</x:v>
      </x:c>
      <x:c r="AS966" s="3" t="s">
        <x:v>140</x:v>
      </x:c>
      <x:c r="AU966" s="3" t="s">
        <x:v>1736</x:v>
      </x:c>
      <x:c r="AV966" s="2">
        <x:v>228</x:v>
      </x:c>
    </x:row>
    <x:row r="967" spans="1:17" ht="30" customHeight="1">
      <x:c r="A967" s="13"/>
      <x:c r="B967" s="13"/>
      <x:c r="C967" s="13"/>
      <x:c r="D967" s="13"/>
      <x:c r="E967" s="14"/>
      <x:c r="F967" s="14"/>
      <x:c r="G967" s="14"/>
      <x:c r="H967" s="14"/>
      <x:c r="I967" s="14"/>
      <x:c r="J967" s="14"/>
      <x:c r="K967" s="14"/>
      <x:c r="L967" s="14"/>
      <x:c r="M967" s="13"/>
      <x:c r="Q967" s="3" t="s">
        <x:v>720</x:v>
      </x:c>
    </x:row>
    <x:row r="968" spans="1:17" ht="30" customHeight="1">
      <x:c r="A968" s="13"/>
      <x:c r="B968" s="13"/>
      <x:c r="C968" s="13"/>
      <x:c r="D968" s="13"/>
      <x:c r="E968" s="14"/>
      <x:c r="F968" s="14"/>
      <x:c r="G968" s="14"/>
      <x:c r="H968" s="14"/>
      <x:c r="I968" s="14"/>
      <x:c r="J968" s="14"/>
      <x:c r="K968" s="14"/>
      <x:c r="L968" s="14"/>
      <x:c r="M968" s="13"/>
      <x:c r="Q968" s="3" t="s">
        <x:v>720</x:v>
      </x:c>
    </x:row>
    <x:row r="969" spans="1:17" ht="30" customHeight="1">
      <x:c r="A969" s="13"/>
      <x:c r="B969" s="13"/>
      <x:c r="C969" s="13"/>
      <x:c r="D969" s="13"/>
      <x:c r="E969" s="14"/>
      <x:c r="F969" s="14"/>
      <x:c r="G969" s="14"/>
      <x:c r="H969" s="14"/>
      <x:c r="I969" s="14"/>
      <x:c r="J969" s="14"/>
      <x:c r="K969" s="14"/>
      <x:c r="L969" s="14"/>
      <x:c r="M969" s="13"/>
      <x:c r="Q969" s="3" t="s">
        <x:v>720</x:v>
      </x:c>
    </x:row>
    <x:row r="970" spans="1:17" ht="30" customHeight="1">
      <x:c r="A970" s="13"/>
      <x:c r="B970" s="13"/>
      <x:c r="C970" s="13"/>
      <x:c r="D970" s="13"/>
      <x:c r="E970" s="14"/>
      <x:c r="F970" s="14"/>
      <x:c r="G970" s="14"/>
      <x:c r="H970" s="14"/>
      <x:c r="I970" s="14"/>
      <x:c r="J970" s="14"/>
      <x:c r="K970" s="14"/>
      <x:c r="L970" s="14"/>
      <x:c r="M970" s="13"/>
      <x:c r="Q970" s="3" t="s">
        <x:v>720</x:v>
      </x:c>
    </x:row>
    <x:row r="971" spans="1:17" ht="30" customHeight="1">
      <x:c r="A971" s="13"/>
      <x:c r="B971" s="13"/>
      <x:c r="C971" s="13"/>
      <x:c r="D971" s="13"/>
      <x:c r="E971" s="14"/>
      <x:c r="F971" s="14"/>
      <x:c r="G971" s="14"/>
      <x:c r="H971" s="14"/>
      <x:c r="I971" s="14"/>
      <x:c r="J971" s="14"/>
      <x:c r="K971" s="14"/>
      <x:c r="L971" s="14"/>
      <x:c r="M971" s="13"/>
      <x:c r="Q971" s="3" t="s">
        <x:v>720</x:v>
      </x:c>
    </x:row>
    <x:row r="972" spans="1:17" ht="30" customHeight="1">
      <x:c r="A972" s="13"/>
      <x:c r="B972" s="13"/>
      <x:c r="C972" s="13"/>
      <x:c r="D972" s="13"/>
      <x:c r="E972" s="14"/>
      <x:c r="F972" s="14"/>
      <x:c r="G972" s="14"/>
      <x:c r="H972" s="14"/>
      <x:c r="I972" s="14"/>
      <x:c r="J972" s="14"/>
      <x:c r="K972" s="14"/>
      <x:c r="L972" s="14"/>
      <x:c r="M972" s="13"/>
      <x:c r="Q972" s="3" t="s">
        <x:v>720</x:v>
      </x:c>
    </x:row>
    <x:row r="973" spans="1:17" ht="30" customHeight="1">
      <x:c r="A973" s="13"/>
      <x:c r="B973" s="13"/>
      <x:c r="C973" s="13"/>
      <x:c r="D973" s="13"/>
      <x:c r="E973" s="14"/>
      <x:c r="F973" s="14"/>
      <x:c r="G973" s="14"/>
      <x:c r="H973" s="14"/>
      <x:c r="I973" s="14"/>
      <x:c r="J973" s="14"/>
      <x:c r="K973" s="14"/>
      <x:c r="L973" s="14"/>
      <x:c r="M973" s="13"/>
      <x:c r="Q973" s="3" t="s">
        <x:v>720</x:v>
      </x:c>
    </x:row>
    <x:row r="974" spans="1:17" ht="30" customHeight="1">
      <x:c r="A974" s="13"/>
      <x:c r="B974" s="13"/>
      <x:c r="C974" s="13"/>
      <x:c r="D974" s="13"/>
      <x:c r="E974" s="14"/>
      <x:c r="F974" s="14"/>
      <x:c r="G974" s="14"/>
      <x:c r="H974" s="14"/>
      <x:c r="I974" s="14"/>
      <x:c r="J974" s="14"/>
      <x:c r="K974" s="14"/>
      <x:c r="L974" s="14"/>
      <x:c r="M974" s="13"/>
      <x:c r="Q974" s="3" t="s">
        <x:v>720</x:v>
      </x:c>
    </x:row>
    <x:row r="975" spans="1:17" ht="30" customHeight="1">
      <x:c r="A975" s="13"/>
      <x:c r="B975" s="13"/>
      <x:c r="C975" s="13"/>
      <x:c r="D975" s="13"/>
      <x:c r="E975" s="14"/>
      <x:c r="F975" s="14"/>
      <x:c r="G975" s="14"/>
      <x:c r="H975" s="14"/>
      <x:c r="I975" s="14"/>
      <x:c r="J975" s="14"/>
      <x:c r="K975" s="14"/>
      <x:c r="L975" s="14"/>
      <x:c r="M975" s="13"/>
      <x:c r="Q975" s="3" t="s">
        <x:v>720</x:v>
      </x:c>
    </x:row>
    <x:row r="976" spans="1:17" ht="30" customHeight="1">
      <x:c r="A976" s="13"/>
      <x:c r="B976" s="13"/>
      <x:c r="C976" s="13"/>
      <x:c r="D976" s="13"/>
      <x:c r="E976" s="14"/>
      <x:c r="F976" s="14"/>
      <x:c r="G976" s="14"/>
      <x:c r="H976" s="14"/>
      <x:c r="I976" s="14"/>
      <x:c r="J976" s="14"/>
      <x:c r="K976" s="14"/>
      <x:c r="L976" s="14"/>
      <x:c r="M976" s="13"/>
      <x:c r="Q976" s="3" t="s">
        <x:v>720</x:v>
      </x:c>
    </x:row>
    <x:row r="977" spans="1:17" ht="30" customHeight="1">
      <x:c r="A977" s="13"/>
      <x:c r="B977" s="13"/>
      <x:c r="C977" s="13"/>
      <x:c r="D977" s="13"/>
      <x:c r="E977" s="14"/>
      <x:c r="F977" s="14"/>
      <x:c r="G977" s="14"/>
      <x:c r="H977" s="14"/>
      <x:c r="I977" s="14"/>
      <x:c r="J977" s="14"/>
      <x:c r="K977" s="14"/>
      <x:c r="L977" s="14"/>
      <x:c r="M977" s="13"/>
      <x:c r="Q977" s="3" t="s">
        <x:v>720</x:v>
      </x:c>
    </x:row>
    <x:row r="978" spans="1:17" ht="30" customHeight="1">
      <x:c r="A978" s="13"/>
      <x:c r="B978" s="13"/>
      <x:c r="C978" s="13"/>
      <x:c r="D978" s="13"/>
      <x:c r="E978" s="14"/>
      <x:c r="F978" s="14"/>
      <x:c r="G978" s="14"/>
      <x:c r="H978" s="14"/>
      <x:c r="I978" s="14"/>
      <x:c r="J978" s="14"/>
      <x:c r="K978" s="14"/>
      <x:c r="L978" s="14"/>
      <x:c r="M978" s="13"/>
      <x:c r="Q978" s="3" t="s">
        <x:v>720</x:v>
      </x:c>
    </x:row>
    <x:row r="979" spans="1:17" ht="30" customHeight="1">
      <x:c r="A979" s="13"/>
      <x:c r="B979" s="13"/>
      <x:c r="C979" s="13"/>
      <x:c r="D979" s="13"/>
      <x:c r="E979" s="14"/>
      <x:c r="F979" s="14"/>
      <x:c r="G979" s="14"/>
      <x:c r="H979" s="14"/>
      <x:c r="I979" s="14"/>
      <x:c r="J979" s="14"/>
      <x:c r="K979" s="14"/>
      <x:c r="L979" s="14"/>
      <x:c r="M979" s="13"/>
      <x:c r="Q979" s="3" t="s">
        <x:v>720</x:v>
      </x:c>
    </x:row>
    <x:row r="980" spans="1:17" ht="30" customHeight="1">
      <x:c r="A980" s="13"/>
      <x:c r="B980" s="13"/>
      <x:c r="C980" s="13"/>
      <x:c r="D980" s="13"/>
      <x:c r="E980" s="14"/>
      <x:c r="F980" s="14"/>
      <x:c r="G980" s="14"/>
      <x:c r="H980" s="14"/>
      <x:c r="I980" s="14"/>
      <x:c r="J980" s="14"/>
      <x:c r="K980" s="14"/>
      <x:c r="L980" s="14"/>
      <x:c r="M980" s="13"/>
      <x:c r="Q980" s="3" t="s">
        <x:v>720</x:v>
      </x:c>
    </x:row>
    <x:row r="981" spans="1:17" ht="30" customHeight="1">
      <x:c r="A981" s="13"/>
      <x:c r="B981" s="13"/>
      <x:c r="C981" s="13"/>
      <x:c r="D981" s="13"/>
      <x:c r="E981" s="14"/>
      <x:c r="F981" s="14"/>
      <x:c r="G981" s="14"/>
      <x:c r="H981" s="14"/>
      <x:c r="I981" s="14"/>
      <x:c r="J981" s="14"/>
      <x:c r="K981" s="14"/>
      <x:c r="L981" s="14"/>
      <x:c r="M981" s="13"/>
      <x:c r="Q981" s="3" t="s">
        <x:v>720</x:v>
      </x:c>
    </x:row>
    <x:row r="982" spans="1:17" ht="30" customHeight="1">
      <x:c r="A982" s="13"/>
      <x:c r="B982" s="13"/>
      <x:c r="C982" s="13"/>
      <x:c r="D982" s="13"/>
      <x:c r="E982" s="14"/>
      <x:c r="F982" s="14"/>
      <x:c r="G982" s="14"/>
      <x:c r="H982" s="14"/>
      <x:c r="I982" s="14"/>
      <x:c r="J982" s="14"/>
      <x:c r="K982" s="14"/>
      <x:c r="L982" s="14"/>
      <x:c r="M982" s="13"/>
      <x:c r="Q982" s="3" t="s">
        <x:v>720</x:v>
      </x:c>
    </x:row>
    <x:row r="983" spans="1:17" ht="30" customHeight="1">
      <x:c r="A983" s="13"/>
      <x:c r="B983" s="13"/>
      <x:c r="C983" s="13"/>
      <x:c r="D983" s="13"/>
      <x:c r="E983" s="14"/>
      <x:c r="F983" s="14"/>
      <x:c r="G983" s="14"/>
      <x:c r="H983" s="14"/>
      <x:c r="I983" s="14"/>
      <x:c r="J983" s="14"/>
      <x:c r="K983" s="14"/>
      <x:c r="L983" s="14"/>
      <x:c r="M983" s="13"/>
      <x:c r="Q983" s="3" t="s">
        <x:v>720</x:v>
      </x:c>
    </x:row>
    <x:row r="984" spans="1:17" ht="30" customHeight="1">
      <x:c r="A984" s="13"/>
      <x:c r="B984" s="13"/>
      <x:c r="C984" s="13"/>
      <x:c r="D984" s="13"/>
      <x:c r="E984" s="14"/>
      <x:c r="F984" s="14"/>
      <x:c r="G984" s="14"/>
      <x:c r="H984" s="14"/>
      <x:c r="I984" s="14"/>
      <x:c r="J984" s="14"/>
      <x:c r="K984" s="14"/>
      <x:c r="L984" s="14"/>
      <x:c r="M984" s="13"/>
      <x:c r="Q984" s="3" t="s">
        <x:v>720</x:v>
      </x:c>
    </x:row>
    <x:row r="985" spans="1:17" ht="30" customHeight="1">
      <x:c r="A985" s="13"/>
      <x:c r="B985" s="13"/>
      <x:c r="C985" s="13"/>
      <x:c r="D985" s="13"/>
      <x:c r="E985" s="14"/>
      <x:c r="F985" s="14"/>
      <x:c r="G985" s="14"/>
      <x:c r="H985" s="14"/>
      <x:c r="I985" s="14"/>
      <x:c r="J985" s="14"/>
      <x:c r="K985" s="14"/>
      <x:c r="L985" s="14"/>
      <x:c r="M985" s="13"/>
      <x:c r="Q985" s="3" t="s">
        <x:v>720</x:v>
      </x:c>
    </x:row>
    <x:row r="986" spans="1:17" ht="30" customHeight="1">
      <x:c r="A986" s="13"/>
      <x:c r="B986" s="13"/>
      <x:c r="C986" s="13"/>
      <x:c r="D986" s="13"/>
      <x:c r="E986" s="14"/>
      <x:c r="F986" s="14"/>
      <x:c r="G986" s="14"/>
      <x:c r="H986" s="14"/>
      <x:c r="I986" s="14"/>
      <x:c r="J986" s="14"/>
      <x:c r="K986" s="14"/>
      <x:c r="L986" s="14"/>
      <x:c r="M986" s="13"/>
      <x:c r="Q986" s="3" t="s">
        <x:v>720</x:v>
      </x:c>
    </x:row>
    <x:row r="987" spans="1:14" ht="30" customHeight="1">
      <x:c r="A987" s="15" t="s">
        <x:v>1704</x:v>
      </x:c>
      <x:c r="B987" s="13"/>
      <x:c r="C987" s="13"/>
      <x:c r="D987" s="13"/>
      <x:c r="E987" s="14"/>
      <x:c r="F987" s="14">
        <x:f>SUMIF(Q965:Q986,"010902",F965:F986)</x:f>
        <x:v>0</x:v>
      </x:c>
      <x:c r="G987" s="14"/>
      <x:c r="H987" s="14">
        <x:f>SUMIF(Q965:Q986,"010902",H965:H986)</x:f>
        <x:v>0</x:v>
      </x:c>
      <x:c r="I987" s="14"/>
      <x:c r="J987" s="14">
        <x:f>SUMIF(Q965:Q986,"010902",J965:J986)</x:f>
        <x:v>0</x:v>
      </x:c>
      <x:c r="K987" s="14"/>
      <x:c r="L987" s="14">
        <x:f>SUMIF(Q965:Q986,"010902",L965:L986)</x:f>
        <x:v>0</x:v>
      </x:c>
      <x:c r="M987" s="13"/>
      <x:c r="N987" s="2" t="s">
        <x:v>344</x:v>
      </x:c>
    </x:row>
    <x:row r="988" spans="1:17" ht="30" customHeight="1">
      <x:c r="A988" s="15" t="s">
        <x:v>1710</x:v>
      </x:c>
      <x:c r="B988" s="15" t="s">
        <x:v>901</x:v>
      </x:c>
      <x:c r="C988" s="13"/>
      <x:c r="D988" s="13"/>
      <x:c r="E988" s="14"/>
      <x:c r="F988" s="14"/>
      <x:c r="G988" s="14"/>
      <x:c r="H988" s="14"/>
      <x:c r="I988" s="14"/>
      <x:c r="J988" s="14"/>
      <x:c r="K988" s="14"/>
      <x:c r="L988" s="14"/>
      <x:c r="M988" s="13"/>
      <x:c r="Q988" s="3" t="s">
        <x:v>702</x:v>
      </x:c>
    </x:row>
    <x:row r="989" spans="1:48" ht="30" customHeight="1">
      <x:c r="A989" s="15" t="s">
        <x:v>742</x:v>
      </x:c>
      <x:c r="B989" s="15" t="s">
        <x:v>140</x:v>
      </x:c>
      <x:c r="C989" s="15" t="s">
        <x:v>176</x:v>
      </x:c>
      <x:c r="D989" s="13">
        <x:v>86.560000000000002</x:v>
      </x:c>
      <x:c r="E989" s="14">
        <x:f>TRUNC(일위대가목록!E14,0)</x:f>
        <x:v>0</x:v>
      </x:c>
      <x:c r="F989" s="14">
        <x:f>TRUNC(E989*D989,0)</x:f>
        <x:v>0</x:v>
      </x:c>
      <x:c r="G989" s="14">
        <x:f>TRUNC(일위대가목록!F14,0)</x:f>
        <x:v>0</x:v>
      </x:c>
      <x:c r="H989" s="14">
        <x:f>TRUNC(G989*D989,0)</x:f>
        <x:v>0</x:v>
      </x:c>
      <x:c r="I989" s="14">
        <x:f>TRUNC(일위대가목록!G14,0)</x:f>
        <x:v>0</x:v>
      </x:c>
      <x:c r="J989" s="14">
        <x:f>TRUNC(I989*D989,0)</x:f>
        <x:v>0</x:v>
      </x:c>
      <x:c r="K989" s="14">
        <x:f>TRUNC(E989+G989+I989,0)</x:f>
        <x:v>0</x:v>
      </x:c>
      <x:c r="L989" s="14">
        <x:f>TRUNC(F989+H989+J989,0)</x:f>
        <x:v>0</x:v>
      </x:c>
      <x:c r="M989" s="15" t="s">
        <x:v>751</x:v>
      </x:c>
      <x:c r="N989" s="3" t="s">
        <x:v>1171</x:v>
      </x:c>
      <x:c r="O989" s="3" t="s">
        <x:v>140</x:v>
      </x:c>
      <x:c r="P989" s="3" t="s">
        <x:v>140</x:v>
      </x:c>
      <x:c r="Q989" s="3" t="s">
        <x:v>702</x:v>
      </x:c>
      <x:c r="R989" s="3" t="s">
        <x:v>185</x:v>
      </x:c>
      <x:c r="S989" s="3" t="s">
        <x:v>150</x:v>
      </x:c>
      <x:c r="T989" s="3" t="s">
        <x:v>150</x:v>
      </x:c>
      <x:c r="AR989" s="3" t="s">
        <x:v>140</x:v>
      </x:c>
      <x:c r="AS989" s="3" t="s">
        <x:v>140</x:v>
      </x:c>
      <x:c r="AU989" s="3" t="s">
        <x:v>835</x:v>
      </x:c>
      <x:c r="AV989" s="2">
        <x:v>230</x:v>
      </x:c>
    </x:row>
    <x:row r="990" spans="1:17" ht="30" customHeight="1">
      <x:c r="A990" s="13"/>
      <x:c r="B990" s="13"/>
      <x:c r="C990" s="13"/>
      <x:c r="D990" s="13"/>
      <x:c r="E990" s="14"/>
      <x:c r="F990" s="14"/>
      <x:c r="G990" s="14"/>
      <x:c r="H990" s="14"/>
      <x:c r="I990" s="14"/>
      <x:c r="J990" s="14"/>
      <x:c r="K990" s="14"/>
      <x:c r="L990" s="14"/>
      <x:c r="M990" s="13"/>
      <x:c r="Q990" s="3" t="s">
        <x:v>702</x:v>
      </x:c>
    </x:row>
    <x:row r="991" spans="1:17" ht="30" customHeight="1">
      <x:c r="A991" s="13"/>
      <x:c r="B991" s="13"/>
      <x:c r="C991" s="13"/>
      <x:c r="D991" s="13"/>
      <x:c r="E991" s="14"/>
      <x:c r="F991" s="14"/>
      <x:c r="G991" s="14"/>
      <x:c r="H991" s="14"/>
      <x:c r="I991" s="14"/>
      <x:c r="J991" s="14"/>
      <x:c r="K991" s="14"/>
      <x:c r="L991" s="14"/>
      <x:c r="M991" s="13"/>
      <x:c r="Q991" s="3" t="s">
        <x:v>702</x:v>
      </x:c>
    </x:row>
    <x:row r="992" spans="1:17" ht="30" customHeight="1">
      <x:c r="A992" s="13"/>
      <x:c r="B992" s="13"/>
      <x:c r="C992" s="13"/>
      <x:c r="D992" s="13"/>
      <x:c r="E992" s="14"/>
      <x:c r="F992" s="14"/>
      <x:c r="G992" s="14"/>
      <x:c r="H992" s="14"/>
      <x:c r="I992" s="14"/>
      <x:c r="J992" s="14"/>
      <x:c r="K992" s="14"/>
      <x:c r="L992" s="14"/>
      <x:c r="M992" s="13"/>
      <x:c r="Q992" s="3" t="s">
        <x:v>702</x:v>
      </x:c>
    </x:row>
    <x:row r="993" spans="1:17" ht="30" customHeight="1">
      <x:c r="A993" s="13"/>
      <x:c r="B993" s="13"/>
      <x:c r="C993" s="13"/>
      <x:c r="D993" s="13"/>
      <x:c r="E993" s="14"/>
      <x:c r="F993" s="14"/>
      <x:c r="G993" s="14"/>
      <x:c r="H993" s="14"/>
      <x:c r="I993" s="14"/>
      <x:c r="J993" s="14"/>
      <x:c r="K993" s="14"/>
      <x:c r="L993" s="14"/>
      <x:c r="M993" s="13"/>
      <x:c r="Q993" s="3" t="s">
        <x:v>702</x:v>
      </x:c>
    </x:row>
    <x:row r="994" spans="1:17" ht="30" customHeight="1">
      <x:c r="A994" s="13"/>
      <x:c r="B994" s="13"/>
      <x:c r="C994" s="13"/>
      <x:c r="D994" s="13"/>
      <x:c r="E994" s="14"/>
      <x:c r="F994" s="14"/>
      <x:c r="G994" s="14"/>
      <x:c r="H994" s="14"/>
      <x:c r="I994" s="14"/>
      <x:c r="J994" s="14"/>
      <x:c r="K994" s="14"/>
      <x:c r="L994" s="14"/>
      <x:c r="M994" s="13"/>
      <x:c r="Q994" s="3" t="s">
        <x:v>702</x:v>
      </x:c>
    </x:row>
    <x:row r="995" spans="1:17" ht="30" customHeight="1">
      <x:c r="A995" s="13"/>
      <x:c r="B995" s="13"/>
      <x:c r="C995" s="13"/>
      <x:c r="D995" s="13"/>
      <x:c r="E995" s="14"/>
      <x:c r="F995" s="14"/>
      <x:c r="G995" s="14"/>
      <x:c r="H995" s="14"/>
      <x:c r="I995" s="14"/>
      <x:c r="J995" s="14"/>
      <x:c r="K995" s="14"/>
      <x:c r="L995" s="14"/>
      <x:c r="M995" s="13"/>
      <x:c r="Q995" s="3" t="s">
        <x:v>702</x:v>
      </x:c>
    </x:row>
    <x:row r="996" spans="1:17" ht="30" customHeight="1">
      <x:c r="A996" s="13"/>
      <x:c r="B996" s="13"/>
      <x:c r="C996" s="13"/>
      <x:c r="D996" s="13"/>
      <x:c r="E996" s="14"/>
      <x:c r="F996" s="14"/>
      <x:c r="G996" s="14"/>
      <x:c r="H996" s="14"/>
      <x:c r="I996" s="14"/>
      <x:c r="J996" s="14"/>
      <x:c r="K996" s="14"/>
      <x:c r="L996" s="14"/>
      <x:c r="M996" s="13"/>
      <x:c r="Q996" s="3" t="s">
        <x:v>702</x:v>
      </x:c>
    </x:row>
    <x:row r="997" spans="1:17" ht="30" customHeight="1">
      <x:c r="A997" s="13"/>
      <x:c r="B997" s="13"/>
      <x:c r="C997" s="13"/>
      <x:c r="D997" s="13"/>
      <x:c r="E997" s="14"/>
      <x:c r="F997" s="14"/>
      <x:c r="G997" s="14"/>
      <x:c r="H997" s="14"/>
      <x:c r="I997" s="14"/>
      <x:c r="J997" s="14"/>
      <x:c r="K997" s="14"/>
      <x:c r="L997" s="14"/>
      <x:c r="M997" s="13"/>
      <x:c r="Q997" s="3" t="s">
        <x:v>702</x:v>
      </x:c>
    </x:row>
    <x:row r="998" spans="1:17" ht="30" customHeight="1">
      <x:c r="A998" s="13"/>
      <x:c r="B998" s="13"/>
      <x:c r="C998" s="13"/>
      <x:c r="D998" s="13"/>
      <x:c r="E998" s="14"/>
      <x:c r="F998" s="14"/>
      <x:c r="G998" s="14"/>
      <x:c r="H998" s="14"/>
      <x:c r="I998" s="14"/>
      <x:c r="J998" s="14"/>
      <x:c r="K998" s="14"/>
      <x:c r="L998" s="14"/>
      <x:c r="M998" s="13"/>
      <x:c r="Q998" s="3" t="s">
        <x:v>702</x:v>
      </x:c>
    </x:row>
    <x:row r="999" spans="1:17" ht="30" customHeight="1">
      <x:c r="A999" s="13"/>
      <x:c r="B999" s="13"/>
      <x:c r="C999" s="13"/>
      <x:c r="D999" s="13"/>
      <x:c r="E999" s="14"/>
      <x:c r="F999" s="14"/>
      <x:c r="G999" s="14"/>
      <x:c r="H999" s="14"/>
      <x:c r="I999" s="14"/>
      <x:c r="J999" s="14"/>
      <x:c r="K999" s="14"/>
      <x:c r="L999" s="14"/>
      <x:c r="M999" s="13"/>
      <x:c r="Q999" s="3" t="s">
        <x:v>702</x:v>
      </x:c>
    </x:row>
    <x:row r="1000" spans="1:17" ht="30" customHeight="1">
      <x:c r="A1000" s="13"/>
      <x:c r="B1000" s="13"/>
      <x:c r="C1000" s="13"/>
      <x:c r="D1000" s="13"/>
      <x:c r="E1000" s="14"/>
      <x:c r="F1000" s="14"/>
      <x:c r="G1000" s="14"/>
      <x:c r="H1000" s="14"/>
      <x:c r="I1000" s="14"/>
      <x:c r="J1000" s="14"/>
      <x:c r="K1000" s="14"/>
      <x:c r="L1000" s="14"/>
      <x:c r="M1000" s="13"/>
      <x:c r="Q1000" s="3" t="s">
        <x:v>702</x:v>
      </x:c>
    </x:row>
    <x:row r="1001" spans="1:17" ht="30" customHeight="1">
      <x:c r="A1001" s="13"/>
      <x:c r="B1001" s="13"/>
      <x:c r="C1001" s="13"/>
      <x:c r="D1001" s="13"/>
      <x:c r="E1001" s="14"/>
      <x:c r="F1001" s="14"/>
      <x:c r="G1001" s="14"/>
      <x:c r="H1001" s="14"/>
      <x:c r="I1001" s="14"/>
      <x:c r="J1001" s="14"/>
      <x:c r="K1001" s="14"/>
      <x:c r="L1001" s="14"/>
      <x:c r="M1001" s="13"/>
      <x:c r="Q1001" s="3" t="s">
        <x:v>702</x:v>
      </x:c>
    </x:row>
    <x:row r="1002" spans="1:17" ht="30" customHeight="1">
      <x:c r="A1002" s="13"/>
      <x:c r="B1002" s="13"/>
      <x:c r="C1002" s="13"/>
      <x:c r="D1002" s="13"/>
      <x:c r="E1002" s="14"/>
      <x:c r="F1002" s="14"/>
      <x:c r="G1002" s="14"/>
      <x:c r="H1002" s="14"/>
      <x:c r="I1002" s="14"/>
      <x:c r="J1002" s="14"/>
      <x:c r="K1002" s="14"/>
      <x:c r="L1002" s="14"/>
      <x:c r="M1002" s="13"/>
      <x:c r="Q1002" s="3" t="s">
        <x:v>702</x:v>
      </x:c>
    </x:row>
    <x:row r="1003" spans="1:17" ht="30" customHeight="1">
      <x:c r="A1003" s="13"/>
      <x:c r="B1003" s="13"/>
      <x:c r="C1003" s="13"/>
      <x:c r="D1003" s="13"/>
      <x:c r="E1003" s="14"/>
      <x:c r="F1003" s="14"/>
      <x:c r="G1003" s="14"/>
      <x:c r="H1003" s="14"/>
      <x:c r="I1003" s="14"/>
      <x:c r="J1003" s="14"/>
      <x:c r="K1003" s="14"/>
      <x:c r="L1003" s="14"/>
      <x:c r="M1003" s="13"/>
      <x:c r="Q1003" s="3" t="s">
        <x:v>702</x:v>
      </x:c>
    </x:row>
    <x:row r="1004" spans="1:17" ht="30" customHeight="1">
      <x:c r="A1004" s="13"/>
      <x:c r="B1004" s="13"/>
      <x:c r="C1004" s="13"/>
      <x:c r="D1004" s="13"/>
      <x:c r="E1004" s="14"/>
      <x:c r="F1004" s="14"/>
      <x:c r="G1004" s="14"/>
      <x:c r="H1004" s="14"/>
      <x:c r="I1004" s="14"/>
      <x:c r="J1004" s="14"/>
      <x:c r="K1004" s="14"/>
      <x:c r="L1004" s="14"/>
      <x:c r="M1004" s="13"/>
      <x:c r="Q1004" s="3" t="s">
        <x:v>702</x:v>
      </x:c>
    </x:row>
    <x:row r="1005" spans="1:17" ht="30" customHeight="1">
      <x:c r="A1005" s="13"/>
      <x:c r="B1005" s="13"/>
      <x:c r="C1005" s="13"/>
      <x:c r="D1005" s="13"/>
      <x:c r="E1005" s="14"/>
      <x:c r="F1005" s="14"/>
      <x:c r="G1005" s="14"/>
      <x:c r="H1005" s="14"/>
      <x:c r="I1005" s="14"/>
      <x:c r="J1005" s="14"/>
      <x:c r="K1005" s="14"/>
      <x:c r="L1005" s="14"/>
      <x:c r="M1005" s="13"/>
      <x:c r="Q1005" s="3" t="s">
        <x:v>702</x:v>
      </x:c>
    </x:row>
    <x:row r="1006" spans="1:17" ht="30" customHeight="1">
      <x:c r="A1006" s="13"/>
      <x:c r="B1006" s="13"/>
      <x:c r="C1006" s="13"/>
      <x:c r="D1006" s="13"/>
      <x:c r="E1006" s="14"/>
      <x:c r="F1006" s="14"/>
      <x:c r="G1006" s="14"/>
      <x:c r="H1006" s="14"/>
      <x:c r="I1006" s="14"/>
      <x:c r="J1006" s="14"/>
      <x:c r="K1006" s="14"/>
      <x:c r="L1006" s="14"/>
      <x:c r="M1006" s="13"/>
      <x:c r="Q1006" s="3" t="s">
        <x:v>702</x:v>
      </x:c>
    </x:row>
    <x:row r="1007" spans="1:17" ht="30" customHeight="1">
      <x:c r="A1007" s="13"/>
      <x:c r="B1007" s="13"/>
      <x:c r="C1007" s="13"/>
      <x:c r="D1007" s="13"/>
      <x:c r="E1007" s="14"/>
      <x:c r="F1007" s="14"/>
      <x:c r="G1007" s="14"/>
      <x:c r="H1007" s="14"/>
      <x:c r="I1007" s="14"/>
      <x:c r="J1007" s="14"/>
      <x:c r="K1007" s="14"/>
      <x:c r="L1007" s="14"/>
      <x:c r="M1007" s="13"/>
      <x:c r="Q1007" s="3" t="s">
        <x:v>702</x:v>
      </x:c>
    </x:row>
    <x:row r="1008" spans="1:17" ht="30" customHeight="1">
      <x:c r="A1008" s="13"/>
      <x:c r="B1008" s="13"/>
      <x:c r="C1008" s="13"/>
      <x:c r="D1008" s="13"/>
      <x:c r="E1008" s="14"/>
      <x:c r="F1008" s="14"/>
      <x:c r="G1008" s="14"/>
      <x:c r="H1008" s="14"/>
      <x:c r="I1008" s="14"/>
      <x:c r="J1008" s="14"/>
      <x:c r="K1008" s="14"/>
      <x:c r="L1008" s="14"/>
      <x:c r="M1008" s="13"/>
      <x:c r="Q1008" s="3" t="s">
        <x:v>702</x:v>
      </x:c>
    </x:row>
    <x:row r="1009" spans="1:17" ht="30" customHeight="1">
      <x:c r="A1009" s="13"/>
      <x:c r="B1009" s="13"/>
      <x:c r="C1009" s="13"/>
      <x:c r="D1009" s="13"/>
      <x:c r="E1009" s="14"/>
      <x:c r="F1009" s="14"/>
      <x:c r="G1009" s="14"/>
      <x:c r="H1009" s="14"/>
      <x:c r="I1009" s="14"/>
      <x:c r="J1009" s="14"/>
      <x:c r="K1009" s="14"/>
      <x:c r="L1009" s="14"/>
      <x:c r="M1009" s="13"/>
      <x:c r="Q1009" s="3" t="s">
        <x:v>702</x:v>
      </x:c>
    </x:row>
    <x:row r="1010" spans="1:17" ht="30" customHeight="1">
      <x:c r="A1010" s="13"/>
      <x:c r="B1010" s="13"/>
      <x:c r="C1010" s="13"/>
      <x:c r="D1010" s="13"/>
      <x:c r="E1010" s="14"/>
      <x:c r="F1010" s="14"/>
      <x:c r="G1010" s="14"/>
      <x:c r="H1010" s="14"/>
      <x:c r="I1010" s="14"/>
      <x:c r="J1010" s="14"/>
      <x:c r="K1010" s="14"/>
      <x:c r="L1010" s="14"/>
      <x:c r="M1010" s="13"/>
      <x:c r="Q1010" s="3" t="s">
        <x:v>702</x:v>
      </x:c>
    </x:row>
    <x:row r="1011" spans="1:14" ht="30" customHeight="1">
      <x:c r="A1011" s="15" t="s">
        <x:v>1704</x:v>
      </x:c>
      <x:c r="B1011" s="13"/>
      <x:c r="C1011" s="13"/>
      <x:c r="D1011" s="13"/>
      <x:c r="E1011" s="14"/>
      <x:c r="F1011" s="14">
        <x:f>SUMIF(Q989:Q1010,"010903",F989:F1010)</x:f>
        <x:v>0</x:v>
      </x:c>
      <x:c r="G1011" s="14"/>
      <x:c r="H1011" s="14">
        <x:f>SUMIF(Q989:Q1010,"010903",H989:H1010)</x:f>
        <x:v>0</x:v>
      </x:c>
      <x:c r="I1011" s="14"/>
      <x:c r="J1011" s="14">
        <x:f>SUMIF(Q989:Q1010,"010903",J989:J1010)</x:f>
        <x:v>0</x:v>
      </x:c>
      <x:c r="K1011" s="14"/>
      <x:c r="L1011" s="14">
        <x:f>SUMIF(Q989:Q1010,"010903",L989:L1010)</x:f>
        <x:v>0</x:v>
      </x:c>
      <x:c r="M1011" s="13"/>
      <x:c r="N1011" s="2" t="s">
        <x:v>344</x:v>
      </x:c>
    </x:row>
    <x:row r="1012" spans="1:17" ht="30" customHeight="1">
      <x:c r="A1012" s="15" t="s">
        <x:v>1696</x:v>
      </x:c>
      <x:c r="B1012" s="15" t="s">
        <x:v>901</x:v>
      </x:c>
      <x:c r="C1012" s="13"/>
      <x:c r="D1012" s="13"/>
      <x:c r="E1012" s="14"/>
      <x:c r="F1012" s="14"/>
      <x:c r="G1012" s="14"/>
      <x:c r="H1012" s="14"/>
      <x:c r="I1012" s="14"/>
      <x:c r="J1012" s="14"/>
      <x:c r="K1012" s="14"/>
      <x:c r="L1012" s="14"/>
      <x:c r="M1012" s="13"/>
      <x:c r="Q1012" s="3" t="s">
        <x:v>703</x:v>
      </x:c>
    </x:row>
    <x:row r="1013" spans="1:48" ht="30" customHeight="1">
      <x:c r="A1013" s="15" t="s">
        <x:v>1716</x:v>
      </x:c>
      <x:c r="B1013" s="15" t="s">
        <x:v>292</x:v>
      </x:c>
      <x:c r="C1013" s="15" t="s">
        <x:v>176</x:v>
      </x:c>
      <x:c r="D1013" s="13">
        <x:v>3.1299999999999999</x:v>
      </x:c>
      <x:c r="E1013" s="14">
        <x:f>TRUNC(일위대가목록!E66,0)</x:f>
        <x:v>0</x:v>
      </x:c>
      <x:c r="F1013" s="14">
        <x:f>TRUNC(E1013*D1013,0)</x:f>
        <x:v>0</x:v>
      </x:c>
      <x:c r="G1013" s="14">
        <x:f>TRUNC(일위대가목록!F66,0)</x:f>
        <x:v>0</x:v>
      </x:c>
      <x:c r="H1013" s="14">
        <x:f>TRUNC(G1013*D1013,0)</x:f>
        <x:v>0</x:v>
      </x:c>
      <x:c r="I1013" s="14">
        <x:f>TRUNC(일위대가목록!G66,0)</x:f>
        <x:v>0</x:v>
      </x:c>
      <x:c r="J1013" s="14">
        <x:f>TRUNC(I1013*D1013,0)</x:f>
        <x:v>0</x:v>
      </x:c>
      <x:c r="K1013" s="14">
        <x:f t="shared" ref="K1013:L1016" si="46">TRUNC(E1013+G1013+I1013,0)</x:f>
        <x:v>0</x:v>
      </x:c>
      <x:c r="L1013" s="14">
        <x:f t="shared" si="46"/>
        <x:v>0</x:v>
      </x:c>
      <x:c r="M1013" s="15" t="s">
        <x:v>543</x:v>
      </x:c>
      <x:c r="N1013" s="3" t="s">
        <x:v>828</x:v>
      </x:c>
      <x:c r="O1013" s="3" t="s">
        <x:v>140</x:v>
      </x:c>
      <x:c r="P1013" s="3" t="s">
        <x:v>140</x:v>
      </x:c>
      <x:c r="Q1013" s="3" t="s">
        <x:v>703</x:v>
      </x:c>
      <x:c r="R1013" s="3" t="s">
        <x:v>185</x:v>
      </x:c>
      <x:c r="S1013" s="3" t="s">
        <x:v>150</x:v>
      </x:c>
      <x:c r="T1013" s="3" t="s">
        <x:v>150</x:v>
      </x:c>
      <x:c r="AR1013" s="3" t="s">
        <x:v>140</x:v>
      </x:c>
      <x:c r="AS1013" s="3" t="s">
        <x:v>140</x:v>
      </x:c>
      <x:c r="AU1013" s="3" t="s">
        <x:v>1198</x:v>
      </x:c>
      <x:c r="AV1013" s="2">
        <x:v>232</x:v>
      </x:c>
    </x:row>
    <x:row r="1014" spans="1:48" ht="30" customHeight="1">
      <x:c r="A1014" s="15" t="s">
        <x:v>1716</x:v>
      </x:c>
      <x:c r="B1014" s="15" t="s">
        <x:v>1707</x:v>
      </x:c>
      <x:c r="C1014" s="15" t="s">
        <x:v>176</x:v>
      </x:c>
      <x:c r="D1014" s="13">
        <x:v>0.73999999999999999</x:v>
      </x:c>
      <x:c r="E1014" s="14">
        <x:f>TRUNC(일위대가목록!E67,0)</x:f>
        <x:v>0</x:v>
      </x:c>
      <x:c r="F1014" s="14">
        <x:f>TRUNC(E1014*D1014,0)</x:f>
        <x:v>0</x:v>
      </x:c>
      <x:c r="G1014" s="14">
        <x:f>TRUNC(일위대가목록!F67,0)</x:f>
        <x:v>0</x:v>
      </x:c>
      <x:c r="H1014" s="14">
        <x:f>TRUNC(G1014*D1014,0)</x:f>
        <x:v>0</x:v>
      </x:c>
      <x:c r="I1014" s="14">
        <x:f>TRUNC(일위대가목록!G67,0)</x:f>
        <x:v>0</x:v>
      </x:c>
      <x:c r="J1014" s="14">
        <x:f>TRUNC(I1014*D1014,0)</x:f>
        <x:v>0</x:v>
      </x:c>
      <x:c r="K1014" s="14">
        <x:f t="shared" si="46"/>
        <x:v>0</x:v>
      </x:c>
      <x:c r="L1014" s="14">
        <x:f t="shared" si="46"/>
        <x:v>0</x:v>
      </x:c>
      <x:c r="M1014" s="15" t="s">
        <x:v>546</x:v>
      </x:c>
      <x:c r="N1014" s="3" t="s">
        <x:v>825</x:v>
      </x:c>
      <x:c r="O1014" s="3" t="s">
        <x:v>140</x:v>
      </x:c>
      <x:c r="P1014" s="3" t="s">
        <x:v>140</x:v>
      </x:c>
      <x:c r="Q1014" s="3" t="s">
        <x:v>703</x:v>
      </x:c>
      <x:c r="R1014" s="3" t="s">
        <x:v>185</x:v>
      </x:c>
      <x:c r="S1014" s="3" t="s">
        <x:v>150</x:v>
      </x:c>
      <x:c r="T1014" s="3" t="s">
        <x:v>150</x:v>
      </x:c>
      <x:c r="AR1014" s="3" t="s">
        <x:v>140</x:v>
      </x:c>
      <x:c r="AS1014" s="3" t="s">
        <x:v>140</x:v>
      </x:c>
      <x:c r="AU1014" s="3" t="s">
        <x:v>1204</x:v>
      </x:c>
      <x:c r="AV1014" s="2">
        <x:v>233</x:v>
      </x:c>
    </x:row>
    <x:row r="1015" spans="1:48" ht="30" customHeight="1">
      <x:c r="A1015" s="15" t="s">
        <x:v>1618</x:v>
      </x:c>
      <x:c r="B1015" s="15" t="s">
        <x:v>1083</x:v>
      </x:c>
      <x:c r="C1015" s="15" t="s">
        <x:v>176</x:v>
      </x:c>
      <x:c r="D1015" s="13">
        <x:v>79.260000000000005</x:v>
      </x:c>
      <x:c r="E1015" s="14">
        <x:f>TRUNC(일위대가목록!E73,0)</x:f>
        <x:v>0</x:v>
      </x:c>
      <x:c r="F1015" s="14">
        <x:f>TRUNC(E1015*D1015,0)</x:f>
        <x:v>0</x:v>
      </x:c>
      <x:c r="G1015" s="14">
        <x:f>TRUNC(일위대가목록!F73,0)</x:f>
        <x:v>0</x:v>
      </x:c>
      <x:c r="H1015" s="14">
        <x:f>TRUNC(G1015*D1015,0)</x:f>
        <x:v>0</x:v>
      </x:c>
      <x:c r="I1015" s="14">
        <x:f>TRUNC(일위대가목록!G73,0)</x:f>
        <x:v>0</x:v>
      </x:c>
      <x:c r="J1015" s="14">
        <x:f>TRUNC(I1015*D1015,0)</x:f>
        <x:v>0</x:v>
      </x:c>
      <x:c r="K1015" s="14">
        <x:f t="shared" si="46"/>
        <x:v>0</x:v>
      </x:c>
      <x:c r="L1015" s="14">
        <x:f t="shared" si="46"/>
        <x:v>0</x:v>
      </x:c>
      <x:c r="M1015" s="15" t="s">
        <x:v>631</x:v>
      </x:c>
      <x:c r="N1015" s="3" t="s">
        <x:v>1872</x:v>
      </x:c>
      <x:c r="O1015" s="3" t="s">
        <x:v>140</x:v>
      </x:c>
      <x:c r="P1015" s="3" t="s">
        <x:v>140</x:v>
      </x:c>
      <x:c r="Q1015" s="3" t="s">
        <x:v>703</x:v>
      </x:c>
      <x:c r="R1015" s="3" t="s">
        <x:v>185</x:v>
      </x:c>
      <x:c r="S1015" s="3" t="s">
        <x:v>150</x:v>
      </x:c>
      <x:c r="T1015" s="3" t="s">
        <x:v>150</x:v>
      </x:c>
      <x:c r="AR1015" s="3" t="s">
        <x:v>140</x:v>
      </x:c>
      <x:c r="AS1015" s="3" t="s">
        <x:v>140</x:v>
      </x:c>
      <x:c r="AU1015" s="3" t="s">
        <x:v>1209</x:v>
      </x:c>
      <x:c r="AV1015" s="2">
        <x:v>234</x:v>
      </x:c>
    </x:row>
    <x:row r="1016" spans="1:48" ht="30" customHeight="1">
      <x:c r="A1016" s="15" t="s">
        <x:v>1618</x:v>
      </x:c>
      <x:c r="B1016" s="15" t="s">
        <x:v>298</x:v>
      </x:c>
      <x:c r="C1016" s="15" t="s">
        <x:v>176</x:v>
      </x:c>
      <x:c r="D1016" s="13">
        <x:v>20.059999999999999</x:v>
      </x:c>
      <x:c r="E1016" s="14">
        <x:f>TRUNC(일위대가목록!E74,0)</x:f>
        <x:v>0</x:v>
      </x:c>
      <x:c r="F1016" s="14">
        <x:f>TRUNC(E1016*D1016,0)</x:f>
        <x:v>0</x:v>
      </x:c>
      <x:c r="G1016" s="14">
        <x:f>TRUNC(일위대가목록!F74,0)</x:f>
        <x:v>0</x:v>
      </x:c>
      <x:c r="H1016" s="14">
        <x:f>TRUNC(G1016*D1016,0)</x:f>
        <x:v>0</x:v>
      </x:c>
      <x:c r="I1016" s="14">
        <x:f>TRUNC(일위대가목록!G74,0)</x:f>
        <x:v>0</x:v>
      </x:c>
      <x:c r="J1016" s="14">
        <x:f>TRUNC(I1016*D1016,0)</x:f>
        <x:v>0</x:v>
      </x:c>
      <x:c r="K1016" s="14">
        <x:f t="shared" si="46"/>
        <x:v>0</x:v>
      </x:c>
      <x:c r="L1016" s="14">
        <x:f t="shared" si="46"/>
        <x:v>0</x:v>
      </x:c>
      <x:c r="M1016" s="15" t="s">
        <x:v>547</x:v>
      </x:c>
      <x:c r="N1016" s="3" t="s">
        <x:v>1176</x:v>
      </x:c>
      <x:c r="O1016" s="3" t="s">
        <x:v>140</x:v>
      </x:c>
      <x:c r="P1016" s="3" t="s">
        <x:v>140</x:v>
      </x:c>
      <x:c r="Q1016" s="3" t="s">
        <x:v>703</x:v>
      </x:c>
      <x:c r="R1016" s="3" t="s">
        <x:v>185</x:v>
      </x:c>
      <x:c r="S1016" s="3" t="s">
        <x:v>150</x:v>
      </x:c>
      <x:c r="T1016" s="3" t="s">
        <x:v>150</x:v>
      </x:c>
      <x:c r="AR1016" s="3" t="s">
        <x:v>140</x:v>
      </x:c>
      <x:c r="AS1016" s="3" t="s">
        <x:v>140</x:v>
      </x:c>
      <x:c r="AU1016" s="3" t="s">
        <x:v>1809</x:v>
      </x:c>
      <x:c r="AV1016" s="2">
        <x:v>235</x:v>
      </x:c>
    </x:row>
    <x:row r="1017" spans="1:17" ht="30" customHeight="1">
      <x:c r="A1017" s="13"/>
      <x:c r="B1017" s="13"/>
      <x:c r="C1017" s="13"/>
      <x:c r="D1017" s="13"/>
      <x:c r="E1017" s="14"/>
      <x:c r="F1017" s="14"/>
      <x:c r="G1017" s="14"/>
      <x:c r="H1017" s="14"/>
      <x:c r="I1017" s="14"/>
      <x:c r="J1017" s="14"/>
      <x:c r="K1017" s="14"/>
      <x:c r="L1017" s="14"/>
      <x:c r="M1017" s="13"/>
      <x:c r="Q1017" s="3" t="s">
        <x:v>703</x:v>
      </x:c>
    </x:row>
    <x:row r="1018" spans="1:17" ht="30" customHeight="1">
      <x:c r="A1018" s="13"/>
      <x:c r="B1018" s="13"/>
      <x:c r="C1018" s="13"/>
      <x:c r="D1018" s="13"/>
      <x:c r="E1018" s="14"/>
      <x:c r="F1018" s="14"/>
      <x:c r="G1018" s="14"/>
      <x:c r="H1018" s="14"/>
      <x:c r="I1018" s="14"/>
      <x:c r="J1018" s="14"/>
      <x:c r="K1018" s="14"/>
      <x:c r="L1018" s="14"/>
      <x:c r="M1018" s="13"/>
      <x:c r="Q1018" s="3" t="s">
        <x:v>703</x:v>
      </x:c>
    </x:row>
    <x:row r="1019" spans="1:17" ht="30" customHeight="1">
      <x:c r="A1019" s="13"/>
      <x:c r="B1019" s="13"/>
      <x:c r="C1019" s="13"/>
      <x:c r="D1019" s="13"/>
      <x:c r="E1019" s="14"/>
      <x:c r="F1019" s="14"/>
      <x:c r="G1019" s="14"/>
      <x:c r="H1019" s="14"/>
      <x:c r="I1019" s="14"/>
      <x:c r="J1019" s="14"/>
      <x:c r="K1019" s="14"/>
      <x:c r="L1019" s="14"/>
      <x:c r="M1019" s="13"/>
      <x:c r="Q1019" s="3" t="s">
        <x:v>703</x:v>
      </x:c>
    </x:row>
    <x:row r="1020" spans="1:17" ht="30" customHeight="1">
      <x:c r="A1020" s="13"/>
      <x:c r="B1020" s="13"/>
      <x:c r="C1020" s="13"/>
      <x:c r="D1020" s="13"/>
      <x:c r="E1020" s="14"/>
      <x:c r="F1020" s="14"/>
      <x:c r="G1020" s="14"/>
      <x:c r="H1020" s="14"/>
      <x:c r="I1020" s="14"/>
      <x:c r="J1020" s="14"/>
      <x:c r="K1020" s="14"/>
      <x:c r="L1020" s="14"/>
      <x:c r="M1020" s="13"/>
      <x:c r="Q1020" s="3" t="s">
        <x:v>703</x:v>
      </x:c>
    </x:row>
    <x:row r="1021" spans="1:17" ht="30" customHeight="1">
      <x:c r="A1021" s="13"/>
      <x:c r="B1021" s="13"/>
      <x:c r="C1021" s="13"/>
      <x:c r="D1021" s="13"/>
      <x:c r="E1021" s="14"/>
      <x:c r="F1021" s="14"/>
      <x:c r="G1021" s="14"/>
      <x:c r="H1021" s="14"/>
      <x:c r="I1021" s="14"/>
      <x:c r="J1021" s="14"/>
      <x:c r="K1021" s="14"/>
      <x:c r="L1021" s="14"/>
      <x:c r="M1021" s="13"/>
      <x:c r="Q1021" s="3" t="s">
        <x:v>703</x:v>
      </x:c>
    </x:row>
    <x:row r="1022" spans="1:17" ht="30" customHeight="1">
      <x:c r="A1022" s="13"/>
      <x:c r="B1022" s="13"/>
      <x:c r="C1022" s="13"/>
      <x:c r="D1022" s="13"/>
      <x:c r="E1022" s="14"/>
      <x:c r="F1022" s="14"/>
      <x:c r="G1022" s="14"/>
      <x:c r="H1022" s="14"/>
      <x:c r="I1022" s="14"/>
      <x:c r="J1022" s="14"/>
      <x:c r="K1022" s="14"/>
      <x:c r="L1022" s="14"/>
      <x:c r="M1022" s="13"/>
      <x:c r="Q1022" s="3" t="s">
        <x:v>703</x:v>
      </x:c>
    </x:row>
    <x:row r="1023" spans="1:17" ht="30" customHeight="1">
      <x:c r="A1023" s="13"/>
      <x:c r="B1023" s="13"/>
      <x:c r="C1023" s="13"/>
      <x:c r="D1023" s="13"/>
      <x:c r="E1023" s="14"/>
      <x:c r="F1023" s="14"/>
      <x:c r="G1023" s="14"/>
      <x:c r="H1023" s="14"/>
      <x:c r="I1023" s="14"/>
      <x:c r="J1023" s="14"/>
      <x:c r="K1023" s="14"/>
      <x:c r="L1023" s="14"/>
      <x:c r="M1023" s="13"/>
      <x:c r="Q1023" s="3" t="s">
        <x:v>703</x:v>
      </x:c>
    </x:row>
    <x:row r="1024" spans="1:17" ht="30" customHeight="1">
      <x:c r="A1024" s="13"/>
      <x:c r="B1024" s="13"/>
      <x:c r="C1024" s="13"/>
      <x:c r="D1024" s="13"/>
      <x:c r="E1024" s="14"/>
      <x:c r="F1024" s="14"/>
      <x:c r="G1024" s="14"/>
      <x:c r="H1024" s="14"/>
      <x:c r="I1024" s="14"/>
      <x:c r="J1024" s="14"/>
      <x:c r="K1024" s="14"/>
      <x:c r="L1024" s="14"/>
      <x:c r="M1024" s="13"/>
      <x:c r="Q1024" s="3" t="s">
        <x:v>703</x:v>
      </x:c>
    </x:row>
    <x:row r="1025" spans="1:17" ht="30" customHeight="1">
      <x:c r="A1025" s="13"/>
      <x:c r="B1025" s="13"/>
      <x:c r="C1025" s="13"/>
      <x:c r="D1025" s="13"/>
      <x:c r="E1025" s="14"/>
      <x:c r="F1025" s="14"/>
      <x:c r="G1025" s="14"/>
      <x:c r="H1025" s="14"/>
      <x:c r="I1025" s="14"/>
      <x:c r="J1025" s="14"/>
      <x:c r="K1025" s="14"/>
      <x:c r="L1025" s="14"/>
      <x:c r="M1025" s="13"/>
      <x:c r="Q1025" s="3" t="s">
        <x:v>703</x:v>
      </x:c>
    </x:row>
    <x:row r="1026" spans="1:17" ht="30" customHeight="1">
      <x:c r="A1026" s="13"/>
      <x:c r="B1026" s="13"/>
      <x:c r="C1026" s="13"/>
      <x:c r="D1026" s="13"/>
      <x:c r="E1026" s="14"/>
      <x:c r="F1026" s="14"/>
      <x:c r="G1026" s="14"/>
      <x:c r="H1026" s="14"/>
      <x:c r="I1026" s="14"/>
      <x:c r="J1026" s="14"/>
      <x:c r="K1026" s="14"/>
      <x:c r="L1026" s="14"/>
      <x:c r="M1026" s="13"/>
      <x:c r="Q1026" s="3" t="s">
        <x:v>703</x:v>
      </x:c>
    </x:row>
    <x:row r="1027" spans="1:17" ht="30" customHeight="1">
      <x:c r="A1027" s="13"/>
      <x:c r="B1027" s="13"/>
      <x:c r="C1027" s="13"/>
      <x:c r="D1027" s="13"/>
      <x:c r="E1027" s="14"/>
      <x:c r="F1027" s="14"/>
      <x:c r="G1027" s="14"/>
      <x:c r="H1027" s="14"/>
      <x:c r="I1027" s="14"/>
      <x:c r="J1027" s="14"/>
      <x:c r="K1027" s="14"/>
      <x:c r="L1027" s="14"/>
      <x:c r="M1027" s="13"/>
      <x:c r="Q1027" s="3" t="s">
        <x:v>703</x:v>
      </x:c>
    </x:row>
    <x:row r="1028" spans="1:17" ht="30" customHeight="1">
      <x:c r="A1028" s="13"/>
      <x:c r="B1028" s="13"/>
      <x:c r="C1028" s="13"/>
      <x:c r="D1028" s="13"/>
      <x:c r="E1028" s="14"/>
      <x:c r="F1028" s="14"/>
      <x:c r="G1028" s="14"/>
      <x:c r="H1028" s="14"/>
      <x:c r="I1028" s="14"/>
      <x:c r="J1028" s="14"/>
      <x:c r="K1028" s="14"/>
      <x:c r="L1028" s="14"/>
      <x:c r="M1028" s="13"/>
      <x:c r="Q1028" s="3" t="s">
        <x:v>703</x:v>
      </x:c>
    </x:row>
    <x:row r="1029" spans="1:17" ht="30" customHeight="1">
      <x:c r="A1029" s="13"/>
      <x:c r="B1029" s="13"/>
      <x:c r="C1029" s="13"/>
      <x:c r="D1029" s="13"/>
      <x:c r="E1029" s="14"/>
      <x:c r="F1029" s="14"/>
      <x:c r="G1029" s="14"/>
      <x:c r="H1029" s="14"/>
      <x:c r="I1029" s="14"/>
      <x:c r="J1029" s="14"/>
      <x:c r="K1029" s="14"/>
      <x:c r="L1029" s="14"/>
      <x:c r="M1029" s="13"/>
      <x:c r="Q1029" s="3" t="s">
        <x:v>703</x:v>
      </x:c>
    </x:row>
    <x:row r="1030" spans="1:17" ht="30" customHeight="1">
      <x:c r="A1030" s="13"/>
      <x:c r="B1030" s="13"/>
      <x:c r="C1030" s="13"/>
      <x:c r="D1030" s="13"/>
      <x:c r="E1030" s="14"/>
      <x:c r="F1030" s="14"/>
      <x:c r="G1030" s="14"/>
      <x:c r="H1030" s="14"/>
      <x:c r="I1030" s="14"/>
      <x:c r="J1030" s="14"/>
      <x:c r="K1030" s="14"/>
      <x:c r="L1030" s="14"/>
      <x:c r="M1030" s="13"/>
      <x:c r="Q1030" s="3" t="s">
        <x:v>703</x:v>
      </x:c>
    </x:row>
    <x:row r="1031" spans="1:17" ht="30" customHeight="1">
      <x:c r="A1031" s="13"/>
      <x:c r="B1031" s="13"/>
      <x:c r="C1031" s="13"/>
      <x:c r="D1031" s="13"/>
      <x:c r="E1031" s="14"/>
      <x:c r="F1031" s="14"/>
      <x:c r="G1031" s="14"/>
      <x:c r="H1031" s="14"/>
      <x:c r="I1031" s="14"/>
      <x:c r="J1031" s="14"/>
      <x:c r="K1031" s="14"/>
      <x:c r="L1031" s="14"/>
      <x:c r="M1031" s="13"/>
      <x:c r="Q1031" s="3" t="s">
        <x:v>703</x:v>
      </x:c>
    </x:row>
    <x:row r="1032" spans="1:17" ht="30" customHeight="1">
      <x:c r="A1032" s="13"/>
      <x:c r="B1032" s="13"/>
      <x:c r="C1032" s="13"/>
      <x:c r="D1032" s="13"/>
      <x:c r="E1032" s="14"/>
      <x:c r="F1032" s="14"/>
      <x:c r="G1032" s="14"/>
      <x:c r="H1032" s="14"/>
      <x:c r="I1032" s="14"/>
      <x:c r="J1032" s="14"/>
      <x:c r="K1032" s="14"/>
      <x:c r="L1032" s="14"/>
      <x:c r="M1032" s="13"/>
      <x:c r="Q1032" s="3" t="s">
        <x:v>703</x:v>
      </x:c>
    </x:row>
    <x:row r="1033" spans="1:17" ht="30" customHeight="1">
      <x:c r="A1033" s="13"/>
      <x:c r="B1033" s="13"/>
      <x:c r="C1033" s="13"/>
      <x:c r="D1033" s="13"/>
      <x:c r="E1033" s="14"/>
      <x:c r="F1033" s="14"/>
      <x:c r="G1033" s="14"/>
      <x:c r="H1033" s="14"/>
      <x:c r="I1033" s="14"/>
      <x:c r="J1033" s="14"/>
      <x:c r="K1033" s="14"/>
      <x:c r="L1033" s="14"/>
      <x:c r="M1033" s="13"/>
      <x:c r="Q1033" s="3" t="s">
        <x:v>703</x:v>
      </x:c>
    </x:row>
    <x:row r="1034" spans="1:17" ht="30" customHeight="1">
      <x:c r="A1034" s="13"/>
      <x:c r="B1034" s="13"/>
      <x:c r="C1034" s="13"/>
      <x:c r="D1034" s="13"/>
      <x:c r="E1034" s="14"/>
      <x:c r="F1034" s="14"/>
      <x:c r="G1034" s="14"/>
      <x:c r="H1034" s="14"/>
      <x:c r="I1034" s="14"/>
      <x:c r="J1034" s="14"/>
      <x:c r="K1034" s="14"/>
      <x:c r="L1034" s="14"/>
      <x:c r="M1034" s="13"/>
      <x:c r="Q1034" s="3" t="s">
        <x:v>703</x:v>
      </x:c>
    </x:row>
    <x:row r="1035" spans="1:14" ht="30" customHeight="1">
      <x:c r="A1035" s="15" t="s">
        <x:v>1704</x:v>
      </x:c>
      <x:c r="B1035" s="13"/>
      <x:c r="C1035" s="13"/>
      <x:c r="D1035" s="13"/>
      <x:c r="E1035" s="14"/>
      <x:c r="F1035" s="14">
        <x:f>SUMIF(Q1013:Q1034,"010904",F1013:F1034)</x:f>
        <x:v>0</x:v>
      </x:c>
      <x:c r="G1035" s="14"/>
      <x:c r="H1035" s="14">
        <x:f>SUMIF(Q1013:Q1034,"010904",H1013:H1034)</x:f>
        <x:v>0</x:v>
      </x:c>
      <x:c r="I1035" s="14"/>
      <x:c r="J1035" s="14">
        <x:f>SUMIF(Q1013:Q1034,"010904",J1013:J1034)</x:f>
        <x:v>0</x:v>
      </x:c>
      <x:c r="K1035" s="14"/>
      <x:c r="L1035" s="14">
        <x:f>SUMIF(Q1013:Q1034,"010904",L1013:L1034)</x:f>
        <x:v>0</x:v>
      </x:c>
      <x:c r="M1035" s="13"/>
      <x:c r="N1035" s="2" t="s">
        <x:v>344</x:v>
      </x:c>
    </x:row>
    <x:row r="1036" spans="1:17" ht="30" customHeight="1">
      <x:c r="A1036" s="15" t="s">
        <x:v>94</x:v>
      </x:c>
      <x:c r="B1036" s="15" t="s">
        <x:v>901</x:v>
      </x:c>
      <x:c r="C1036" s="13"/>
      <x:c r="D1036" s="13"/>
      <x:c r="E1036" s="14"/>
      <x:c r="F1036" s="14"/>
      <x:c r="G1036" s="14"/>
      <x:c r="H1036" s="14"/>
      <x:c r="I1036" s="14"/>
      <x:c r="J1036" s="14"/>
      <x:c r="K1036" s="14"/>
      <x:c r="L1036" s="14"/>
      <x:c r="M1036" s="13"/>
      <x:c r="Q1036" s="3" t="s">
        <x:v>680</x:v>
      </x:c>
    </x:row>
    <x:row r="1037" spans="1:48" ht="30" customHeight="1">
      <x:c r="A1037" s="15" t="s">
        <x:v>707</x:v>
      </x:c>
      <x:c r="B1037" s="15" t="s">
        <x:v>897</x:v>
      </x:c>
      <x:c r="C1037" s="15" t="s">
        <x:v>176</x:v>
      </x:c>
      <x:c r="D1037" s="13">
        <x:v>86.560000000000002</x:v>
      </x:c>
      <x:c r="E1037" s="14">
        <x:f>TRUNC(일위대가목록!E114,0)</x:f>
        <x:v>0</x:v>
      </x:c>
      <x:c r="F1037" s="14">
        <x:f>TRUNC(E1037*D1037,0)</x:f>
        <x:v>0</x:v>
      </x:c>
      <x:c r="G1037" s="14">
        <x:f>TRUNC(일위대가목록!F114,0)</x:f>
        <x:v>0</x:v>
      </x:c>
      <x:c r="H1037" s="14">
        <x:f>TRUNC(G1037*D1037,0)</x:f>
        <x:v>0</x:v>
      </x:c>
      <x:c r="I1037" s="14">
        <x:f>TRUNC(일위대가목록!G114,0)</x:f>
        <x:v>0</x:v>
      </x:c>
      <x:c r="J1037" s="14">
        <x:f>TRUNC(I1037*D1037,0)</x:f>
        <x:v>0</x:v>
      </x:c>
      <x:c r="K1037" s="14">
        <x:f>TRUNC(E1037+G1037+I1037,0)</x:f>
        <x:v>0</x:v>
      </x:c>
      <x:c r="L1037" s="14">
        <x:f>TRUNC(F1037+H1037+J1037,0)</x:f>
        <x:v>0</x:v>
      </x:c>
      <x:c r="M1037" s="15" t="s">
        <x:v>648</x:v>
      </x:c>
      <x:c r="N1037" s="3" t="s">
        <x:v>1185</x:v>
      </x:c>
      <x:c r="O1037" s="3" t="s">
        <x:v>140</x:v>
      </x:c>
      <x:c r="P1037" s="3" t="s">
        <x:v>140</x:v>
      </x:c>
      <x:c r="Q1037" s="3" t="s">
        <x:v>680</x:v>
      </x:c>
      <x:c r="R1037" s="3" t="s">
        <x:v>185</x:v>
      </x:c>
      <x:c r="S1037" s="3" t="s">
        <x:v>150</x:v>
      </x:c>
      <x:c r="T1037" s="3" t="s">
        <x:v>150</x:v>
      </x:c>
      <x:c r="AR1037" s="3" t="s">
        <x:v>140</x:v>
      </x:c>
      <x:c r="AS1037" s="3" t="s">
        <x:v>140</x:v>
      </x:c>
      <x:c r="AU1037" s="3" t="s">
        <x:v>783</x:v>
      </x:c>
      <x:c r="AV1037" s="2">
        <x:v>237</x:v>
      </x:c>
    </x:row>
    <x:row r="1038" spans="1:48" ht="30" customHeight="1">
      <x:c r="A1038" s="15" t="s">
        <x:v>939</x:v>
      </x:c>
      <x:c r="B1038" s="15" t="s">
        <x:v>1721</x:v>
      </x:c>
      <x:c r="C1038" s="15" t="s">
        <x:v>182</x:v>
      </x:c>
      <x:c r="D1038" s="13">
        <x:v>0.47999999999999998</x:v>
      </x:c>
      <x:c r="E1038" s="14">
        <x:f>TRUNC(단가대비표!O93,0)</x:f>
        <x:v>0</x:v>
      </x:c>
      <x:c r="F1038" s="14">
        <x:f>TRUNC(E1038*D1038,0)</x:f>
        <x:v>0</x:v>
      </x:c>
      <x:c r="G1038" s="14">
        <x:f>TRUNC(단가대비표!P93,0)</x:f>
        <x:v>0</x:v>
      </x:c>
      <x:c r="H1038" s="14">
        <x:f>TRUNC(G1038*D1038,0)</x:f>
        <x:v>0</x:v>
      </x:c>
      <x:c r="I1038" s="14">
        <x:f>TRUNC(단가대비표!V93,0)</x:f>
        <x:v>0</x:v>
      </x:c>
      <x:c r="J1038" s="14">
        <x:f>TRUNC(I1038*D1038,0)</x:f>
        <x:v>0</x:v>
      </x:c>
      <x:c r="K1038" s="14">
        <x:f>TRUNC(E1038+G1038+I1038,0)</x:f>
        <x:v>0</x:v>
      </x:c>
      <x:c r="L1038" s="14">
        <x:f>TRUNC(F1038+H1038+J1038,0)</x:f>
        <x:v>0</x:v>
      </x:c>
      <x:c r="M1038" s="15" t="s">
        <x:v>140</x:v>
      </x:c>
      <x:c r="N1038" s="3" t="s">
        <x:v>14</x:v>
      </x:c>
      <x:c r="O1038" s="3" t="s">
        <x:v>140</x:v>
      </x:c>
      <x:c r="P1038" s="3" t="s">
        <x:v>140</x:v>
      </x:c>
      <x:c r="Q1038" s="3" t="s">
        <x:v>680</x:v>
      </x:c>
      <x:c r="R1038" s="3" t="s">
        <x:v>150</x:v>
      </x:c>
      <x:c r="S1038" s="3" t="s">
        <x:v>150</x:v>
      </x:c>
      <x:c r="T1038" s="3" t="s">
        <x:v>185</x:v>
      </x:c>
      <x:c r="AR1038" s="3" t="s">
        <x:v>140</x:v>
      </x:c>
      <x:c r="AS1038" s="3" t="s">
        <x:v>140</x:v>
      </x:c>
      <x:c r="AU1038" s="3" t="s">
        <x:v>1898</x:v>
      </x:c>
      <x:c r="AV1038" s="2">
        <x:v>240</x:v>
      </x:c>
    </x:row>
    <x:row r="1039" spans="1:17" ht="30" customHeight="1">
      <x:c r="A1039" s="13"/>
      <x:c r="B1039" s="13"/>
      <x:c r="C1039" s="13"/>
      <x:c r="D1039" s="13"/>
      <x:c r="E1039" s="14"/>
      <x:c r="F1039" s="14"/>
      <x:c r="G1039" s="14"/>
      <x:c r="H1039" s="14"/>
      <x:c r="I1039" s="14"/>
      <x:c r="J1039" s="14"/>
      <x:c r="K1039" s="14"/>
      <x:c r="L1039" s="14"/>
      <x:c r="M1039" s="13"/>
      <x:c r="Q1039" s="3" t="s">
        <x:v>680</x:v>
      </x:c>
    </x:row>
    <x:row r="1040" spans="1:17" ht="30" customHeight="1">
      <x:c r="A1040" s="13"/>
      <x:c r="B1040" s="13"/>
      <x:c r="C1040" s="13"/>
      <x:c r="D1040" s="13"/>
      <x:c r="E1040" s="14"/>
      <x:c r="F1040" s="14"/>
      <x:c r="G1040" s="14"/>
      <x:c r="H1040" s="14"/>
      <x:c r="I1040" s="14"/>
      <x:c r="J1040" s="14"/>
      <x:c r="K1040" s="14"/>
      <x:c r="L1040" s="14"/>
      <x:c r="M1040" s="13"/>
      <x:c r="Q1040" s="3" t="s">
        <x:v>680</x:v>
      </x:c>
    </x:row>
    <x:row r="1041" spans="1:17" ht="30" customHeight="1">
      <x:c r="A1041" s="13"/>
      <x:c r="B1041" s="13"/>
      <x:c r="C1041" s="13"/>
      <x:c r="D1041" s="13"/>
      <x:c r="E1041" s="14"/>
      <x:c r="F1041" s="14"/>
      <x:c r="G1041" s="14"/>
      <x:c r="H1041" s="14"/>
      <x:c r="I1041" s="14"/>
      <x:c r="J1041" s="14"/>
      <x:c r="K1041" s="14"/>
      <x:c r="L1041" s="14"/>
      <x:c r="M1041" s="13"/>
      <x:c r="Q1041" s="3" t="s">
        <x:v>680</x:v>
      </x:c>
    </x:row>
    <x:row r="1042" spans="1:17" ht="30" customHeight="1">
      <x:c r="A1042" s="13"/>
      <x:c r="B1042" s="13"/>
      <x:c r="C1042" s="13"/>
      <x:c r="D1042" s="13"/>
      <x:c r="E1042" s="14"/>
      <x:c r="F1042" s="14"/>
      <x:c r="G1042" s="14"/>
      <x:c r="H1042" s="14"/>
      <x:c r="I1042" s="14"/>
      <x:c r="J1042" s="14"/>
      <x:c r="K1042" s="14"/>
      <x:c r="L1042" s="14"/>
      <x:c r="M1042" s="13"/>
      <x:c r="Q1042" s="3" t="s">
        <x:v>680</x:v>
      </x:c>
    </x:row>
    <x:row r="1043" spans="1:17" ht="30" customHeight="1">
      <x:c r="A1043" s="13"/>
      <x:c r="B1043" s="13"/>
      <x:c r="C1043" s="13"/>
      <x:c r="D1043" s="13"/>
      <x:c r="E1043" s="14"/>
      <x:c r="F1043" s="14"/>
      <x:c r="G1043" s="14"/>
      <x:c r="H1043" s="14"/>
      <x:c r="I1043" s="14"/>
      <x:c r="J1043" s="14"/>
      <x:c r="K1043" s="14"/>
      <x:c r="L1043" s="14"/>
      <x:c r="M1043" s="13"/>
      <x:c r="Q1043" s="3" t="s">
        <x:v>680</x:v>
      </x:c>
    </x:row>
    <x:row r="1044" spans="1:17" ht="30" customHeight="1">
      <x:c r="A1044" s="13"/>
      <x:c r="B1044" s="13"/>
      <x:c r="C1044" s="13"/>
      <x:c r="D1044" s="13"/>
      <x:c r="E1044" s="14"/>
      <x:c r="F1044" s="14"/>
      <x:c r="G1044" s="14"/>
      <x:c r="H1044" s="14"/>
      <x:c r="I1044" s="14"/>
      <x:c r="J1044" s="14"/>
      <x:c r="K1044" s="14"/>
      <x:c r="L1044" s="14"/>
      <x:c r="M1044" s="13"/>
      <x:c r="Q1044" s="3" t="s">
        <x:v>680</x:v>
      </x:c>
    </x:row>
    <x:row r="1045" spans="1:17" ht="30" customHeight="1">
      <x:c r="A1045" s="13"/>
      <x:c r="B1045" s="13"/>
      <x:c r="C1045" s="13"/>
      <x:c r="D1045" s="13"/>
      <x:c r="E1045" s="14"/>
      <x:c r="F1045" s="14"/>
      <x:c r="G1045" s="14"/>
      <x:c r="H1045" s="14"/>
      <x:c r="I1045" s="14"/>
      <x:c r="J1045" s="14"/>
      <x:c r="K1045" s="14"/>
      <x:c r="L1045" s="14"/>
      <x:c r="M1045" s="13"/>
      <x:c r="Q1045" s="3" t="s">
        <x:v>680</x:v>
      </x:c>
    </x:row>
    <x:row r="1046" spans="1:17" ht="30" customHeight="1">
      <x:c r="A1046" s="13"/>
      <x:c r="B1046" s="13"/>
      <x:c r="C1046" s="13"/>
      <x:c r="D1046" s="13"/>
      <x:c r="E1046" s="14"/>
      <x:c r="F1046" s="14"/>
      <x:c r="G1046" s="14"/>
      <x:c r="H1046" s="14"/>
      <x:c r="I1046" s="14"/>
      <x:c r="J1046" s="14"/>
      <x:c r="K1046" s="14"/>
      <x:c r="L1046" s="14"/>
      <x:c r="M1046" s="13"/>
      <x:c r="Q1046" s="3" t="s">
        <x:v>680</x:v>
      </x:c>
    </x:row>
    <x:row r="1047" spans="1:17" ht="30" customHeight="1">
      <x:c r="A1047" s="13"/>
      <x:c r="B1047" s="13"/>
      <x:c r="C1047" s="13"/>
      <x:c r="D1047" s="13"/>
      <x:c r="E1047" s="14"/>
      <x:c r="F1047" s="14"/>
      <x:c r="G1047" s="14"/>
      <x:c r="H1047" s="14"/>
      <x:c r="I1047" s="14"/>
      <x:c r="J1047" s="14"/>
      <x:c r="K1047" s="14"/>
      <x:c r="L1047" s="14"/>
      <x:c r="M1047" s="13"/>
      <x:c r="Q1047" s="3" t="s">
        <x:v>680</x:v>
      </x:c>
    </x:row>
    <x:row r="1048" spans="1:17" ht="30" customHeight="1">
      <x:c r="A1048" s="13"/>
      <x:c r="B1048" s="13"/>
      <x:c r="C1048" s="13"/>
      <x:c r="D1048" s="13"/>
      <x:c r="E1048" s="14"/>
      <x:c r="F1048" s="14"/>
      <x:c r="G1048" s="14"/>
      <x:c r="H1048" s="14"/>
      <x:c r="I1048" s="14"/>
      <x:c r="J1048" s="14"/>
      <x:c r="K1048" s="14"/>
      <x:c r="L1048" s="14"/>
      <x:c r="M1048" s="13"/>
      <x:c r="Q1048" s="3" t="s">
        <x:v>680</x:v>
      </x:c>
    </x:row>
    <x:row r="1049" spans="1:17" ht="30" customHeight="1">
      <x:c r="A1049" s="13"/>
      <x:c r="B1049" s="13"/>
      <x:c r="C1049" s="13"/>
      <x:c r="D1049" s="13"/>
      <x:c r="E1049" s="14"/>
      <x:c r="F1049" s="14"/>
      <x:c r="G1049" s="14"/>
      <x:c r="H1049" s="14"/>
      <x:c r="I1049" s="14"/>
      <x:c r="J1049" s="14"/>
      <x:c r="K1049" s="14"/>
      <x:c r="L1049" s="14"/>
      <x:c r="M1049" s="13"/>
      <x:c r="Q1049" s="3" t="s">
        <x:v>680</x:v>
      </x:c>
    </x:row>
    <x:row r="1050" spans="1:17" ht="30" customHeight="1">
      <x:c r="A1050" s="13"/>
      <x:c r="B1050" s="13"/>
      <x:c r="C1050" s="13"/>
      <x:c r="D1050" s="13"/>
      <x:c r="E1050" s="14"/>
      <x:c r="F1050" s="14"/>
      <x:c r="G1050" s="14"/>
      <x:c r="H1050" s="14"/>
      <x:c r="I1050" s="14"/>
      <x:c r="J1050" s="14"/>
      <x:c r="K1050" s="14"/>
      <x:c r="L1050" s="14"/>
      <x:c r="M1050" s="13"/>
      <x:c r="Q1050" s="3" t="s">
        <x:v>680</x:v>
      </x:c>
    </x:row>
    <x:row r="1051" spans="1:17" ht="30" customHeight="1">
      <x:c r="A1051" s="13"/>
      <x:c r="B1051" s="13"/>
      <x:c r="C1051" s="13"/>
      <x:c r="D1051" s="13"/>
      <x:c r="E1051" s="14"/>
      <x:c r="F1051" s="14"/>
      <x:c r="G1051" s="14"/>
      <x:c r="H1051" s="14"/>
      <x:c r="I1051" s="14"/>
      <x:c r="J1051" s="14"/>
      <x:c r="K1051" s="14"/>
      <x:c r="L1051" s="14"/>
      <x:c r="M1051" s="13"/>
      <x:c r="Q1051" s="3" t="s">
        <x:v>680</x:v>
      </x:c>
    </x:row>
    <x:row r="1052" spans="1:17" ht="30" customHeight="1">
      <x:c r="A1052" s="13"/>
      <x:c r="B1052" s="13"/>
      <x:c r="C1052" s="13"/>
      <x:c r="D1052" s="13"/>
      <x:c r="E1052" s="14"/>
      <x:c r="F1052" s="14"/>
      <x:c r="G1052" s="14"/>
      <x:c r="H1052" s="14"/>
      <x:c r="I1052" s="14"/>
      <x:c r="J1052" s="14"/>
      <x:c r="K1052" s="14"/>
      <x:c r="L1052" s="14"/>
      <x:c r="M1052" s="13"/>
      <x:c r="Q1052" s="3" t="s">
        <x:v>680</x:v>
      </x:c>
    </x:row>
    <x:row r="1053" spans="1:17" ht="30" customHeight="1">
      <x:c r="A1053" s="13"/>
      <x:c r="B1053" s="13"/>
      <x:c r="C1053" s="13"/>
      <x:c r="D1053" s="13"/>
      <x:c r="E1053" s="14"/>
      <x:c r="F1053" s="14"/>
      <x:c r="G1053" s="14"/>
      <x:c r="H1053" s="14"/>
      <x:c r="I1053" s="14"/>
      <x:c r="J1053" s="14"/>
      <x:c r="K1053" s="14"/>
      <x:c r="L1053" s="14"/>
      <x:c r="M1053" s="13"/>
      <x:c r="Q1053" s="3" t="s">
        <x:v>680</x:v>
      </x:c>
    </x:row>
    <x:row r="1054" spans="1:17" ht="30" customHeight="1">
      <x:c r="A1054" s="13"/>
      <x:c r="B1054" s="13"/>
      <x:c r="C1054" s="13"/>
      <x:c r="D1054" s="13"/>
      <x:c r="E1054" s="14"/>
      <x:c r="F1054" s="14"/>
      <x:c r="G1054" s="14"/>
      <x:c r="H1054" s="14"/>
      <x:c r="I1054" s="14"/>
      <x:c r="J1054" s="14"/>
      <x:c r="K1054" s="14"/>
      <x:c r="L1054" s="14"/>
      <x:c r="M1054" s="13"/>
      <x:c r="Q1054" s="3" t="s">
        <x:v>680</x:v>
      </x:c>
    </x:row>
    <x:row r="1055" spans="1:17" ht="30" customHeight="1">
      <x:c r="A1055" s="13"/>
      <x:c r="B1055" s="13"/>
      <x:c r="C1055" s="13"/>
      <x:c r="D1055" s="13"/>
      <x:c r="E1055" s="14"/>
      <x:c r="F1055" s="14"/>
      <x:c r="G1055" s="14"/>
      <x:c r="H1055" s="14"/>
      <x:c r="I1055" s="14"/>
      <x:c r="J1055" s="14"/>
      <x:c r="K1055" s="14"/>
      <x:c r="L1055" s="14"/>
      <x:c r="M1055" s="13"/>
      <x:c r="Q1055" s="3" t="s">
        <x:v>680</x:v>
      </x:c>
    </x:row>
    <x:row r="1056" spans="1:17" ht="30" customHeight="1">
      <x:c r="A1056" s="13"/>
      <x:c r="B1056" s="13"/>
      <x:c r="C1056" s="13"/>
      <x:c r="D1056" s="13"/>
      <x:c r="E1056" s="14"/>
      <x:c r="F1056" s="14"/>
      <x:c r="G1056" s="14"/>
      <x:c r="H1056" s="14"/>
      <x:c r="I1056" s="14"/>
      <x:c r="J1056" s="14"/>
      <x:c r="K1056" s="14"/>
      <x:c r="L1056" s="14"/>
      <x:c r="M1056" s="13"/>
      <x:c r="Q1056" s="3" t="s">
        <x:v>680</x:v>
      </x:c>
    </x:row>
    <x:row r="1057" spans="1:17" ht="30" customHeight="1">
      <x:c r="A1057" s="13"/>
      <x:c r="B1057" s="13"/>
      <x:c r="C1057" s="13"/>
      <x:c r="D1057" s="13"/>
      <x:c r="E1057" s="14"/>
      <x:c r="F1057" s="14"/>
      <x:c r="G1057" s="14"/>
      <x:c r="H1057" s="14"/>
      <x:c r="I1057" s="14"/>
      <x:c r="J1057" s="14"/>
      <x:c r="K1057" s="14"/>
      <x:c r="L1057" s="14"/>
      <x:c r="M1057" s="13"/>
      <x:c r="Q1057" s="3" t="s">
        <x:v>680</x:v>
      </x:c>
    </x:row>
    <x:row r="1058" spans="1:17" ht="30" customHeight="1">
      <x:c r="A1058" s="13"/>
      <x:c r="B1058" s="13"/>
      <x:c r="C1058" s="13"/>
      <x:c r="D1058" s="13"/>
      <x:c r="E1058" s="14"/>
      <x:c r="F1058" s="14"/>
      <x:c r="G1058" s="14"/>
      <x:c r="H1058" s="14"/>
      <x:c r="I1058" s="14"/>
      <x:c r="J1058" s="14"/>
      <x:c r="K1058" s="14"/>
      <x:c r="L1058" s="14"/>
      <x:c r="M1058" s="13"/>
      <x:c r="Q1058" s="3" t="s">
        <x:v>680</x:v>
      </x:c>
    </x:row>
    <x:row r="1059" spans="1:14" ht="30" customHeight="1">
      <x:c r="A1059" s="15" t="s">
        <x:v>1704</x:v>
      </x:c>
      <x:c r="B1059" s="13"/>
      <x:c r="C1059" s="13"/>
      <x:c r="D1059" s="13"/>
      <x:c r="E1059" s="14"/>
      <x:c r="F1059" s="14">
        <x:f>SUMIF(Q1037:Q1058,"010905",F1037:F1058)</x:f>
        <x:v>0</x:v>
      </x:c>
      <x:c r="G1059" s="14"/>
      <x:c r="H1059" s="14">
        <x:f>SUMIF(Q1037:Q1058,"010905",H1037:H1058)</x:f>
        <x:v>0</x:v>
      </x:c>
      <x:c r="I1059" s="14"/>
      <x:c r="J1059" s="14">
        <x:f>SUMIF(Q1037:Q1058,"010905",J1037:J1058)</x:f>
        <x:v>0</x:v>
      </x:c>
      <x:c r="K1059" s="14"/>
      <x:c r="L1059" s="14">
        <x:f>SUMIF(Q1037:Q1058,"010905",L1037:L1058)</x:f>
        <x:v>0</x:v>
      </x:c>
      <x:c r="M1059" s="13"/>
      <x:c r="N1059" s="2" t="s">
        <x:v>344</x:v>
      </x:c>
    </x:row>
    <x:row r="1060" spans="1:17" ht="30" customHeight="1">
      <x:c r="A1060" s="15" t="s">
        <x:v>79</x:v>
      </x:c>
      <x:c r="B1060" s="15" t="s">
        <x:v>901</x:v>
      </x:c>
      <x:c r="C1060" s="13"/>
      <x:c r="D1060" s="13"/>
      <x:c r="E1060" s="14"/>
      <x:c r="F1060" s="14"/>
      <x:c r="G1060" s="14"/>
      <x:c r="H1060" s="14"/>
      <x:c r="I1060" s="14"/>
      <x:c r="J1060" s="14"/>
      <x:c r="K1060" s="14"/>
      <x:c r="L1060" s="14"/>
      <x:c r="M1060" s="13"/>
      <x:c r="Q1060" s="3" t="s">
        <x:v>655</x:v>
      </x:c>
    </x:row>
    <x:row r="1061" spans="1:48" ht="30" customHeight="1">
      <x:c r="A1061" s="15" t="s">
        <x:v>453</x:v>
      </x:c>
      <x:c r="B1061" s="15" t="s">
        <x:v>1091</x:v>
      </x:c>
      <x:c r="C1061" s="15" t="s">
        <x:v>182</x:v>
      </x:c>
      <x:c r="D1061" s="13">
        <x:v>0.47999999999999998</x:v>
      </x:c>
      <x:c r="E1061" s="14">
        <x:f>TRUNC(단가대비표!O91,0)</x:f>
        <x:v>0</x:v>
      </x:c>
      <x:c r="F1061" s="14">
        <x:f>TRUNC(E1061*D1061,0)</x:f>
        <x:v>0</x:v>
      </x:c>
      <x:c r="G1061" s="14">
        <x:f>TRUNC(단가대비표!P91,0)</x:f>
        <x:v>0</x:v>
      </x:c>
      <x:c r="H1061" s="14">
        <x:f>TRUNC(G1061*D1061,0)</x:f>
        <x:v>0</x:v>
      </x:c>
      <x:c r="I1061" s="14">
        <x:f>TRUNC(단가대비표!V91,0)</x:f>
        <x:v>0</x:v>
      </x:c>
      <x:c r="J1061" s="14">
        <x:f>TRUNC(I1061*D1061,0)</x:f>
        <x:v>0</x:v>
      </x:c>
      <x:c r="K1061" s="14">
        <x:f>TRUNC(E1061+G1061+I1061,0)</x:f>
        <x:v>0</x:v>
      </x:c>
      <x:c r="L1061" s="14">
        <x:f>TRUNC(F1061+H1061+J1061,0)</x:f>
        <x:v>0</x:v>
      </x:c>
      <x:c r="M1061" s="15" t="s">
        <x:v>140</x:v>
      </x:c>
      <x:c r="N1061" s="3" t="s">
        <x:v>21</x:v>
      </x:c>
      <x:c r="O1061" s="3" t="s">
        <x:v>140</x:v>
      </x:c>
      <x:c r="P1061" s="3" t="s">
        <x:v>140</x:v>
      </x:c>
      <x:c r="Q1061" s="3" t="s">
        <x:v>655</x:v>
      </x:c>
      <x:c r="R1061" s="3" t="s">
        <x:v>150</x:v>
      </x:c>
      <x:c r="S1061" s="3" t="s">
        <x:v>150</x:v>
      </x:c>
      <x:c r="T1061" s="3" t="s">
        <x:v>185</x:v>
      </x:c>
      <x:c r="AR1061" s="3" t="s">
        <x:v>140</x:v>
      </x:c>
      <x:c r="AS1061" s="3" t="s">
        <x:v>140</x:v>
      </x:c>
      <x:c r="AU1061" s="3" t="s">
        <x:v>1912</x:v>
      </x:c>
      <x:c r="AV1061" s="2">
        <x:v>239</x:v>
      </x:c>
    </x:row>
    <x:row r="1062" spans="1:48" ht="30" customHeight="1">
      <x:c r="A1062" s="15" t="s">
        <x:v>949</x:v>
      </x:c>
      <x:c r="B1062" s="15" t="s">
        <x:v>1578</x:v>
      </x:c>
      <x:c r="C1062" s="15" t="s">
        <x:v>182</x:v>
      </x:c>
      <x:c r="D1062" s="13">
        <x:v>0.47999999999999998</x:v>
      </x:c>
      <x:c r="E1062" s="14">
        <x:f>TRUNC(단가대비표!O95,0)</x:f>
        <x:v>0</x:v>
      </x:c>
      <x:c r="F1062" s="14">
        <x:f>TRUNC(E1062*D1062,0)</x:f>
        <x:v>0</x:v>
      </x:c>
      <x:c r="G1062" s="14">
        <x:f>TRUNC(단가대비표!P95,0)</x:f>
        <x:v>0</x:v>
      </x:c>
      <x:c r="H1062" s="14">
        <x:f>TRUNC(G1062*D1062,0)</x:f>
        <x:v>0</x:v>
      </x:c>
      <x:c r="I1062" s="14">
        <x:f>TRUNC(단가대비표!V95,0)</x:f>
        <x:v>0</x:v>
      </x:c>
      <x:c r="J1062" s="14">
        <x:f>TRUNC(I1062*D1062,0)</x:f>
        <x:v>0</x:v>
      </x:c>
      <x:c r="K1062" s="14">
        <x:f>TRUNC(E1062+G1062+I1062,0)</x:f>
        <x:v>0</x:v>
      </x:c>
      <x:c r="L1062" s="14">
        <x:f>TRUNC(F1062+H1062+J1062,0)</x:f>
        <x:v>0</x:v>
      </x:c>
      <x:c r="M1062" s="15" t="s">
        <x:v>140</x:v>
      </x:c>
      <x:c r="N1062" s="3" t="s">
        <x:v>1923</x:v>
      </x:c>
      <x:c r="O1062" s="3" t="s">
        <x:v>140</x:v>
      </x:c>
      <x:c r="P1062" s="3" t="s">
        <x:v>140</x:v>
      </x:c>
      <x:c r="Q1062" s="3" t="s">
        <x:v>655</x:v>
      </x:c>
      <x:c r="R1062" s="3" t="s">
        <x:v>150</x:v>
      </x:c>
      <x:c r="S1062" s="3" t="s">
        <x:v>150</x:v>
      </x:c>
      <x:c r="T1062" s="3" t="s">
        <x:v>185</x:v>
      </x:c>
      <x:c r="AR1062" s="3" t="s">
        <x:v>140</x:v>
      </x:c>
      <x:c r="AS1062" s="3" t="s">
        <x:v>140</x:v>
      </x:c>
      <x:c r="AU1062" s="3" t="s">
        <x:v>1876</x:v>
      </x:c>
      <x:c r="AV1062" s="2">
        <x:v>241</x:v>
      </x:c>
    </x:row>
    <x:row r="1063" spans="1:17" ht="30" customHeight="1">
      <x:c r="A1063" s="13"/>
      <x:c r="B1063" s="13"/>
      <x:c r="C1063" s="13"/>
      <x:c r="D1063" s="13"/>
      <x:c r="E1063" s="14"/>
      <x:c r="F1063" s="14"/>
      <x:c r="G1063" s="14"/>
      <x:c r="H1063" s="14"/>
      <x:c r="I1063" s="14"/>
      <x:c r="J1063" s="14"/>
      <x:c r="K1063" s="14"/>
      <x:c r="L1063" s="14"/>
      <x:c r="M1063" s="13"/>
      <x:c r="Q1063" s="3" t="s">
        <x:v>655</x:v>
      </x:c>
    </x:row>
    <x:row r="1064" spans="1:17" ht="30" customHeight="1">
      <x:c r="A1064" s="13"/>
      <x:c r="B1064" s="13"/>
      <x:c r="C1064" s="13"/>
      <x:c r="D1064" s="13"/>
      <x:c r="E1064" s="14"/>
      <x:c r="F1064" s="14"/>
      <x:c r="G1064" s="14"/>
      <x:c r="H1064" s="14"/>
      <x:c r="I1064" s="14"/>
      <x:c r="J1064" s="14"/>
      <x:c r="K1064" s="14"/>
      <x:c r="L1064" s="14"/>
      <x:c r="M1064" s="13"/>
      <x:c r="Q1064" s="3" t="s">
        <x:v>655</x:v>
      </x:c>
    </x:row>
    <x:row r="1065" spans="1:17" ht="30" customHeight="1">
      <x:c r="A1065" s="13"/>
      <x:c r="B1065" s="13"/>
      <x:c r="C1065" s="13"/>
      <x:c r="D1065" s="13"/>
      <x:c r="E1065" s="14"/>
      <x:c r="F1065" s="14"/>
      <x:c r="G1065" s="14"/>
      <x:c r="H1065" s="14"/>
      <x:c r="I1065" s="14"/>
      <x:c r="J1065" s="14"/>
      <x:c r="K1065" s="14"/>
      <x:c r="L1065" s="14"/>
      <x:c r="M1065" s="13"/>
      <x:c r="Q1065" s="3" t="s">
        <x:v>655</x:v>
      </x:c>
    </x:row>
    <x:row r="1066" spans="1:17" ht="30" customHeight="1">
      <x:c r="A1066" s="13"/>
      <x:c r="B1066" s="13"/>
      <x:c r="C1066" s="13"/>
      <x:c r="D1066" s="13"/>
      <x:c r="E1066" s="14"/>
      <x:c r="F1066" s="14"/>
      <x:c r="G1066" s="14"/>
      <x:c r="H1066" s="14"/>
      <x:c r="I1066" s="14"/>
      <x:c r="J1066" s="14"/>
      <x:c r="K1066" s="14"/>
      <x:c r="L1066" s="14"/>
      <x:c r="M1066" s="13"/>
      <x:c r="Q1066" s="3" t="s">
        <x:v>655</x:v>
      </x:c>
    </x:row>
    <x:row r="1067" spans="1:17" ht="30" customHeight="1">
      <x:c r="A1067" s="13"/>
      <x:c r="B1067" s="13"/>
      <x:c r="C1067" s="13"/>
      <x:c r="D1067" s="13"/>
      <x:c r="E1067" s="14"/>
      <x:c r="F1067" s="14"/>
      <x:c r="G1067" s="14"/>
      <x:c r="H1067" s="14"/>
      <x:c r="I1067" s="14"/>
      <x:c r="J1067" s="14"/>
      <x:c r="K1067" s="14"/>
      <x:c r="L1067" s="14"/>
      <x:c r="M1067" s="13"/>
      <x:c r="Q1067" s="3" t="s">
        <x:v>655</x:v>
      </x:c>
    </x:row>
    <x:row r="1068" spans="1:17" ht="30" customHeight="1">
      <x:c r="A1068" s="13"/>
      <x:c r="B1068" s="13"/>
      <x:c r="C1068" s="13"/>
      <x:c r="D1068" s="13"/>
      <x:c r="E1068" s="14"/>
      <x:c r="F1068" s="14"/>
      <x:c r="G1068" s="14"/>
      <x:c r="H1068" s="14"/>
      <x:c r="I1068" s="14"/>
      <x:c r="J1068" s="14"/>
      <x:c r="K1068" s="14"/>
      <x:c r="L1068" s="14"/>
      <x:c r="M1068" s="13"/>
      <x:c r="Q1068" s="3" t="s">
        <x:v>655</x:v>
      </x:c>
    </x:row>
    <x:row r="1069" spans="1:17" ht="30" customHeight="1">
      <x:c r="A1069" s="13"/>
      <x:c r="B1069" s="13"/>
      <x:c r="C1069" s="13"/>
      <x:c r="D1069" s="13"/>
      <x:c r="E1069" s="14"/>
      <x:c r="F1069" s="14"/>
      <x:c r="G1069" s="14"/>
      <x:c r="H1069" s="14"/>
      <x:c r="I1069" s="14"/>
      <x:c r="J1069" s="14"/>
      <x:c r="K1069" s="14"/>
      <x:c r="L1069" s="14"/>
      <x:c r="M1069" s="13"/>
      <x:c r="Q1069" s="3" t="s">
        <x:v>655</x:v>
      </x:c>
    </x:row>
    <x:row r="1070" spans="1:17" ht="30" customHeight="1">
      <x:c r="A1070" s="13"/>
      <x:c r="B1070" s="13"/>
      <x:c r="C1070" s="13"/>
      <x:c r="D1070" s="13"/>
      <x:c r="E1070" s="14"/>
      <x:c r="F1070" s="14"/>
      <x:c r="G1070" s="14"/>
      <x:c r="H1070" s="14"/>
      <x:c r="I1070" s="14"/>
      <x:c r="J1070" s="14"/>
      <x:c r="K1070" s="14"/>
      <x:c r="L1070" s="14"/>
      <x:c r="M1070" s="13"/>
      <x:c r="Q1070" s="3" t="s">
        <x:v>655</x:v>
      </x:c>
    </x:row>
    <x:row r="1071" spans="1:17" ht="30" customHeight="1">
      <x:c r="A1071" s="13"/>
      <x:c r="B1071" s="13"/>
      <x:c r="C1071" s="13"/>
      <x:c r="D1071" s="13"/>
      <x:c r="E1071" s="14"/>
      <x:c r="F1071" s="14"/>
      <x:c r="G1071" s="14"/>
      <x:c r="H1071" s="14"/>
      <x:c r="I1071" s="14"/>
      <x:c r="J1071" s="14"/>
      <x:c r="K1071" s="14"/>
      <x:c r="L1071" s="14"/>
      <x:c r="M1071" s="13"/>
      <x:c r="Q1071" s="3" t="s">
        <x:v>655</x:v>
      </x:c>
    </x:row>
    <x:row r="1072" spans="1:17" ht="30" customHeight="1">
      <x:c r="A1072" s="13"/>
      <x:c r="B1072" s="13"/>
      <x:c r="C1072" s="13"/>
      <x:c r="D1072" s="13"/>
      <x:c r="E1072" s="14"/>
      <x:c r="F1072" s="14"/>
      <x:c r="G1072" s="14"/>
      <x:c r="H1072" s="14"/>
      <x:c r="I1072" s="14"/>
      <x:c r="J1072" s="14"/>
      <x:c r="K1072" s="14"/>
      <x:c r="L1072" s="14"/>
      <x:c r="M1072" s="13"/>
      <x:c r="Q1072" s="3" t="s">
        <x:v>655</x:v>
      </x:c>
    </x:row>
    <x:row r="1073" spans="1:17" ht="30" customHeight="1">
      <x:c r="A1073" s="13"/>
      <x:c r="B1073" s="13"/>
      <x:c r="C1073" s="13"/>
      <x:c r="D1073" s="13"/>
      <x:c r="E1073" s="14"/>
      <x:c r="F1073" s="14"/>
      <x:c r="G1073" s="14"/>
      <x:c r="H1073" s="14"/>
      <x:c r="I1073" s="14"/>
      <x:c r="J1073" s="14"/>
      <x:c r="K1073" s="14"/>
      <x:c r="L1073" s="14"/>
      <x:c r="M1073" s="13"/>
      <x:c r="Q1073" s="3" t="s">
        <x:v>655</x:v>
      </x:c>
    </x:row>
    <x:row r="1074" spans="1:17" ht="30" customHeight="1">
      <x:c r="A1074" s="13"/>
      <x:c r="B1074" s="13"/>
      <x:c r="C1074" s="13"/>
      <x:c r="D1074" s="13"/>
      <x:c r="E1074" s="14"/>
      <x:c r="F1074" s="14"/>
      <x:c r="G1074" s="14"/>
      <x:c r="H1074" s="14"/>
      <x:c r="I1074" s="14"/>
      <x:c r="J1074" s="14"/>
      <x:c r="K1074" s="14"/>
      <x:c r="L1074" s="14"/>
      <x:c r="M1074" s="13"/>
      <x:c r="Q1074" s="3" t="s">
        <x:v>655</x:v>
      </x:c>
    </x:row>
    <x:row r="1075" spans="1:17" ht="30" customHeight="1">
      <x:c r="A1075" s="13"/>
      <x:c r="B1075" s="13"/>
      <x:c r="C1075" s="13"/>
      <x:c r="D1075" s="13"/>
      <x:c r="E1075" s="14"/>
      <x:c r="F1075" s="14"/>
      <x:c r="G1075" s="14"/>
      <x:c r="H1075" s="14"/>
      <x:c r="I1075" s="14"/>
      <x:c r="J1075" s="14"/>
      <x:c r="K1075" s="14"/>
      <x:c r="L1075" s="14"/>
      <x:c r="M1075" s="13"/>
      <x:c r="Q1075" s="3" t="s">
        <x:v>655</x:v>
      </x:c>
    </x:row>
    <x:row r="1076" spans="1:17" ht="30" customHeight="1">
      <x:c r="A1076" s="13"/>
      <x:c r="B1076" s="13"/>
      <x:c r="C1076" s="13"/>
      <x:c r="D1076" s="13"/>
      <x:c r="E1076" s="14"/>
      <x:c r="F1076" s="14"/>
      <x:c r="G1076" s="14"/>
      <x:c r="H1076" s="14"/>
      <x:c r="I1076" s="14"/>
      <x:c r="J1076" s="14"/>
      <x:c r="K1076" s="14"/>
      <x:c r="L1076" s="14"/>
      <x:c r="M1076" s="13"/>
      <x:c r="Q1076" s="3" t="s">
        <x:v>655</x:v>
      </x:c>
    </x:row>
    <x:row r="1077" spans="1:17" ht="30" customHeight="1">
      <x:c r="A1077" s="13"/>
      <x:c r="B1077" s="13"/>
      <x:c r="C1077" s="13"/>
      <x:c r="D1077" s="13"/>
      <x:c r="E1077" s="14"/>
      <x:c r="F1077" s="14"/>
      <x:c r="G1077" s="14"/>
      <x:c r="H1077" s="14"/>
      <x:c r="I1077" s="14"/>
      <x:c r="J1077" s="14"/>
      <x:c r="K1077" s="14"/>
      <x:c r="L1077" s="14"/>
      <x:c r="M1077" s="13"/>
      <x:c r="Q1077" s="3" t="s">
        <x:v>655</x:v>
      </x:c>
    </x:row>
    <x:row r="1078" spans="1:17" ht="30" customHeight="1">
      <x:c r="A1078" s="13"/>
      <x:c r="B1078" s="13"/>
      <x:c r="C1078" s="13"/>
      <x:c r="D1078" s="13"/>
      <x:c r="E1078" s="14"/>
      <x:c r="F1078" s="14"/>
      <x:c r="G1078" s="14"/>
      <x:c r="H1078" s="14"/>
      <x:c r="I1078" s="14"/>
      <x:c r="J1078" s="14"/>
      <x:c r="K1078" s="14"/>
      <x:c r="L1078" s="14"/>
      <x:c r="M1078" s="13"/>
      <x:c r="Q1078" s="3" t="s">
        <x:v>655</x:v>
      </x:c>
    </x:row>
    <x:row r="1079" spans="1:17" ht="30" customHeight="1">
      <x:c r="A1079" s="13"/>
      <x:c r="B1079" s="13"/>
      <x:c r="C1079" s="13"/>
      <x:c r="D1079" s="13"/>
      <x:c r="E1079" s="14"/>
      <x:c r="F1079" s="14"/>
      <x:c r="G1079" s="14"/>
      <x:c r="H1079" s="14"/>
      <x:c r="I1079" s="14"/>
      <x:c r="J1079" s="14"/>
      <x:c r="K1079" s="14"/>
      <x:c r="L1079" s="14"/>
      <x:c r="M1079" s="13"/>
      <x:c r="Q1079" s="3" t="s">
        <x:v>655</x:v>
      </x:c>
    </x:row>
    <x:row r="1080" spans="1:17" ht="30" customHeight="1">
      <x:c r="A1080" s="13"/>
      <x:c r="B1080" s="13"/>
      <x:c r="C1080" s="13"/>
      <x:c r="D1080" s="13"/>
      <x:c r="E1080" s="14"/>
      <x:c r="F1080" s="14"/>
      <x:c r="G1080" s="14"/>
      <x:c r="H1080" s="14"/>
      <x:c r="I1080" s="14"/>
      <x:c r="J1080" s="14"/>
      <x:c r="K1080" s="14"/>
      <x:c r="L1080" s="14"/>
      <x:c r="M1080" s="13"/>
      <x:c r="Q1080" s="3" t="s">
        <x:v>655</x:v>
      </x:c>
    </x:row>
    <x:row r="1081" spans="1:17" ht="30" customHeight="1">
      <x:c r="A1081" s="13"/>
      <x:c r="B1081" s="13"/>
      <x:c r="C1081" s="13"/>
      <x:c r="D1081" s="13"/>
      <x:c r="E1081" s="14"/>
      <x:c r="F1081" s="14"/>
      <x:c r="G1081" s="14"/>
      <x:c r="H1081" s="14"/>
      <x:c r="I1081" s="14"/>
      <x:c r="J1081" s="14"/>
      <x:c r="K1081" s="14"/>
      <x:c r="L1081" s="14"/>
      <x:c r="M1081" s="13"/>
      <x:c r="Q1081" s="3" t="s">
        <x:v>655</x:v>
      </x:c>
    </x:row>
    <x:row r="1082" spans="1:17" ht="30" customHeight="1">
      <x:c r="A1082" s="13"/>
      <x:c r="B1082" s="13"/>
      <x:c r="C1082" s="13"/>
      <x:c r="D1082" s="13"/>
      <x:c r="E1082" s="14"/>
      <x:c r="F1082" s="14"/>
      <x:c r="G1082" s="14"/>
      <x:c r="H1082" s="14"/>
      <x:c r="I1082" s="14"/>
      <x:c r="J1082" s="14"/>
      <x:c r="K1082" s="14"/>
      <x:c r="L1082" s="14"/>
      <x:c r="M1082" s="13"/>
      <x:c r="Q1082" s="3" t="s">
        <x:v>655</x:v>
      </x:c>
    </x:row>
    <x:row r="1083" spans="1:14" ht="30" customHeight="1">
      <x:c r="A1083" s="15" t="s">
        <x:v>1704</x:v>
      </x:c>
      <x:c r="B1083" s="13"/>
      <x:c r="C1083" s="13"/>
      <x:c r="D1083" s="13"/>
      <x:c r="E1083" s="14"/>
      <x:c r="F1083" s="14">
        <x:f>SUMIF(Q1061:Q1082,"010906",F1061:F1082)</x:f>
        <x:v>0</x:v>
      </x:c>
      <x:c r="G1083" s="14"/>
      <x:c r="H1083" s="14">
        <x:f>SUMIF(Q1061:Q1082,"010906",H1061:H1082)</x:f>
        <x:v>0</x:v>
      </x:c>
      <x:c r="I1083" s="14"/>
      <x:c r="J1083" s="14">
        <x:f>SUMIF(Q1061:Q1082,"010906",J1061:J1082)</x:f>
        <x:v>0</x:v>
      </x:c>
      <x:c r="K1083" s="14"/>
      <x:c r="L1083" s="14">
        <x:f>SUMIF(Q1061:Q1082,"010906",L1061:L1082)</x:f>
        <x:v>0</x:v>
      </x:c>
      <x:c r="M1083" s="13"/>
      <x:c r="N1083" s="2" t="s">
        <x:v>344</x:v>
      </x:c>
    </x:row>
  </x:sheetData>
  <x:mergeCells count="44">
    <x:mergeCell ref="AU2:AU3"/>
    <x:mergeCell ref="AV2:AV3"/>
    <x:mergeCell ref="AO2:AO3"/>
    <x:mergeCell ref="AP2:AP3"/>
    <x:mergeCell ref="AQ2:AQ3"/>
    <x:mergeCell ref="AR2:AR3"/>
    <x:mergeCell ref="AS2:AS3"/>
    <x:mergeCell ref="AT2:AT3"/>
    <x:mergeCell ref="AN2:AN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B2:AB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P2:P3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</x:mergeCells>
  <x:pageMargins left="0.78694444894790649" right="0" top="0.39347222447395325" bottom="0.39347222447395325" header="0" footer="0"/>
  <x:pageSetup paperSize="9" scale="66" firstPageNumber="1" fitToWidth="1" fitToHeight="0" orientation="landscape" usePrinterDefaults="1" blackAndWhite="0" draft="0" useFirstPageNumber="0" horizontalDpi="600" verticalDpi="600" copies="1"/>
  <x:rowBreaks count="46" manualBreakCount="46">
    <x:brk id="3" min="0" max="1048575" man="1" pt="0"/>
    <x:brk id="27" min="0" max="1048575" man="1" pt="0"/>
    <x:brk id="51" min="0" max="1048575" man="1" pt="0"/>
    <x:brk id="75" min="0" max="1048575" man="1" pt="0"/>
    <x:brk id="99" min="0" max="1048575" man="1" pt="0"/>
    <x:brk id="123" min="0" max="1048575" man="1" pt="0"/>
    <x:brk id="147" min="0" max="1048575" man="1" pt="0"/>
    <x:brk id="171" min="0" max="1048575" man="1" pt="0"/>
    <x:brk id="195" min="0" max="1048575" man="1" pt="0"/>
    <x:brk id="219" min="0" max="1048575" man="1" pt="0"/>
    <x:brk id="243" min="0" max="1048575" man="1" pt="0"/>
    <x:brk id="267" min="0" max="1048575" man="1" pt="0"/>
    <x:brk id="291" min="0" max="1048575" man="1" pt="0"/>
    <x:brk id="315" min="0" max="1048575" man="1" pt="0"/>
    <x:brk id="339" min="0" max="1048575" man="1" pt="0"/>
    <x:brk id="363" min="0" max="1048575" man="1" pt="0"/>
    <x:brk id="387" min="0" max="1048575" man="1" pt="0"/>
    <x:brk id="411" min="0" max="1048575" man="1" pt="0"/>
    <x:brk id="435" min="0" max="1048575" man="1" pt="0"/>
    <x:brk id="459" min="0" max="1048575" man="1" pt="0"/>
    <x:brk id="483" min="0" max="1048575" man="1" pt="0"/>
    <x:brk id="507" min="0" max="1048575" man="1" pt="0"/>
    <x:brk id="531" min="0" max="1048575" man="1" pt="0"/>
    <x:brk id="555" min="0" max="1048575" man="1" pt="0"/>
    <x:brk id="579" min="0" max="1048575" man="1" pt="0"/>
    <x:brk id="603" min="0" max="1048575" man="1" pt="0"/>
    <x:brk id="627" min="0" max="1048575" man="1" pt="0"/>
    <x:brk id="651" min="0" max="1048575" man="1" pt="0"/>
    <x:brk id="675" min="0" max="1048575" man="1" pt="0"/>
    <x:brk id="699" min="0" max="1048575" man="1" pt="0"/>
    <x:brk id="723" min="0" max="1048575" man="1" pt="0"/>
    <x:brk id="747" min="0" max="1048575" man="1" pt="0"/>
    <x:brk id="771" min="0" max="1048575" man="1" pt="0"/>
    <x:brk id="795" min="0" max="1048575" man="1" pt="0"/>
    <x:brk id="819" min="0" max="1048575" man="1" pt="0"/>
    <x:brk id="843" min="0" max="1048575" man="1" pt="0"/>
    <x:brk id="867" min="0" max="1048575" man="1" pt="0"/>
    <x:brk id="891" min="0" max="1048575" man="1" pt="0"/>
    <x:brk id="915" min="0" max="1048575" man="1" pt="0"/>
    <x:brk id="939" min="0" max="1048575" man="1" pt="0"/>
    <x:brk id="963" min="0" max="1048575" man="1" pt="0"/>
    <x:brk id="987" min="0" max="1048575" man="1" pt="0"/>
    <x:brk id="1011" min="0" max="1048575" man="1" pt="0"/>
    <x:brk id="1035" min="0" max="1048575" man="1" pt="0"/>
    <x:brk id="1059" min="0" max="1048575" man="1" pt="0"/>
    <x:brk id="108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N127"/>
  <x:sheetViews>
    <x:sheetView view="pageBreakPreview" topLeftCell="B124" zoomScaleNormal="100" zoomScaleSheetLayoutView="100" workbookViewId="0">
      <x:selection activeCell="E150" activeCellId="0" sqref="E150:E150"/>
    </x:sheetView>
  </x:sheetViews>
  <x:sheetFormatPr defaultColWidth="9" defaultRowHeight="16.399999999999999"/>
  <x:cols>
    <x:col min="1" max="1" width="11.625" style="2" hidden="1" customWidth="1"/>
    <x:col min="2" max="3" width="30.625" style="2" customWidth="1"/>
    <x:col min="4" max="4" width="4.625" style="2" customWidth="1"/>
    <x:col min="5" max="8" width="13.625" style="2" customWidth="1"/>
    <x:col min="9" max="9" width="8.625" style="2" customWidth="1"/>
    <x:col min="10" max="10" width="12.625" style="2" customWidth="1"/>
    <x:col min="11" max="12" width="2.625" style="2" hidden="1" customWidth="1"/>
    <x:col min="13" max="13" width="20.625" style="2" customWidth="1"/>
    <x:col min="14" max="14" width="2.625" style="2" hidden="1" customWidth="1"/>
  </x:cols>
  <x:sheetData>
    <x:row r="1" spans="1:13" ht="30" customHeight="1">
      <x:c r="A1" s="5"/>
      <x:c r="B1" s="4" t="s">
        <x:v>1001</x:v>
      </x:c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</x:row>
    <x:row r="2" spans="1:13" ht="30" customHeight="1">
      <x:c r="A2" s="16"/>
      <x:c r="B2" s="17" t="s">
        <x:v>302</x:v>
      </x:c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8"/>
    </x:row>
    <x:row r="3" spans="1:14" ht="30" customHeight="1">
      <x:c r="A3" s="9" t="s">
        <x:v>457</x:v>
      </x:c>
      <x:c r="B3" s="9" t="s">
        <x:v>928</x:v>
      </x:c>
      <x:c r="C3" s="9" t="s">
        <x:v>933</x:v>
      </x:c>
      <x:c r="D3" s="9" t="s">
        <x:v>149</x:v>
      </x:c>
      <x:c r="E3" s="9" t="s">
        <x:v>523</x:v>
      </x:c>
      <x:c r="F3" s="9" t="s">
        <x:v>395</x:v>
      </x:c>
      <x:c r="G3" s="9" t="s">
        <x:v>847</x:v>
      </x:c>
      <x:c r="H3" s="9" t="s">
        <x:v>848</x:v>
      </x:c>
      <x:c r="I3" s="9" t="s">
        <x:v>394</x:v>
      </x:c>
      <x:c r="J3" s="9" t="s">
        <x:v>935</x:v>
      </x:c>
      <x:c r="K3" s="9" t="s">
        <x:v>512</x:v>
      </x:c>
      <x:c r="L3" s="9" t="s">
        <x:v>257</x:v>
      </x:c>
      <x:c r="M3" s="9" t="s">
        <x:v>407</x:v>
      </x:c>
      <x:c r="N3" s="3" t="s">
        <x:v>436</x:v>
      </x:c>
    </x:row>
    <x:row r="4" spans="1:14" ht="30" customHeight="1">
      <x:c r="A4" s="15" t="s">
        <x:v>1047</x:v>
      </x:c>
      <x:c r="B4" s="15" t="s">
        <x:v>842</x:v>
      </x:c>
      <x:c r="C4" s="15" t="s">
        <x:v>714</x:v>
      </x:c>
      <x:c r="D4" s="15" t="s">
        <x:v>223</x:v>
      </x:c>
      <x:c r="E4" s="25">
        <x:f>일위대가!F6</x:f>
        <x:v>0</x:v>
      </x:c>
      <x:c r="F4" s="25">
        <x:f>일위대가!H6</x:f>
        <x:v>0</x:v>
      </x:c>
      <x:c r="G4" s="25">
        <x:f>일위대가!J6</x:f>
        <x:v>0</x:v>
      </x:c>
      <x:c r="H4" s="25">
        <x:f t="shared" ref="H4:H35" si="0">E4+F4+G4</x:f>
        <x:v>0</x:v>
      </x:c>
      <x:c r="I4" s="15" t="s">
        <x:v>514</x:v>
      </x:c>
      <x:c r="J4" s="15" t="s">
        <x:v>140</x:v>
      </x:c>
      <x:c r="K4" s="15" t="s">
        <x:v>140</x:v>
      </x:c>
      <x:c r="L4" s="15" t="s">
        <x:v>140</x:v>
      </x:c>
      <x:c r="M4" s="15" t="s">
        <x:v>1564</x:v>
      </x:c>
      <x:c r="N4" s="3" t="s">
        <x:v>185</x:v>
      </x:c>
    </x:row>
    <x:row r="5" spans="1:14" ht="30" customHeight="1">
      <x:c r="A5" s="15" t="s">
        <x:v>807</x:v>
      </x:c>
      <x:c r="B5" s="15" t="s">
        <x:v>735</x:v>
      </x:c>
      <x:c r="C5" s="15" t="s">
        <x:v>684</x:v>
      </x:c>
      <x:c r="D5" s="15" t="s">
        <x:v>223</x:v>
      </x:c>
      <x:c r="E5" s="25">
        <x:f>일위대가!F10</x:f>
        <x:v>0</x:v>
      </x:c>
      <x:c r="F5" s="25">
        <x:f>일위대가!H10</x:f>
        <x:v>0</x:v>
      </x:c>
      <x:c r="G5" s="25">
        <x:f>일위대가!J10</x:f>
        <x:v>0</x:v>
      </x:c>
      <x:c r="H5" s="25">
        <x:f t="shared" si="0"/>
        <x:v>0</x:v>
      </x:c>
      <x:c r="I5" s="15" t="s">
        <x:v>482</x:v>
      </x:c>
      <x:c r="J5" s="15" t="s">
        <x:v>140</x:v>
      </x:c>
      <x:c r="K5" s="15" t="s">
        <x:v>144</x:v>
      </x:c>
      <x:c r="L5" s="15" t="s">
        <x:v>140</x:v>
      </x:c>
      <x:c r="M5" s="15" t="s">
        <x:v>1570</x:v>
      </x:c>
      <x:c r="N5" s="3" t="s">
        <x:v>185</x:v>
      </x:c>
    </x:row>
    <x:row r="6" spans="1:14" ht="30" customHeight="1">
      <x:c r="A6" s="15" t="s">
        <x:v>1155</x:v>
      </x:c>
      <x:c r="B6" s="15" t="s">
        <x:v>277</x:v>
      </x:c>
      <x:c r="C6" s="15" t="s">
        <x:v>996</x:v>
      </x:c>
      <x:c r="D6" s="15" t="s">
        <x:v>157</x:v>
      </x:c>
      <x:c r="E6" s="25">
        <x:f>일위대가!F15</x:f>
        <x:v>0</x:v>
      </x:c>
      <x:c r="F6" s="25">
        <x:f>일위대가!H15</x:f>
        <x:v>0</x:v>
      </x:c>
      <x:c r="G6" s="25">
        <x:f>일위대가!J15</x:f>
        <x:v>0</x:v>
      </x:c>
      <x:c r="H6" s="25">
        <x:f t="shared" si="0"/>
        <x:v>0</x:v>
      </x:c>
      <x:c r="I6" s="15" t="s">
        <x:v>438</x:v>
      </x:c>
      <x:c r="J6" s="15" t="s">
        <x:v>140</x:v>
      </x:c>
      <x:c r="K6" s="15" t="s">
        <x:v>140</x:v>
      </x:c>
      <x:c r="L6" s="15" t="s">
        <x:v>140</x:v>
      </x:c>
      <x:c r="M6" s="15" t="s">
        <x:v>1000</x:v>
      </x:c>
      <x:c r="N6" s="3" t="s">
        <x:v>140</x:v>
      </x:c>
    </x:row>
    <x:row r="7" spans="1:14" ht="30" customHeight="1">
      <x:c r="A7" s="15" t="s">
        <x:v>1167</x:v>
      </x:c>
      <x:c r="B7" s="15" t="s">
        <x:v>277</x:v>
      </x:c>
      <x:c r="C7" s="15" t="s">
        <x:v>929</x:v>
      </x:c>
      <x:c r="D7" s="15" t="s">
        <x:v>157</x:v>
      </x:c>
      <x:c r="E7" s="25">
        <x:f>일위대가!F28</x:f>
        <x:v>0</x:v>
      </x:c>
      <x:c r="F7" s="25">
        <x:f>일위대가!H28</x:f>
        <x:v>0</x:v>
      </x:c>
      <x:c r="G7" s="25">
        <x:f>일위대가!J28</x:f>
        <x:v>0</x:v>
      </x:c>
      <x:c r="H7" s="25">
        <x:f t="shared" si="0"/>
        <x:v>0</x:v>
      </x:c>
      <x:c r="I7" s="15" t="s">
        <x:v>456</x:v>
      </x:c>
      <x:c r="J7" s="15" t="s">
        <x:v>140</x:v>
      </x:c>
      <x:c r="K7" s="15" t="s">
        <x:v>140</x:v>
      </x:c>
      <x:c r="L7" s="15" t="s">
        <x:v>140</x:v>
      </x:c>
      <x:c r="M7" s="15" t="s">
        <x:v>1640</x:v>
      </x:c>
      <x:c r="N7" s="3" t="s">
        <x:v>140</x:v>
      </x:c>
    </x:row>
    <x:row r="8" spans="1:14" ht="30" customHeight="1">
      <x:c r="A8" s="15" t="s">
        <x:v>823</x:v>
      </x:c>
      <x:c r="B8" s="15" t="s">
        <x:v>943</x:v>
      </x:c>
      <x:c r="C8" s="15" t="s">
        <x:v>161</x:v>
      </x:c>
      <x:c r="D8" s="15" t="s">
        <x:v>176</x:v>
      </x:c>
      <x:c r="E8" s="25">
        <x:f>일위대가!F32</x:f>
        <x:v>0</x:v>
      </x:c>
      <x:c r="F8" s="25">
        <x:f>일위대가!H32</x:f>
        <x:v>0</x:v>
      </x:c>
      <x:c r="G8" s="25">
        <x:f>일위대가!J32</x:f>
        <x:v>0</x:v>
      </x:c>
      <x:c r="H8" s="25">
        <x:f t="shared" si="0"/>
        <x:v>0</x:v>
      </x:c>
      <x:c r="I8" s="15" t="s">
        <x:v>479</x:v>
      </x:c>
      <x:c r="J8" s="15" t="s">
        <x:v>140</x:v>
      </x:c>
      <x:c r="K8" s="15" t="s">
        <x:v>140</x:v>
      </x:c>
      <x:c r="L8" s="15" t="s">
        <x:v>140</x:v>
      </x:c>
      <x:c r="M8" s="15" t="s">
        <x:v>959</x:v>
      </x:c>
      <x:c r="N8" s="3" t="s">
        <x:v>140</x:v>
      </x:c>
    </x:row>
    <x:row r="9" spans="1:14" ht="30" customHeight="1">
      <x:c r="A9" s="15" t="s">
        <x:v>1861</x:v>
      </x:c>
      <x:c r="B9" s="15" t="s">
        <x:v>905</x:v>
      </x:c>
      <x:c r="C9" s="15" t="s">
        <x:v>1629</x:v>
      </x:c>
      <x:c r="D9" s="15" t="s">
        <x:v>176</x:v>
      </x:c>
      <x:c r="E9" s="25">
        <x:f>일위대가!F37</x:f>
        <x:v>0</x:v>
      </x:c>
      <x:c r="F9" s="25">
        <x:f>일위대가!H37</x:f>
        <x:v>0</x:v>
      </x:c>
      <x:c r="G9" s="25">
        <x:f>일위대가!J37</x:f>
        <x:v>0</x:v>
      </x:c>
      <x:c r="H9" s="25">
        <x:f t="shared" si="0"/>
        <x:v>0</x:v>
      </x:c>
      <x:c r="I9" s="15" t="s">
        <x:v>410</x:v>
      </x:c>
      <x:c r="J9" s="15" t="s">
        <x:v>140</x:v>
      </x:c>
      <x:c r="K9" s="15" t="s">
        <x:v>140</x:v>
      </x:c>
      <x:c r="L9" s="15" t="s">
        <x:v>140</x:v>
      </x:c>
      <x:c r="M9" s="15" t="s">
        <x:v>710</x:v>
      </x:c>
      <x:c r="N9" s="3" t="s">
        <x:v>140</x:v>
      </x:c>
    </x:row>
    <x:row r="10" spans="1:14" ht="30" customHeight="1">
      <x:c r="A10" s="15" t="s">
        <x:v>0</x:v>
      </x:c>
      <x:c r="B10" s="15" t="s">
        <x:v>363</x:v>
      </x:c>
      <x:c r="C10" s="15" t="s">
        <x:v>161</x:v>
      </x:c>
      <x:c r="D10" s="15" t="s">
        <x:v>176</x:v>
      </x:c>
      <x:c r="E10" s="25">
        <x:f>일위대가!F41</x:f>
        <x:v>0</x:v>
      </x:c>
      <x:c r="F10" s="25">
        <x:f>일위대가!H41</x:f>
        <x:v>0</x:v>
      </x:c>
      <x:c r="G10" s="25">
        <x:f>일위대가!J41</x:f>
        <x:v>0</x:v>
      </x:c>
      <x:c r="H10" s="25">
        <x:f t="shared" si="0"/>
        <x:v>0</x:v>
      </x:c>
      <x:c r="I10" s="15" t="s">
        <x:v>380</x:v>
      </x:c>
      <x:c r="J10" s="15" t="s">
        <x:v>140</x:v>
      </x:c>
      <x:c r="K10" s="15" t="s">
        <x:v>140</x:v>
      </x:c>
      <x:c r="L10" s="15" t="s">
        <x:v>140</x:v>
      </x:c>
      <x:c r="M10" s="15" t="s">
        <x:v>140</x:v>
      </x:c>
      <x:c r="N10" s="3" t="s">
        <x:v>140</x:v>
      </x:c>
    </x:row>
    <x:row r="11" spans="1:14" ht="30" customHeight="1">
      <x:c r="A11" s="15" t="s">
        <x:v>1192</x:v>
      </x:c>
      <x:c r="B11" s="15" t="s">
        <x:v>100</x:v>
      </x:c>
      <x:c r="C11" s="15" t="s">
        <x:v>1880</x:v>
      </x:c>
      <x:c r="D11" s="15" t="s">
        <x:v>176</x:v>
      </x:c>
      <x:c r="E11" s="25">
        <x:f>일위대가!F46</x:f>
        <x:v>0</x:v>
      </x:c>
      <x:c r="F11" s="25">
        <x:f>일위대가!H46</x:f>
        <x:v>0</x:v>
      </x:c>
      <x:c r="G11" s="25">
        <x:f>일위대가!J46</x:f>
        <x:v>0</x:v>
      </x:c>
      <x:c r="H11" s="25">
        <x:f t="shared" si="0"/>
        <x:v>0</x:v>
      </x:c>
      <x:c r="I11" s="15" t="s">
        <x:v>451</x:v>
      </x:c>
      <x:c r="J11" s="15" t="s">
        <x:v>140</x:v>
      </x:c>
      <x:c r="K11" s="15" t="s">
        <x:v>140</x:v>
      </x:c>
      <x:c r="L11" s="15" t="s">
        <x:v>140</x:v>
      </x:c>
      <x:c r="M11" s="15" t="s">
        <x:v>140</x:v>
      </x:c>
      <x:c r="N11" s="3" t="s">
        <x:v>140</x:v>
      </x:c>
    </x:row>
    <x:row r="12" spans="1:14" ht="30" customHeight="1">
      <x:c r="A12" s="15" t="s">
        <x:v>1188</x:v>
      </x:c>
      <x:c r="B12" s="15" t="s">
        <x:v>588</x:v>
      </x:c>
      <x:c r="C12" s="15" t="s">
        <x:v>881</x:v>
      </x:c>
      <x:c r="D12" s="15" t="s">
        <x:v>232</x:v>
      </x:c>
      <x:c r="E12" s="25">
        <x:f>일위대가!F50</x:f>
        <x:v>0</x:v>
      </x:c>
      <x:c r="F12" s="25">
        <x:f>일위대가!H50</x:f>
        <x:v>0</x:v>
      </x:c>
      <x:c r="G12" s="25">
        <x:f>일위대가!J50</x:f>
        <x:v>0</x:v>
      </x:c>
      <x:c r="H12" s="25">
        <x:f t="shared" si="0"/>
        <x:v>0</x:v>
      </x:c>
      <x:c r="I12" s="15" t="s">
        <x:v>499</x:v>
      </x:c>
      <x:c r="J12" s="15" t="s">
        <x:v>140</x:v>
      </x:c>
      <x:c r="K12" s="15" t="s">
        <x:v>140</x:v>
      </x:c>
      <x:c r="L12" s="15" t="s">
        <x:v>140</x:v>
      </x:c>
      <x:c r="M12" s="15" t="s">
        <x:v>888</x:v>
      </x:c>
      <x:c r="N12" s="3" t="s">
        <x:v>140</x:v>
      </x:c>
    </x:row>
    <x:row r="13" spans="1:14" ht="30" customHeight="1">
      <x:c r="A13" s="15" t="s">
        <x:v>1182</x:v>
      </x:c>
      <x:c r="B13" s="15" t="s">
        <x:v>1621</x:v>
      </x:c>
      <x:c r="C13" s="15" t="s">
        <x:v>280</x:v>
      </x:c>
      <x:c r="D13" s="15" t="s">
        <x:v>232</x:v>
      </x:c>
      <x:c r="E13" s="25">
        <x:f>일위대가!F56</x:f>
        <x:v>0</x:v>
      </x:c>
      <x:c r="F13" s="25">
        <x:f>일위대가!H56</x:f>
        <x:v>0</x:v>
      </x:c>
      <x:c r="G13" s="25">
        <x:f>일위대가!J56</x:f>
        <x:v>0</x:v>
      </x:c>
      <x:c r="H13" s="25">
        <x:f t="shared" si="0"/>
        <x:v>0</x:v>
      </x:c>
      <x:c r="I13" s="15" t="s">
        <x:v>414</x:v>
      </x:c>
      <x:c r="J13" s="15" t="s">
        <x:v>140</x:v>
      </x:c>
      <x:c r="K13" s="15" t="s">
        <x:v>140</x:v>
      </x:c>
      <x:c r="L13" s="15" t="s">
        <x:v>140</x:v>
      </x:c>
      <x:c r="M13" s="15" t="s">
        <x:v>888</x:v>
      </x:c>
      <x:c r="N13" s="3" t="s">
        <x:v>140</x:v>
      </x:c>
    </x:row>
    <x:row r="14" spans="1:14" ht="30" customHeight="1">
      <x:c r="A14" s="15" t="s">
        <x:v>1171</x:v>
      </x:c>
      <x:c r="B14" s="15" t="s">
        <x:v>742</x:v>
      </x:c>
      <x:c r="C14" s="15" t="s">
        <x:v>140</x:v>
      </x:c>
      <x:c r="D14" s="15" t="s">
        <x:v>176</x:v>
      </x:c>
      <x:c r="E14" s="25">
        <x:f>일위대가!F61</x:f>
        <x:v>0</x:v>
      </x:c>
      <x:c r="F14" s="25">
        <x:f>일위대가!H61</x:f>
        <x:v>0</x:v>
      </x:c>
      <x:c r="G14" s="25">
        <x:f>일위대가!J61</x:f>
        <x:v>0</x:v>
      </x:c>
      <x:c r="H14" s="25">
        <x:f t="shared" si="0"/>
        <x:v>0</x:v>
      </x:c>
      <x:c r="I14" s="15" t="s">
        <x:v>751</x:v>
      </x:c>
      <x:c r="J14" s="15" t="s">
        <x:v>140</x:v>
      </x:c>
      <x:c r="K14" s="15" t="s">
        <x:v>140</x:v>
      </x:c>
      <x:c r="L14" s="15" t="s">
        <x:v>140</x:v>
      </x:c>
      <x:c r="M14" s="15" t="s">
        <x:v>140</x:v>
      </x:c>
      <x:c r="N14" s="3" t="s">
        <x:v>140</x:v>
      </x:c>
    </x:row>
    <x:row r="15" spans="1:14" ht="30" customHeight="1">
      <x:c r="A15" s="15" t="s">
        <x:v>1864</x:v>
      </x:c>
      <x:c r="B15" s="15" t="s">
        <x:v>662</x:v>
      </x:c>
      <x:c r="C15" s="15" t="s">
        <x:v>279</x:v>
      </x:c>
      <x:c r="D15" s="15" t="s">
        <x:v>137</x:v>
      </x:c>
      <x:c r="E15" s="25">
        <x:f>일위대가!F66</x:f>
        <x:v>0</x:v>
      </x:c>
      <x:c r="F15" s="25">
        <x:f>일위대가!H66</x:f>
        <x:v>0</x:v>
      </x:c>
      <x:c r="G15" s="25">
        <x:f>일위대가!J66</x:f>
        <x:v>0</x:v>
      </x:c>
      <x:c r="H15" s="25">
        <x:f t="shared" si="0"/>
        <x:v>0</x:v>
      </x:c>
      <x:c r="I15" s="15" t="s">
        <x:v>466</x:v>
      </x:c>
      <x:c r="J15" s="15" t="s">
        <x:v>140</x:v>
      </x:c>
      <x:c r="K15" s="15" t="s">
        <x:v>140</x:v>
      </x:c>
      <x:c r="L15" s="15" t="s">
        <x:v>140</x:v>
      </x:c>
      <x:c r="M15" s="15" t="s">
        <x:v>898</x:v>
      </x:c>
      <x:c r="N15" s="3" t="s">
        <x:v>140</x:v>
      </x:c>
    </x:row>
    <x:row r="16" spans="1:14" ht="30" customHeight="1">
      <x:c r="A16" s="15" t="s">
        <x:v>2</x:v>
      </x:c>
      <x:c r="B16" s="15" t="s">
        <x:v>730</x:v>
      </x:c>
      <x:c r="C16" s="15" t="s">
        <x:v>635</x:v>
      </x:c>
      <x:c r="D16" s="15" t="s">
        <x:v>137</x:v>
      </x:c>
      <x:c r="E16" s="25">
        <x:f>일위대가!F70</x:f>
        <x:v>0</x:v>
      </x:c>
      <x:c r="F16" s="25">
        <x:f>일위대가!H70</x:f>
        <x:v>0</x:v>
      </x:c>
      <x:c r="G16" s="25">
        <x:f>일위대가!J70</x:f>
        <x:v>0</x:v>
      </x:c>
      <x:c r="H16" s="25">
        <x:f t="shared" si="0"/>
        <x:v>0</x:v>
      </x:c>
      <x:c r="I16" s="15" t="s">
        <x:v>429</x:v>
      </x:c>
      <x:c r="J16" s="15" t="s">
        <x:v>140</x:v>
      </x:c>
      <x:c r="K16" s="15" t="s">
        <x:v>140</x:v>
      </x:c>
      <x:c r="L16" s="15" t="s">
        <x:v>140</x:v>
      </x:c>
      <x:c r="M16" s="15" t="s">
        <x:v>900</x:v>
      </x:c>
      <x:c r="N16" s="3" t="s">
        <x:v>140</x:v>
      </x:c>
    </x:row>
    <x:row r="17" spans="1:14" ht="30" customHeight="1">
      <x:c r="A17" s="15" t="s">
        <x:v>1507</x:v>
      </x:c>
      <x:c r="B17" s="15" t="s">
        <x:v>673</x:v>
      </x:c>
      <x:c r="C17" s="15" t="s">
        <x:v>890</x:v>
      </x:c>
      <x:c r="D17" s="15" t="s">
        <x:v>137</x:v>
      </x:c>
      <x:c r="E17" s="25">
        <x:f>일위대가!F74</x:f>
        <x:v>0</x:v>
      </x:c>
      <x:c r="F17" s="25">
        <x:f>일위대가!H74</x:f>
        <x:v>0</x:v>
      </x:c>
      <x:c r="G17" s="25">
        <x:f>일위대가!J74</x:f>
        <x:v>0</x:v>
      </x:c>
      <x:c r="H17" s="25">
        <x:f t="shared" si="0"/>
        <x:v>0</x:v>
      </x:c>
      <x:c r="I17" s="15" t="s">
        <x:v>370</x:v>
      </x:c>
      <x:c r="J17" s="15" t="s">
        <x:v>140</x:v>
      </x:c>
      <x:c r="K17" s="15" t="s">
        <x:v>140</x:v>
      </x:c>
      <x:c r="L17" s="15" t="s">
        <x:v>140</x:v>
      </x:c>
      <x:c r="M17" s="15" t="s">
        <x:v>900</x:v>
      </x:c>
      <x:c r="N17" s="3" t="s">
        <x:v>140</x:v>
      </x:c>
    </x:row>
    <x:row r="18" spans="1:14" ht="30" customHeight="1">
      <x:c r="A18" s="15" t="s">
        <x:v>31</x:v>
      </x:c>
      <x:c r="B18" s="15" t="s">
        <x:v>876</x:v>
      </x:c>
      <x:c r="C18" s="15" t="s">
        <x:v>1599</x:v>
      </x:c>
      <x:c r="D18" s="15" t="s">
        <x:v>137</x:v>
      </x:c>
      <x:c r="E18" s="25">
        <x:f>일위대가!F79</x:f>
        <x:v>0</x:v>
      </x:c>
      <x:c r="F18" s="25">
        <x:f>일위대가!H79</x:f>
        <x:v>0</x:v>
      </x:c>
      <x:c r="G18" s="25">
        <x:f>일위대가!J79</x:f>
        <x:v>0</x:v>
      </x:c>
      <x:c r="H18" s="25">
        <x:f t="shared" si="0"/>
        <x:v>0</x:v>
      </x:c>
      <x:c r="I18" s="15" t="s">
        <x:v>430</x:v>
      </x:c>
      <x:c r="J18" s="15" t="s">
        <x:v>140</x:v>
      </x:c>
      <x:c r="K18" s="15" t="s">
        <x:v>140</x:v>
      </x:c>
      <x:c r="L18" s="15" t="s">
        <x:v>140</x:v>
      </x:c>
      <x:c r="M18" s="15" t="s">
        <x:v>900</x:v>
      </x:c>
      <x:c r="N18" s="3" t="s">
        <x:v>140</x:v>
      </x:c>
    </x:row>
    <x:row r="19" spans="1:14" ht="30" customHeight="1">
      <x:c r="A19" s="15" t="s">
        <x:v>1189</x:v>
      </x:c>
      <x:c r="B19" s="15" t="s">
        <x:v>886</x:v>
      </x:c>
      <x:c r="C19" s="15" t="s">
        <x:v>214</x:v>
      </x:c>
      <x:c r="D19" s="15" t="s">
        <x:v>176</x:v>
      </x:c>
      <x:c r="E19" s="25">
        <x:f>일위대가!F85</x:f>
        <x:v>0</x:v>
      </x:c>
      <x:c r="F19" s="25">
        <x:f>일위대가!H85</x:f>
        <x:v>0</x:v>
      </x:c>
      <x:c r="G19" s="25">
        <x:f>일위대가!J85</x:f>
        <x:v>0</x:v>
      </x:c>
      <x:c r="H19" s="25">
        <x:f t="shared" si="0"/>
        <x:v>0</x:v>
      </x:c>
      <x:c r="I19" s="15" t="s">
        <x:v>463</x:v>
      </x:c>
      <x:c r="J19" s="15" t="s">
        <x:v>140</x:v>
      </x:c>
      <x:c r="K19" s="15" t="s">
        <x:v>140</x:v>
      </x:c>
      <x:c r="L19" s="15" t="s">
        <x:v>140</x:v>
      </x:c>
      <x:c r="M19" s="15" t="s">
        <x:v>877</x:v>
      </x:c>
      <x:c r="N19" s="3" t="s">
        <x:v>140</x:v>
      </x:c>
    </x:row>
    <x:row r="20" spans="1:14" ht="30" customHeight="1">
      <x:c r="A20" s="15" t="s">
        <x:v>1056</x:v>
      </x:c>
      <x:c r="B20" s="15" t="s">
        <x:v>886</x:v>
      </x:c>
      <x:c r="C20" s="15" t="s">
        <x:v>245</x:v>
      </x:c>
      <x:c r="D20" s="15" t="s">
        <x:v>176</x:v>
      </x:c>
      <x:c r="E20" s="25">
        <x:f>일위대가!F91</x:f>
        <x:v>0</x:v>
      </x:c>
      <x:c r="F20" s="25">
        <x:f>일위대가!H91</x:f>
        <x:v>0</x:v>
      </x:c>
      <x:c r="G20" s="25">
        <x:f>일위대가!J91</x:f>
        <x:v>0</x:v>
      </x:c>
      <x:c r="H20" s="25">
        <x:f t="shared" si="0"/>
        <x:v>0</x:v>
      </x:c>
      <x:c r="I20" s="15" t="s">
        <x:v>488</x:v>
      </x:c>
      <x:c r="J20" s="15" t="s">
        <x:v>140</x:v>
      </x:c>
      <x:c r="K20" s="15" t="s">
        <x:v>140</x:v>
      </x:c>
      <x:c r="L20" s="15" t="s">
        <x:v>140</x:v>
      </x:c>
      <x:c r="M20" s="15" t="s">
        <x:v>877</x:v>
      </x:c>
      <x:c r="N20" s="3" t="s">
        <x:v>140</x:v>
      </x:c>
    </x:row>
    <x:row r="21" spans="1:14" ht="30" customHeight="1">
      <x:c r="A21" s="15" t="s">
        <x:v>1508</x:v>
      </x:c>
      <x:c r="B21" s="15" t="s">
        <x:v>887</x:v>
      </x:c>
      <x:c r="C21" s="15" t="s">
        <x:v>692</x:v>
      </x:c>
      <x:c r="D21" s="15" t="s">
        <x:v>176</x:v>
      </x:c>
      <x:c r="E21" s="25">
        <x:f>일위대가!F98</x:f>
        <x:v>0</x:v>
      </x:c>
      <x:c r="F21" s="25">
        <x:f>일위대가!H98</x:f>
        <x:v>0</x:v>
      </x:c>
      <x:c r="G21" s="25">
        <x:f>일위대가!J98</x:f>
        <x:v>0</x:v>
      </x:c>
      <x:c r="H21" s="25">
        <x:f t="shared" si="0"/>
        <x:v>0</x:v>
      </x:c>
      <x:c r="I21" s="15" t="s">
        <x:v>460</x:v>
      </x:c>
      <x:c r="J21" s="15" t="s">
        <x:v>140</x:v>
      </x:c>
      <x:c r="K21" s="15" t="s">
        <x:v>140</x:v>
      </x:c>
      <x:c r="L21" s="15" t="s">
        <x:v>140</x:v>
      </x:c>
      <x:c r="M21" s="15" t="s">
        <x:v>893</x:v>
      </x:c>
      <x:c r="N21" s="3" t="s">
        <x:v>140</x:v>
      </x:c>
    </x:row>
    <x:row r="22" spans="1:14" ht="30" customHeight="1">
      <x:c r="A22" s="15" t="s">
        <x:v>1305</x:v>
      </x:c>
      <x:c r="B22" s="15" t="s">
        <x:v>887</x:v>
      </x:c>
      <x:c r="C22" s="15" t="s">
        <x:v>628</x:v>
      </x:c>
      <x:c r="D22" s="15" t="s">
        <x:v>176</x:v>
      </x:c>
      <x:c r="E22" s="25">
        <x:f>일위대가!F105</x:f>
        <x:v>0</x:v>
      </x:c>
      <x:c r="F22" s="25">
        <x:f>일위대가!H105</x:f>
        <x:v>0</x:v>
      </x:c>
      <x:c r="G22" s="25">
        <x:f>일위대가!J105</x:f>
        <x:v>0</x:v>
      </x:c>
      <x:c r="H22" s="25">
        <x:f t="shared" si="0"/>
        <x:v>0</x:v>
      </x:c>
      <x:c r="I22" s="15" t="s">
        <x:v>442</x:v>
      </x:c>
      <x:c r="J22" s="15" t="s">
        <x:v>140</x:v>
      </x:c>
      <x:c r="K22" s="15" t="s">
        <x:v>140</x:v>
      </x:c>
      <x:c r="L22" s="15" t="s">
        <x:v>140</x:v>
      </x:c>
      <x:c r="M22" s="15" t="s">
        <x:v>893</x:v>
      </x:c>
      <x:c r="N22" s="3" t="s">
        <x:v>140</x:v>
      </x:c>
    </x:row>
    <x:row r="23" spans="1:14" ht="30" customHeight="1">
      <x:c r="A23" s="15" t="s">
        <x:v>32</x:v>
      </x:c>
      <x:c r="B23" s="15" t="s">
        <x:v>880</x:v>
      </x:c>
      <x:c r="C23" s="15" t="s">
        <x:v>874</x:v>
      </x:c>
      <x:c r="D23" s="15" t="s">
        <x:v>176</x:v>
      </x:c>
      <x:c r="E23" s="25">
        <x:f>일위대가!F110</x:f>
        <x:v>0</x:v>
      </x:c>
      <x:c r="F23" s="25">
        <x:f>일위대가!H110</x:f>
        <x:v>0</x:v>
      </x:c>
      <x:c r="G23" s="25">
        <x:f>일위대가!J110</x:f>
        <x:v>0</x:v>
      </x:c>
      <x:c r="H23" s="25">
        <x:f t="shared" si="0"/>
        <x:v>0</x:v>
      </x:c>
      <x:c r="I23" s="15" t="s">
        <x:v>472</x:v>
      </x:c>
      <x:c r="J23" s="15" t="s">
        <x:v>140</x:v>
      </x:c>
      <x:c r="K23" s="15" t="s">
        <x:v>140</x:v>
      </x:c>
      <x:c r="L23" s="15" t="s">
        <x:v>140</x:v>
      </x:c>
      <x:c r="M23" s="15" t="s">
        <x:v>140</x:v>
      </x:c>
      <x:c r="N23" s="3" t="s">
        <x:v>140</x:v>
      </x:c>
    </x:row>
    <x:row r="24" spans="1:14" ht="30" customHeight="1">
      <x:c r="A24" s="15" t="s">
        <x:v>1025</x:v>
      </x:c>
      <x:c r="B24" s="15" t="s">
        <x:v>922</x:v>
      </x:c>
      <x:c r="C24" s="15" t="s">
        <x:v>140</x:v>
      </x:c>
      <x:c r="D24" s="15" t="s">
        <x:v>176</x:v>
      </x:c>
      <x:c r="E24" s="25">
        <x:f>일위대가!F116</x:f>
        <x:v>0</x:v>
      </x:c>
      <x:c r="F24" s="25">
        <x:f>일위대가!H116</x:f>
        <x:v>0</x:v>
      </x:c>
      <x:c r="G24" s="25">
        <x:f>일위대가!J116</x:f>
        <x:v>0</x:v>
      </x:c>
      <x:c r="H24" s="25">
        <x:f t="shared" si="0"/>
        <x:v>0</x:v>
      </x:c>
      <x:c r="I24" s="15" t="s">
        <x:v>465</x:v>
      </x:c>
      <x:c r="J24" s="15" t="s">
        <x:v>140</x:v>
      </x:c>
      <x:c r="K24" s="15" t="s">
        <x:v>140</x:v>
      </x:c>
      <x:c r="L24" s="15" t="s">
        <x:v>140</x:v>
      </x:c>
      <x:c r="M24" s="15" t="s">
        <x:v>932</x:v>
      </x:c>
      <x:c r="N24" s="3" t="s">
        <x:v>140</x:v>
      </x:c>
    </x:row>
    <x:row r="25" spans="1:14" ht="30" customHeight="1">
      <x:c r="A25" s="15" t="s">
        <x:v>1024</x:v>
      </x:c>
      <x:c r="B25" s="15" t="s">
        <x:v>426</x:v>
      </x:c>
      <x:c r="C25" s="15" t="s">
        <x:v>419</x:v>
      </x:c>
      <x:c r="D25" s="15" t="s">
        <x:v>176</x:v>
      </x:c>
      <x:c r="E25" s="25">
        <x:f>일위대가!F122</x:f>
        <x:v>0</x:v>
      </x:c>
      <x:c r="F25" s="25">
        <x:f>일위대가!H122</x:f>
        <x:v>0</x:v>
      </x:c>
      <x:c r="G25" s="25">
        <x:f>일위대가!J122</x:f>
        <x:v>0</x:v>
      </x:c>
      <x:c r="H25" s="25">
        <x:f t="shared" si="0"/>
        <x:v>0</x:v>
      </x:c>
      <x:c r="I25" s="15" t="s">
        <x:v>384</x:v>
      </x:c>
      <x:c r="J25" s="15" t="s">
        <x:v>140</x:v>
      </x:c>
      <x:c r="K25" s="15" t="s">
        <x:v>140</x:v>
      </x:c>
      <x:c r="L25" s="15" t="s">
        <x:v>140</x:v>
      </x:c>
      <x:c r="M25" s="15" t="s">
        <x:v>920</x:v>
      </x:c>
      <x:c r="N25" s="3" t="s">
        <x:v>140</x:v>
      </x:c>
    </x:row>
    <x:row r="26" spans="1:14" ht="30" customHeight="1">
      <x:c r="A26" s="15" t="s">
        <x:v>1180</x:v>
      </x:c>
      <x:c r="B26" s="15" t="s">
        <x:v>426</x:v>
      </x:c>
      <x:c r="C26" s="15" t="s">
        <x:v>77</x:v>
      </x:c>
      <x:c r="D26" s="15" t="s">
        <x:v>176</x:v>
      </x:c>
      <x:c r="E26" s="25">
        <x:f>일위대가!F127</x:f>
        <x:v>0</x:v>
      </x:c>
      <x:c r="F26" s="25">
        <x:f>일위대가!H127</x:f>
        <x:v>0</x:v>
      </x:c>
      <x:c r="G26" s="25">
        <x:f>일위대가!J127</x:f>
        <x:v>0</x:v>
      </x:c>
      <x:c r="H26" s="25">
        <x:f t="shared" si="0"/>
        <x:v>0</x:v>
      </x:c>
      <x:c r="I26" s="15" t="s">
        <x:v>458</x:v>
      </x:c>
      <x:c r="J26" s="15" t="s">
        <x:v>140</x:v>
      </x:c>
      <x:c r="K26" s="15" t="s">
        <x:v>140</x:v>
      </x:c>
      <x:c r="L26" s="15" t="s">
        <x:v>140</x:v>
      </x:c>
      <x:c r="M26" s="15" t="s">
        <x:v>920</x:v>
      </x:c>
      <x:c r="N26" s="3" t="s">
        <x:v>140</x:v>
      </x:c>
    </x:row>
    <x:row r="27" spans="1:14" ht="30" customHeight="1">
      <x:c r="A27" s="15" t="s">
        <x:v>1119</x:v>
      </x:c>
      <x:c r="B27" s="15" t="s">
        <x:v>688</x:v>
      </x:c>
      <x:c r="C27" s="15" t="s">
        <x:v>140</x:v>
      </x:c>
      <x:c r="D27" s="15" t="s">
        <x:v>137</x:v>
      </x:c>
      <x:c r="E27" s="25">
        <x:f>일위대가!F133</x:f>
        <x:v>0</x:v>
      </x:c>
      <x:c r="F27" s="25">
        <x:f>일위대가!H133</x:f>
        <x:v>0</x:v>
      </x:c>
      <x:c r="G27" s="25">
        <x:f>일위대가!J133</x:f>
        <x:v>0</x:v>
      </x:c>
      <x:c r="H27" s="25">
        <x:f t="shared" si="0"/>
        <x:v>0</x:v>
      </x:c>
      <x:c r="I27" s="15" t="s">
        <x:v>487</x:v>
      </x:c>
      <x:c r="J27" s="15" t="s">
        <x:v>140</x:v>
      </x:c>
      <x:c r="K27" s="15" t="s">
        <x:v>140</x:v>
      </x:c>
      <x:c r="L27" s="15" t="s">
        <x:v>140</x:v>
      </x:c>
      <x:c r="M27" s="15" t="s">
        <x:v>891</x:v>
      </x:c>
      <x:c r="N27" s="3" t="s">
        <x:v>140</x:v>
      </x:c>
    </x:row>
    <x:row r="28" spans="1:14" ht="30" customHeight="1">
      <x:c r="A28" s="15" t="s">
        <x:v>4</x:v>
      </x:c>
      <x:c r="B28" s="15" t="s">
        <x:v>70</x:v>
      </x:c>
      <x:c r="C28" s="15" t="s">
        <x:v>404</x:v>
      </x:c>
      <x:c r="D28" s="15" t="s">
        <x:v>152</x:v>
      </x:c>
      <x:c r="E28" s="25">
        <x:f>일위대가!F138</x:f>
        <x:v>0</x:v>
      </x:c>
      <x:c r="F28" s="25">
        <x:f>일위대가!H138</x:f>
        <x:v>0</x:v>
      </x:c>
      <x:c r="G28" s="25">
        <x:f>일위대가!J138</x:f>
        <x:v>0</x:v>
      </x:c>
      <x:c r="H28" s="25">
        <x:f t="shared" si="0"/>
        <x:v>0</x:v>
      </x:c>
      <x:c r="I28" s="15" t="s">
        <x:v>343</x:v>
      </x:c>
      <x:c r="J28" s="15" t="s">
        <x:v>140</x:v>
      </x:c>
      <x:c r="K28" s="15" t="s">
        <x:v>140</x:v>
      </x:c>
      <x:c r="L28" s="15" t="s">
        <x:v>140</x:v>
      </x:c>
      <x:c r="M28" s="15" t="s">
        <x:v>925</x:v>
      </x:c>
      <x:c r="N28" s="3" t="s">
        <x:v>140</x:v>
      </x:c>
    </x:row>
    <x:row r="29" spans="1:14" ht="30" customHeight="1">
      <x:c r="A29" s="15" t="s">
        <x:v>1113</x:v>
      </x:c>
      <x:c r="B29" s="15" t="s">
        <x:v>931</x:v>
      </x:c>
      <x:c r="C29" s="15" t="s">
        <x:v>1642</x:v>
      </x:c>
      <x:c r="D29" s="15" t="s">
        <x:v>176</x:v>
      </x:c>
      <x:c r="E29" s="25">
        <x:f>일위대가!F144</x:f>
        <x:v>0</x:v>
      </x:c>
      <x:c r="F29" s="25">
        <x:f>일위대가!H144</x:f>
        <x:v>0</x:v>
      </x:c>
      <x:c r="G29" s="25">
        <x:f>일위대가!J144</x:f>
        <x:v>0</x:v>
      </x:c>
      <x:c r="H29" s="25">
        <x:f t="shared" si="0"/>
        <x:v>0</x:v>
      </x:c>
      <x:c r="I29" s="15" t="s">
        <x:v>362</x:v>
      </x:c>
      <x:c r="J29" s="15" t="s">
        <x:v>140</x:v>
      </x:c>
      <x:c r="K29" s="15" t="s">
        <x:v>140</x:v>
      </x:c>
      <x:c r="L29" s="15" t="s">
        <x:v>140</x:v>
      </x:c>
      <x:c r="M29" s="15" t="s">
        <x:v>926</x:v>
      </x:c>
      <x:c r="N29" s="3" t="s">
        <x:v>140</x:v>
      </x:c>
    </x:row>
    <x:row r="30" spans="1:14" ht="30" customHeight="1">
      <x:c r="A30" s="15" t="s">
        <x:v>1168</x:v>
      </x:c>
      <x:c r="B30" s="15" t="s">
        <x:v>931</x:v>
      </x:c>
      <x:c r="C30" s="15" t="s">
        <x:v>526</x:v>
      </x:c>
      <x:c r="D30" s="15" t="s">
        <x:v>176</x:v>
      </x:c>
      <x:c r="E30" s="25">
        <x:f>일위대가!F160</x:f>
        <x:v>0</x:v>
      </x:c>
      <x:c r="F30" s="25">
        <x:f>일위대가!H160</x:f>
        <x:v>0</x:v>
      </x:c>
      <x:c r="G30" s="25">
        <x:f>일위대가!J160</x:f>
        <x:v>0</x:v>
      </x:c>
      <x:c r="H30" s="25">
        <x:f t="shared" si="0"/>
        <x:v>0</x:v>
      </x:c>
      <x:c r="I30" s="15" t="s">
        <x:v>433</x:v>
      </x:c>
      <x:c r="J30" s="15" t="s">
        <x:v>140</x:v>
      </x:c>
      <x:c r="K30" s="15" t="s">
        <x:v>140</x:v>
      </x:c>
      <x:c r="L30" s="15" t="s">
        <x:v>140</x:v>
      </x:c>
      <x:c r="M30" s="15" t="s">
        <x:v>140</x:v>
      </x:c>
      <x:c r="N30" s="3" t="s">
        <x:v>140</x:v>
      </x:c>
    </x:row>
    <x:row r="31" spans="1:14" ht="30" customHeight="1">
      <x:c r="A31" s="15" t="s">
        <x:v>1121</x:v>
      </x:c>
      <x:c r="B31" s="15" t="s">
        <x:v>289</x:v>
      </x:c>
      <x:c r="C31" s="15" t="s">
        <x:v>80</x:v>
      </x:c>
      <x:c r="D31" s="15" t="s">
        <x:v>139</x:v>
      </x:c>
      <x:c r="E31" s="25">
        <x:f>일위대가!F173</x:f>
        <x:v>0</x:v>
      </x:c>
      <x:c r="F31" s="25">
        <x:f>일위대가!H173</x:f>
        <x:v>0</x:v>
      </x:c>
      <x:c r="G31" s="25">
        <x:f>일위대가!J173</x:f>
        <x:v>0</x:v>
      </x:c>
      <x:c r="H31" s="25">
        <x:f t="shared" si="0"/>
        <x:v>0</x:v>
      </x:c>
      <x:c r="I31" s="15" t="s">
        <x:v>341</x:v>
      </x:c>
      <x:c r="J31" s="15" t="s">
        <x:v>140</x:v>
      </x:c>
      <x:c r="K31" s="15" t="s">
        <x:v>140</x:v>
      </x:c>
      <x:c r="L31" s="15" t="s">
        <x:v>140</x:v>
      </x:c>
      <x:c r="M31" s="15" t="s">
        <x:v>1016</x:v>
      </x:c>
      <x:c r="N31" s="3" t="s">
        <x:v>140</x:v>
      </x:c>
    </x:row>
    <x:row r="32" spans="1:14" ht="30" customHeight="1">
      <x:c r="A32" s="15" t="s">
        <x:v>1114</x:v>
      </x:c>
      <x:c r="B32" s="15" t="s">
        <x:v>287</x:v>
      </x:c>
      <x:c r="C32" s="15" t="s">
        <x:v>80</x:v>
      </x:c>
      <x:c r="D32" s="15" t="s">
        <x:v>139</x:v>
      </x:c>
      <x:c r="E32" s="25">
        <x:f>일위대가!F186</x:f>
        <x:v>0</x:v>
      </x:c>
      <x:c r="F32" s="25">
        <x:f>일위대가!H186</x:f>
        <x:v>0</x:v>
      </x:c>
      <x:c r="G32" s="25">
        <x:f>일위대가!J186</x:f>
        <x:v>0</x:v>
      </x:c>
      <x:c r="H32" s="25">
        <x:f t="shared" si="0"/>
        <x:v>0</x:v>
      </x:c>
      <x:c r="I32" s="15" t="s">
        <x:v>435</x:v>
      </x:c>
      <x:c r="J32" s="15" t="s">
        <x:v>140</x:v>
      </x:c>
      <x:c r="K32" s="15" t="s">
        <x:v>140</x:v>
      </x:c>
      <x:c r="L32" s="15" t="s">
        <x:v>140</x:v>
      </x:c>
      <x:c r="M32" s="15" t="s">
        <x:v>1016</x:v>
      </x:c>
      <x:c r="N32" s="3" t="s">
        <x:v>140</x:v>
      </x:c>
    </x:row>
    <x:row r="33" spans="1:14" ht="30" customHeight="1">
      <x:c r="A33" s="15" t="s">
        <x:v>1116</x:v>
      </x:c>
      <x:c r="B33" s="15" t="s">
        <x:v>259</x:v>
      </x:c>
      <x:c r="C33" s="15" t="s">
        <x:v>80</x:v>
      </x:c>
      <x:c r="D33" s="15" t="s">
        <x:v>139</x:v>
      </x:c>
      <x:c r="E33" s="25">
        <x:f>일위대가!F191</x:f>
        <x:v>0</x:v>
      </x:c>
      <x:c r="F33" s="25">
        <x:f>일위대가!H191</x:f>
        <x:v>0</x:v>
      </x:c>
      <x:c r="G33" s="25">
        <x:f>일위대가!J191</x:f>
        <x:v>0</x:v>
      </x:c>
      <x:c r="H33" s="25">
        <x:f t="shared" si="0"/>
        <x:v>0</x:v>
      </x:c>
      <x:c r="I33" s="15" t="s">
        <x:v>439</x:v>
      </x:c>
      <x:c r="J33" s="15" t="s">
        <x:v>140</x:v>
      </x:c>
      <x:c r="K33" s="15" t="s">
        <x:v>140</x:v>
      </x:c>
      <x:c r="L33" s="15" t="s">
        <x:v>140</x:v>
      </x:c>
      <x:c r="M33" s="15" t="s">
        <x:v>1016</x:v>
      </x:c>
      <x:c r="N33" s="3" t="s">
        <x:v>140</x:v>
      </x:c>
    </x:row>
    <x:row r="34" spans="1:14" ht="30" customHeight="1">
      <x:c r="A34" s="15" t="s">
        <x:v>1058</x:v>
      </x:c>
      <x:c r="B34" s="15" t="s">
        <x:v>950</x:v>
      </x:c>
      <x:c r="C34" s="15" t="s">
        <x:v>1609</x:v>
      </x:c>
      <x:c r="D34" s="15" t="s">
        <x:v>139</x:v>
      </x:c>
      <x:c r="E34" s="25">
        <x:f>일위대가!F200</x:f>
        <x:v>0</x:v>
      </x:c>
      <x:c r="F34" s="25">
        <x:f>일위대가!H200</x:f>
        <x:v>0</x:v>
      </x:c>
      <x:c r="G34" s="25">
        <x:f>일위대가!J200</x:f>
        <x:v>0</x:v>
      </x:c>
      <x:c r="H34" s="25">
        <x:f t="shared" si="0"/>
        <x:v>0</x:v>
      </x:c>
      <x:c r="I34" s="15" t="s">
        <x:v>520</x:v>
      </x:c>
      <x:c r="J34" s="15" t="s">
        <x:v>140</x:v>
      </x:c>
      <x:c r="K34" s="15" t="s">
        <x:v>140</x:v>
      </x:c>
      <x:c r="L34" s="15" t="s">
        <x:v>140</x:v>
      </x:c>
      <x:c r="M34" s="15" t="s">
        <x:v>930</x:v>
      </x:c>
      <x:c r="N34" s="3" t="s">
        <x:v>140</x:v>
      </x:c>
    </x:row>
    <x:row r="35" spans="1:14" ht="30" customHeight="1">
      <x:c r="A35" s="15" t="s">
        <x:v>1110</x:v>
      </x:c>
      <x:c r="B35" s="15" t="s">
        <x:v>950</x:v>
      </x:c>
      <x:c r="C35" s="15" t="s">
        <x:v>1584</x:v>
      </x:c>
      <x:c r="D35" s="15" t="s">
        <x:v>139</x:v>
      </x:c>
      <x:c r="E35" s="25">
        <x:f>일위대가!F209</x:f>
        <x:v>0</x:v>
      </x:c>
      <x:c r="F35" s="25">
        <x:f>일위대가!H209</x:f>
        <x:v>0</x:v>
      </x:c>
      <x:c r="G35" s="25">
        <x:f>일위대가!J209</x:f>
        <x:v>0</x:v>
      </x:c>
      <x:c r="H35" s="25">
        <x:f t="shared" si="0"/>
        <x:v>0</x:v>
      </x:c>
      <x:c r="I35" s="15" t="s">
        <x:v>367</x:v>
      </x:c>
      <x:c r="J35" s="15" t="s">
        <x:v>140</x:v>
      </x:c>
      <x:c r="K35" s="15" t="s">
        <x:v>140</x:v>
      </x:c>
      <x:c r="L35" s="15" t="s">
        <x:v>140</x:v>
      </x:c>
      <x:c r="M35" s="15" t="s">
        <x:v>930</x:v>
      </x:c>
      <x:c r="N35" s="3" t="s">
        <x:v>140</x:v>
      </x:c>
    </x:row>
    <x:row r="36" spans="1:14" ht="30" customHeight="1">
      <x:c r="A36" s="15" t="s">
        <x:v>1510</x:v>
      </x:c>
      <x:c r="B36" s="15" t="s">
        <x:v>48</x:v>
      </x:c>
      <x:c r="C36" s="15" t="s">
        <x:v>294</x:v>
      </x:c>
      <x:c r="D36" s="15" t="s">
        <x:v>153</x:v>
      </x:c>
      <x:c r="E36" s="25">
        <x:f>일위대가!F215</x:f>
        <x:v>0</x:v>
      </x:c>
      <x:c r="F36" s="25">
        <x:f>일위대가!H215</x:f>
        <x:v>0</x:v>
      </x:c>
      <x:c r="G36" s="25">
        <x:f>일위대가!J215</x:f>
        <x:v>0</x:v>
      </x:c>
      <x:c r="H36" s="25">
        <x:f t="shared" ref="H36:H67" si="1">E36+F36+G36</x:f>
        <x:v>0</x:v>
      </x:c>
      <x:c r="I36" s="15" t="s">
        <x:v>337</x:v>
      </x:c>
      <x:c r="J36" s="15" t="s">
        <x:v>140</x:v>
      </x:c>
      <x:c r="K36" s="15" t="s">
        <x:v>140</x:v>
      </x:c>
      <x:c r="L36" s="15" t="s">
        <x:v>140</x:v>
      </x:c>
      <x:c r="M36" s="15" t="s">
        <x:v>140</x:v>
      </x:c>
      <x:c r="N36" s="3" t="s">
        <x:v>140</x:v>
      </x:c>
    </x:row>
    <x:row r="37" spans="1:14" ht="30" customHeight="1">
      <x:c r="A37" s="15" t="s">
        <x:v>1023</x:v>
      </x:c>
      <x:c r="B37" s="15" t="s">
        <x:v>47</x:v>
      </x:c>
      <x:c r="C37" s="15" t="s">
        <x:v>291</x:v>
      </x:c>
      <x:c r="D37" s="15" t="s">
        <x:v>153</x:v>
      </x:c>
      <x:c r="E37" s="25">
        <x:f>일위대가!F219</x:f>
        <x:v>0</x:v>
      </x:c>
      <x:c r="F37" s="25">
        <x:f>일위대가!H219</x:f>
        <x:v>0</x:v>
      </x:c>
      <x:c r="G37" s="25">
        <x:f>일위대가!J219</x:f>
        <x:v>0</x:v>
      </x:c>
      <x:c r="H37" s="25">
        <x:f t="shared" si="1"/>
        <x:v>0</x:v>
      </x:c>
      <x:c r="I37" s="15" t="s">
        <x:v>402</x:v>
      </x:c>
      <x:c r="J37" s="15" t="s">
        <x:v>140</x:v>
      </x:c>
      <x:c r="K37" s="15" t="s">
        <x:v>140</x:v>
      </x:c>
      <x:c r="L37" s="15" t="s">
        <x:v>140</x:v>
      </x:c>
      <x:c r="M37" s="15" t="s">
        <x:v>140</x:v>
      </x:c>
      <x:c r="N37" s="3" t="s">
        <x:v>140</x:v>
      </x:c>
    </x:row>
    <x:row r="38" spans="1:14" ht="30" customHeight="1">
      <x:c r="A38" s="15" t="s">
        <x:v>3</x:v>
      </x:c>
      <x:c r="B38" s="15" t="s">
        <x:v>1574</x:v>
      </x:c>
      <x:c r="C38" s="15" t="s">
        <x:v>1643</x:v>
      </x:c>
      <x:c r="D38" s="15" t="s">
        <x:v>131</x:v>
      </x:c>
      <x:c r="E38" s="25">
        <x:f>일위대가!F225</x:f>
        <x:v>0</x:v>
      </x:c>
      <x:c r="F38" s="25">
        <x:f>일위대가!H225</x:f>
        <x:v>0</x:v>
      </x:c>
      <x:c r="G38" s="25">
        <x:f>일위대가!J225</x:f>
        <x:v>0</x:v>
      </x:c>
      <x:c r="H38" s="25">
        <x:f t="shared" si="1"/>
        <x:v>0</x:v>
      </x:c>
      <x:c r="I38" s="15" t="s">
        <x:v>415</x:v>
      </x:c>
      <x:c r="J38" s="15" t="s">
        <x:v>140</x:v>
      </x:c>
      <x:c r="K38" s="15" t="s">
        <x:v>140</x:v>
      </x:c>
      <x:c r="L38" s="15" t="s">
        <x:v>140</x:v>
      </x:c>
      <x:c r="M38" s="15" t="s">
        <x:v>1019</x:v>
      </x:c>
      <x:c r="N38" s="3" t="s">
        <x:v>140</x:v>
      </x:c>
    </x:row>
    <x:row r="39" spans="1:14" ht="30" customHeight="1">
      <x:c r="A39" s="15" t="s">
        <x:v>1055</x:v>
      </x:c>
      <x:c r="B39" s="15" t="s">
        <x:v>909</x:v>
      </x:c>
      <x:c r="C39" s="15" t="s">
        <x:v>1643</x:v>
      </x:c>
      <x:c r="D39" s="15" t="s">
        <x:v>131</x:v>
      </x:c>
      <x:c r="E39" s="25">
        <x:f>일위대가!F231</x:f>
        <x:v>0</x:v>
      </x:c>
      <x:c r="F39" s="25">
        <x:f>일위대가!H231</x:f>
        <x:v>0</x:v>
      </x:c>
      <x:c r="G39" s="25">
        <x:f>일위대가!J231</x:f>
        <x:v>0</x:v>
      </x:c>
      <x:c r="H39" s="25">
        <x:f t="shared" si="1"/>
        <x:v>0</x:v>
      </x:c>
      <x:c r="I39" s="15" t="s">
        <x:v>748</x:v>
      </x:c>
      <x:c r="J39" s="15" t="s">
        <x:v>140</x:v>
      </x:c>
      <x:c r="K39" s="15" t="s">
        <x:v>140</x:v>
      </x:c>
      <x:c r="L39" s="15" t="s">
        <x:v>140</x:v>
      </x:c>
      <x:c r="M39" s="15" t="s">
        <x:v>908</x:v>
      </x:c>
      <x:c r="N39" s="3" t="s">
        <x:v>140</x:v>
      </x:c>
    </x:row>
    <x:row r="40" spans="1:14" ht="30" customHeight="1">
      <x:c r="A40" s="15" t="s">
        <x:v>1503</x:v>
      </x:c>
      <x:c r="B40" s="15" t="s">
        <x:v>97</x:v>
      </x:c>
      <x:c r="C40" s="15" t="s">
        <x:v>635</x:v>
      </x:c>
      <x:c r="D40" s="15" t="s">
        <x:v>131</x:v>
      </x:c>
      <x:c r="E40" s="25">
        <x:f>일위대가!F236</x:f>
        <x:v>0</x:v>
      </x:c>
      <x:c r="F40" s="25">
        <x:f>일위대가!H236</x:f>
        <x:v>0</x:v>
      </x:c>
      <x:c r="G40" s="25">
        <x:f>일위대가!J236</x:f>
        <x:v>0</x:v>
      </x:c>
      <x:c r="H40" s="25">
        <x:f t="shared" si="1"/>
        <x:v>0</x:v>
      </x:c>
      <x:c r="I40" s="15" t="s">
        <x:v>408</x:v>
      </x:c>
      <x:c r="J40" s="15" t="s">
        <x:v>140</x:v>
      </x:c>
      <x:c r="K40" s="15" t="s">
        <x:v>140</x:v>
      </x:c>
      <x:c r="L40" s="15" t="s">
        <x:v>140</x:v>
      </x:c>
      <x:c r="M40" s="15" t="s">
        <x:v>902</x:v>
      </x:c>
      <x:c r="N40" s="3" t="s">
        <x:v>140</x:v>
      </x:c>
    </x:row>
    <x:row r="41" spans="1:14" ht="30" customHeight="1">
      <x:c r="A41" s="15" t="s">
        <x:v>36</x:v>
      </x:c>
      <x:c r="B41" s="15" t="s">
        <x:v>1624</x:v>
      </x:c>
      <x:c r="C41" s="15" t="s">
        <x:v>140</x:v>
      </x:c>
      <x:c r="D41" s="15" t="s">
        <x:v>137</x:v>
      </x:c>
      <x:c r="E41" s="25">
        <x:f>일위대가!F242</x:f>
        <x:v>0</x:v>
      </x:c>
      <x:c r="F41" s="25">
        <x:f>일위대가!H242</x:f>
        <x:v>0</x:v>
      </x:c>
      <x:c r="G41" s="25">
        <x:f>일위대가!J242</x:f>
        <x:v>0</x:v>
      </x:c>
      <x:c r="H41" s="25">
        <x:f t="shared" si="1"/>
        <x:v>0</x:v>
      </x:c>
      <x:c r="I41" s="15" t="s">
        <x:v>475</x:v>
      </x:c>
      <x:c r="J41" s="15" t="s">
        <x:v>140</x:v>
      </x:c>
      <x:c r="K41" s="15" t="s">
        <x:v>140</x:v>
      </x:c>
      <x:c r="L41" s="15" t="s">
        <x:v>140</x:v>
      </x:c>
      <x:c r="M41" s="15" t="s">
        <x:v>912</x:v>
      </x:c>
      <x:c r="N41" s="3" t="s">
        <x:v>140</x:v>
      </x:c>
    </x:row>
    <x:row r="42" spans="1:14" ht="30" customHeight="1">
      <x:c r="A42" s="15" t="s">
        <x:v>1126</x:v>
      </x:c>
      <x:c r="B42" s="15" t="s">
        <x:v>1582</x:v>
      </x:c>
      <x:c r="C42" s="15" t="s">
        <x:v>980</x:v>
      </x:c>
      <x:c r="D42" s="15" t="s">
        <x:v>176</x:v>
      </x:c>
      <x:c r="E42" s="25">
        <x:f>일위대가!F247</x:f>
        <x:v>0</x:v>
      </x:c>
      <x:c r="F42" s="25">
        <x:f>일위대가!H247</x:f>
        <x:v>0</x:v>
      </x:c>
      <x:c r="G42" s="25">
        <x:f>일위대가!J247</x:f>
        <x:v>0</x:v>
      </x:c>
      <x:c r="H42" s="25">
        <x:f t="shared" si="1"/>
        <x:v>0</x:v>
      </x:c>
      <x:c r="I42" s="15" t="s">
        <x:v>356</x:v>
      </x:c>
      <x:c r="J42" s="15" t="s">
        <x:v>140</x:v>
      </x:c>
      <x:c r="K42" s="15" t="s">
        <x:v>140</x:v>
      </x:c>
      <x:c r="L42" s="15" t="s">
        <x:v>140</x:v>
      </x:c>
      <x:c r="M42" s="15" t="s">
        <x:v>961</x:v>
      </x:c>
      <x:c r="N42" s="3" t="s">
        <x:v>140</x:v>
      </x:c>
    </x:row>
    <x:row r="43" spans="1:14" ht="30" customHeight="1">
      <x:c r="A43" s="15" t="s">
        <x:v>33</x:v>
      </x:c>
      <x:c r="B43" s="15" t="s">
        <x:v>1582</x:v>
      </x:c>
      <x:c r="C43" s="15" t="s">
        <x:v>1601</x:v>
      </x:c>
      <x:c r="D43" s="15" t="s">
        <x:v>176</x:v>
      </x:c>
      <x:c r="E43" s="25">
        <x:f>일위대가!F252</x:f>
        <x:v>0</x:v>
      </x:c>
      <x:c r="F43" s="25">
        <x:f>일위대가!H252</x:f>
        <x:v>0</x:v>
      </x:c>
      <x:c r="G43" s="25">
        <x:f>일위대가!J252</x:f>
        <x:v>0</x:v>
      </x:c>
      <x:c r="H43" s="25">
        <x:f t="shared" si="1"/>
        <x:v>0</x:v>
      </x:c>
      <x:c r="I43" s="15" t="s">
        <x:v>378</x:v>
      </x:c>
      <x:c r="J43" s="15" t="s">
        <x:v>140</x:v>
      </x:c>
      <x:c r="K43" s="15" t="s">
        <x:v>140</x:v>
      </x:c>
      <x:c r="L43" s="15" t="s">
        <x:v>140</x:v>
      </x:c>
      <x:c r="M43" s="15" t="s">
        <x:v>961</x:v>
      </x:c>
      <x:c r="N43" s="3" t="s">
        <x:v>140</x:v>
      </x:c>
    </x:row>
    <x:row r="44" spans="1:14" ht="30" customHeight="1">
      <x:c r="A44" s="15" t="s">
        <x:v>1862</x:v>
      </x:c>
      <x:c r="B44" s="15" t="s">
        <x:v>691</x:v>
      </x:c>
      <x:c r="C44" s="15" t="s">
        <x:v>209</x:v>
      </x:c>
      <x:c r="D44" s="15" t="s">
        <x:v>176</x:v>
      </x:c>
      <x:c r="E44" s="25">
        <x:f>일위대가!F259</x:f>
        <x:v>0</x:v>
      </x:c>
      <x:c r="F44" s="25">
        <x:f>일위대가!H259</x:f>
        <x:v>0</x:v>
      </x:c>
      <x:c r="G44" s="25">
        <x:f>일위대가!J259</x:f>
        <x:v>0</x:v>
      </x:c>
      <x:c r="H44" s="25">
        <x:f t="shared" si="1"/>
        <x:v>0</x:v>
      </x:c>
      <x:c r="I44" s="15" t="s">
        <x:v>383</x:v>
      </x:c>
      <x:c r="J44" s="15" t="s">
        <x:v>140</x:v>
      </x:c>
      <x:c r="K44" s="15" t="s">
        <x:v>140</x:v>
      </x:c>
      <x:c r="L44" s="15" t="s">
        <x:v>140</x:v>
      </x:c>
      <x:c r="M44" s="15" t="s">
        <x:v>140</x:v>
      </x:c>
      <x:c r="N44" s="3" t="s">
        <x:v>140</x:v>
      </x:c>
    </x:row>
    <x:row r="45" spans="1:14" ht="30" customHeight="1">
      <x:c r="A45" s="15" t="s">
        <x:v>1128</x:v>
      </x:c>
      <x:c r="B45" s="15" t="s">
        <x:v>679</x:v>
      </x:c>
      <x:c r="C45" s="15" t="s">
        <x:v>264</x:v>
      </x:c>
      <x:c r="D45" s="15" t="s">
        <x:v>176</x:v>
      </x:c>
      <x:c r="E45" s="25">
        <x:f>일위대가!F265</x:f>
        <x:v>0</x:v>
      </x:c>
      <x:c r="F45" s="25">
        <x:f>일위대가!H265</x:f>
        <x:v>0</x:v>
      </x:c>
      <x:c r="G45" s="25">
        <x:f>일위대가!J265</x:f>
        <x:v>0</x:v>
      </x:c>
      <x:c r="H45" s="25">
        <x:f t="shared" si="1"/>
        <x:v>0</x:v>
      </x:c>
      <x:c r="I45" s="15" t="s">
        <x:v>340</x:v>
      </x:c>
      <x:c r="J45" s="15" t="s">
        <x:v>140</x:v>
      </x:c>
      <x:c r="K45" s="15" t="s">
        <x:v>140</x:v>
      </x:c>
      <x:c r="L45" s="15" t="s">
        <x:v>140</x:v>
      </x:c>
      <x:c r="M45" s="15" t="s">
        <x:v>981</x:v>
      </x:c>
      <x:c r="N45" s="3" t="s">
        <x:v>140</x:v>
      </x:c>
    </x:row>
    <x:row r="46" spans="1:14" ht="30" customHeight="1">
      <x:c r="A46" s="15" t="s">
        <x:v>1029</x:v>
      </x:c>
      <x:c r="B46" s="15" t="s">
        <x:v>679</x:v>
      </x:c>
      <x:c r="C46" s="15" t="s">
        <x:v>262</x:v>
      </x:c>
      <x:c r="D46" s="15" t="s">
        <x:v>176</x:v>
      </x:c>
      <x:c r="E46" s="25">
        <x:f>일위대가!F271</x:f>
        <x:v>0</x:v>
      </x:c>
      <x:c r="F46" s="25">
        <x:f>일위대가!H271</x:f>
        <x:v>0</x:v>
      </x:c>
      <x:c r="G46" s="25">
        <x:f>일위대가!J271</x:f>
        <x:v>0</x:v>
      </x:c>
      <x:c r="H46" s="25">
        <x:f t="shared" si="1"/>
        <x:v>0</x:v>
      </x:c>
      <x:c r="I46" s="15" t="s">
        <x:v>369</x:v>
      </x:c>
      <x:c r="J46" s="15" t="s">
        <x:v>140</x:v>
      </x:c>
      <x:c r="K46" s="15" t="s">
        <x:v>140</x:v>
      </x:c>
      <x:c r="L46" s="15" t="s">
        <x:v>140</x:v>
      </x:c>
      <x:c r="M46" s="15" t="s">
        <x:v>981</x:v>
      </x:c>
      <x:c r="N46" s="3" t="s">
        <x:v>140</x:v>
      </x:c>
    </x:row>
    <x:row r="47" spans="1:14" ht="30" customHeight="1">
      <x:c r="A47" s="15" t="s">
        <x:v>826</x:v>
      </x:c>
      <x:c r="B47" s="15" t="s">
        <x:v>1089</x:v>
      </x:c>
      <x:c r="C47" s="15" t="s">
        <x:v>282</x:v>
      </x:c>
      <x:c r="D47" s="15" t="s">
        <x:v>176</x:v>
      </x:c>
      <x:c r="E47" s="25">
        <x:f>일위대가!F277</x:f>
        <x:v>0</x:v>
      </x:c>
      <x:c r="F47" s="25">
        <x:f>일위대가!H277</x:f>
        <x:v>0</x:v>
      </x:c>
      <x:c r="G47" s="25">
        <x:f>일위대가!J277</x:f>
        <x:v>0</x:v>
      </x:c>
      <x:c r="H47" s="25">
        <x:f t="shared" si="1"/>
        <x:v>0</x:v>
      </x:c>
      <x:c r="I47" s="15" t="s">
        <x:v>357</x:v>
      </x:c>
      <x:c r="J47" s="15" t="s">
        <x:v>140</x:v>
      </x:c>
      <x:c r="K47" s="15" t="s">
        <x:v>140</x:v>
      </x:c>
      <x:c r="L47" s="15" t="s">
        <x:v>140</x:v>
      </x:c>
      <x:c r="M47" s="15" t="s">
        <x:v>140</x:v>
      </x:c>
      <x:c r="N47" s="3" t="s">
        <x:v>140</x:v>
      </x:c>
    </x:row>
    <x:row r="48" spans="1:14" ht="30" customHeight="1">
      <x:c r="A48" s="15" t="s">
        <x:v>1026</x:v>
      </x:c>
      <x:c r="B48" s="15" t="s">
        <x:v>1632</x:v>
      </x:c>
      <x:c r="C48" s="15" t="s">
        <x:v>1123</x:v>
      </x:c>
      <x:c r="D48" s="15" t="s">
        <x:v>176</x:v>
      </x:c>
      <x:c r="E48" s="25">
        <x:f>일위대가!F283</x:f>
        <x:v>0</x:v>
      </x:c>
      <x:c r="F48" s="25">
        <x:f>일위대가!H283</x:f>
        <x:v>0</x:v>
      </x:c>
      <x:c r="G48" s="25">
        <x:f>일위대가!J283</x:f>
        <x:v>0</x:v>
      </x:c>
      <x:c r="H48" s="25">
        <x:f t="shared" si="1"/>
        <x:v>0</x:v>
      </x:c>
      <x:c r="I48" s="15" t="s">
        <x:v>469</x:v>
      </x:c>
      <x:c r="J48" s="15" t="s">
        <x:v>140</x:v>
      </x:c>
      <x:c r="K48" s="15" t="s">
        <x:v>140</x:v>
      </x:c>
      <x:c r="L48" s="15" t="s">
        <x:v>140</x:v>
      </x:c>
      <x:c r="M48" s="15" t="s">
        <x:v>975</x:v>
      </x:c>
      <x:c r="N48" s="3" t="s">
        <x:v>140</x:v>
      </x:c>
    </x:row>
    <x:row r="49" spans="1:14" ht="30" customHeight="1">
      <x:c r="A49" s="15" t="s">
        <x:v>1137</x:v>
      </x:c>
      <x:c r="B49" s="15" t="s">
        <x:v>1600</x:v>
      </x:c>
      <x:c r="C49" s="15" t="s">
        <x:v>300</x:v>
      </x:c>
      <x:c r="D49" s="15" t="s">
        <x:v>176</x:v>
      </x:c>
      <x:c r="E49" s="25">
        <x:f>일위대가!F287</x:f>
        <x:v>0</x:v>
      </x:c>
      <x:c r="F49" s="25">
        <x:f>일위대가!H287</x:f>
        <x:v>0</x:v>
      </x:c>
      <x:c r="G49" s="25">
        <x:f>일위대가!J287</x:f>
        <x:v>0</x:v>
      </x:c>
      <x:c r="H49" s="25">
        <x:f t="shared" si="1"/>
        <x:v>0</x:v>
      </x:c>
      <x:c r="I49" s="15" t="s">
        <x:v>434</x:v>
      </x:c>
      <x:c r="J49" s="15" t="s">
        <x:v>140</x:v>
      </x:c>
      <x:c r="K49" s="15" t="s">
        <x:v>140</x:v>
      </x:c>
      <x:c r="L49" s="15" t="s">
        <x:v>140</x:v>
      </x:c>
      <x:c r="M49" s="15" t="s">
        <x:v>973</x:v>
      </x:c>
      <x:c r="N49" s="3" t="s">
        <x:v>140</x:v>
      </x:c>
    </x:row>
    <x:row r="50" spans="1:14" ht="30" customHeight="1">
      <x:c r="A50" s="15" t="s">
        <x:v>1027</x:v>
      </x:c>
      <x:c r="B50" s="15" t="s">
        <x:v>1580</x:v>
      </x:c>
      <x:c r="C50" s="15" t="s">
        <x:v>268</x:v>
      </x:c>
      <x:c r="D50" s="15" t="s">
        <x:v>176</x:v>
      </x:c>
      <x:c r="E50" s="25">
        <x:f>일위대가!F291</x:f>
        <x:v>0</x:v>
      </x:c>
      <x:c r="F50" s="25">
        <x:f>일위대가!H291</x:f>
        <x:v>0</x:v>
      </x:c>
      <x:c r="G50" s="25">
        <x:f>일위대가!J291</x:f>
        <x:v>0</x:v>
      </x:c>
      <x:c r="H50" s="25">
        <x:f t="shared" si="1"/>
        <x:v>0</x:v>
      </x:c>
      <x:c r="I50" s="15" t="s">
        <x:v>471</x:v>
      </x:c>
      <x:c r="J50" s="15" t="s">
        <x:v>140</x:v>
      </x:c>
      <x:c r="K50" s="15" t="s">
        <x:v>140</x:v>
      </x:c>
      <x:c r="L50" s="15" t="s">
        <x:v>140</x:v>
      </x:c>
      <x:c r="M50" s="15" t="s">
        <x:v>973</x:v>
      </x:c>
      <x:c r="N50" s="3" t="s">
        <x:v>140</x:v>
      </x:c>
    </x:row>
    <x:row r="51" spans="1:14" ht="30" customHeight="1">
      <x:c r="A51" s="15" t="s">
        <x:v>1111</x:v>
      </x:c>
      <x:c r="B51" s="15" t="s">
        <x:v>1632</x:v>
      </x:c>
      <x:c r="C51" s="15" t="s">
        <x:v>1211</x:v>
      </x:c>
      <x:c r="D51" s="15" t="s">
        <x:v>176</x:v>
      </x:c>
      <x:c r="E51" s="25">
        <x:f>일위대가!F297</x:f>
        <x:v>0</x:v>
      </x:c>
      <x:c r="F51" s="25">
        <x:f>일위대가!H297</x:f>
        <x:v>0</x:v>
      </x:c>
      <x:c r="G51" s="25">
        <x:f>일위대가!J297</x:f>
        <x:v>0</x:v>
      </x:c>
      <x:c r="H51" s="25">
        <x:f t="shared" si="1"/>
        <x:v>0</x:v>
      </x:c>
      <x:c r="I51" s="15" t="s">
        <x:v>468</x:v>
      </x:c>
      <x:c r="J51" s="15" t="s">
        <x:v>140</x:v>
      </x:c>
      <x:c r="K51" s="15" t="s">
        <x:v>140</x:v>
      </x:c>
      <x:c r="L51" s="15" t="s">
        <x:v>140</x:v>
      </x:c>
      <x:c r="M51" s="15" t="s">
        <x:v>975</x:v>
      </x:c>
      <x:c r="N51" s="3" t="s">
        <x:v>140</x:v>
      </x:c>
    </x:row>
    <x:row r="52" spans="1:14" ht="30" customHeight="1">
      <x:c r="A52" s="15" t="s">
        <x:v>1144</x:v>
      </x:c>
      <x:c r="B52" s="15" t="s">
        <x:v>293</x:v>
      </x:c>
      <x:c r="C52" s="15" t="s">
        <x:v>270</x:v>
      </x:c>
      <x:c r="D52" s="15" t="s">
        <x:v>176</x:v>
      </x:c>
      <x:c r="E52" s="25">
        <x:f>일위대가!F304</x:f>
        <x:v>0</x:v>
      </x:c>
      <x:c r="F52" s="25">
        <x:f>일위대가!H304</x:f>
        <x:v>0</x:v>
      </x:c>
      <x:c r="G52" s="25">
        <x:f>일위대가!J304</x:f>
        <x:v>0</x:v>
      </x:c>
      <x:c r="H52" s="25">
        <x:f t="shared" si="1"/>
        <x:v>0</x:v>
      </x:c>
      <x:c r="I52" s="15" t="s">
        <x:v>374</x:v>
      </x:c>
      <x:c r="J52" s="15" t="s">
        <x:v>140</x:v>
      </x:c>
      <x:c r="K52" s="15" t="s">
        <x:v>140</x:v>
      </x:c>
      <x:c r="L52" s="15" t="s">
        <x:v>140</x:v>
      </x:c>
      <x:c r="M52" s="15" t="s">
        <x:v>1591</x:v>
      </x:c>
      <x:c r="N52" s="3" t="s">
        <x:v>140</x:v>
      </x:c>
    </x:row>
    <x:row r="53" spans="1:14" ht="30" customHeight="1">
      <x:c r="A53" s="15" t="s">
        <x:v>824</x:v>
      </x:c>
      <x:c r="B53" s="15" t="s">
        <x:v>1098</x:v>
      </x:c>
      <x:c r="C53" s="15" t="s">
        <x:v>271</x:v>
      </x:c>
      <x:c r="D53" s="15" t="s">
        <x:v>176</x:v>
      </x:c>
      <x:c r="E53" s="25">
        <x:f>일위대가!F310</x:f>
        <x:v>0</x:v>
      </x:c>
      <x:c r="F53" s="25">
        <x:f>일위대가!H310</x:f>
        <x:v>0</x:v>
      </x:c>
      <x:c r="G53" s="25">
        <x:f>일위대가!J310</x:f>
        <x:v>0</x:v>
      </x:c>
      <x:c r="H53" s="25">
        <x:f t="shared" si="1"/>
        <x:v>0</x:v>
      </x:c>
      <x:c r="I53" s="15" t="s">
        <x:v>485</x:v>
      </x:c>
      <x:c r="J53" s="15" t="s">
        <x:v>140</x:v>
      </x:c>
      <x:c r="K53" s="15" t="s">
        <x:v>140</x:v>
      </x:c>
      <x:c r="L53" s="15" t="s">
        <x:v>140</x:v>
      </x:c>
      <x:c r="M53" s="15" t="s">
        <x:v>1591</x:v>
      </x:c>
      <x:c r="N53" s="3" t="s">
        <x:v>140</x:v>
      </x:c>
    </x:row>
    <x:row r="54" spans="1:14" ht="30" customHeight="1">
      <x:c r="A54" s="15" t="s">
        <x:v>1124</x:v>
      </x:c>
      <x:c r="B54" s="15" t="s">
        <x:v>260</x:v>
      </x:c>
      <x:c r="C54" s="15" t="s">
        <x:v>270</x:v>
      </x:c>
      <x:c r="D54" s="15" t="s">
        <x:v>176</x:v>
      </x:c>
      <x:c r="E54" s="25">
        <x:f>일위대가!F317</x:f>
        <x:v>0</x:v>
      </x:c>
      <x:c r="F54" s="25">
        <x:f>일위대가!H317</x:f>
        <x:v>0</x:v>
      </x:c>
      <x:c r="G54" s="25">
        <x:f>일위대가!J317</x:f>
        <x:v>0</x:v>
      </x:c>
      <x:c r="H54" s="25">
        <x:f t="shared" si="1"/>
        <x:v>0</x:v>
      </x:c>
      <x:c r="I54" s="15" t="s">
        <x:v>391</x:v>
      </x:c>
      <x:c r="J54" s="15" t="s">
        <x:v>140</x:v>
      </x:c>
      <x:c r="K54" s="15" t="s">
        <x:v>140</x:v>
      </x:c>
      <x:c r="L54" s="15" t="s">
        <x:v>140</x:v>
      </x:c>
      <x:c r="M54" s="15" t="s">
        <x:v>1591</x:v>
      </x:c>
      <x:c r="N54" s="3" t="s">
        <x:v>140</x:v>
      </x:c>
    </x:row>
    <x:row r="55" spans="1:14" ht="30" customHeight="1">
      <x:c r="A55" s="15" t="s">
        <x:v>1135</x:v>
      </x:c>
      <x:c r="B55" s="15" t="s">
        <x:v>98</x:v>
      </x:c>
      <x:c r="C55" s="15" t="s">
        <x:v>280</x:v>
      </x:c>
      <x:c r="D55" s="15" t="s">
        <x:v>232</x:v>
      </x:c>
      <x:c r="E55" s="25">
        <x:f>일위대가!F323</x:f>
        <x:v>0</x:v>
      </x:c>
      <x:c r="F55" s="25">
        <x:f>일위대가!H323</x:f>
        <x:v>0</x:v>
      </x:c>
      <x:c r="G55" s="25">
        <x:f>일위대가!J323</x:f>
        <x:v>0</x:v>
      </x:c>
      <x:c r="H55" s="25">
        <x:f t="shared" si="1"/>
        <x:v>0</x:v>
      </x:c>
      <x:c r="I55" s="15" t="s">
        <x:v>409</x:v>
      </x:c>
      <x:c r="J55" s="15" t="s">
        <x:v>140</x:v>
      </x:c>
      <x:c r="K55" s="15" t="s">
        <x:v>140</x:v>
      </x:c>
      <x:c r="L55" s="15" t="s">
        <x:v>140</x:v>
      </x:c>
      <x:c r="M55" s="15" t="s">
        <x:v>888</x:v>
      </x:c>
      <x:c r="N55" s="3" t="s">
        <x:v>140</x:v>
      </x:c>
    </x:row>
    <x:row r="56" spans="1:14" ht="30" customHeight="1">
      <x:c r="A56" s="15" t="s">
        <x:v>1115</x:v>
      </x:c>
      <x:c r="B56" s="15" t="s">
        <x:v>69</x:v>
      </x:c>
      <x:c r="C56" s="15" t="s">
        <x:v>85</x:v>
      </x:c>
      <x:c r="D56" s="15" t="s">
        <x:v>176</x:v>
      </x:c>
      <x:c r="E56" s="25">
        <x:f>일위대가!F330</x:f>
        <x:v>0</x:v>
      </x:c>
      <x:c r="F56" s="25">
        <x:f>일위대가!H330</x:f>
        <x:v>0</x:v>
      </x:c>
      <x:c r="G56" s="25">
        <x:f>일위대가!J330</x:f>
        <x:v>0</x:v>
      </x:c>
      <x:c r="H56" s="25">
        <x:f t="shared" si="1"/>
        <x:v>0</x:v>
      </x:c>
      <x:c r="I56" s="15" t="s">
        <x:v>490</x:v>
      </x:c>
      <x:c r="J56" s="15" t="s">
        <x:v>140</x:v>
      </x:c>
      <x:c r="K56" s="15" t="s">
        <x:v>140</x:v>
      </x:c>
      <x:c r="L56" s="15" t="s">
        <x:v>140</x:v>
      </x:c>
      <x:c r="M56" s="15" t="s">
        <x:v>987</x:v>
      </x:c>
      <x:c r="N56" s="3" t="s">
        <x:v>140</x:v>
      </x:c>
    </x:row>
    <x:row r="57" spans="1:14" ht="30" customHeight="1">
      <x:c r="A57" s="15" t="s">
        <x:v>1173</x:v>
      </x:c>
      <x:c r="B57" s="15" t="s">
        <x:v>1722</x:v>
      </x:c>
      <x:c r="C57" s="15" t="s">
        <x:v>1175</x:v>
      </x:c>
      <x:c r="D57" s="15" t="s">
        <x:v>137</x:v>
      </x:c>
      <x:c r="E57" s="25">
        <x:f>일위대가!F336</x:f>
        <x:v>0</x:v>
      </x:c>
      <x:c r="F57" s="25">
        <x:f>일위대가!H336</x:f>
        <x:v>0</x:v>
      </x:c>
      <x:c r="G57" s="25">
        <x:f>일위대가!J336</x:f>
        <x:v>0</x:v>
      </x:c>
      <x:c r="H57" s="25">
        <x:f t="shared" si="1"/>
        <x:v>0</x:v>
      </x:c>
      <x:c r="I57" s="15" t="s">
        <x:v>565</x:v>
      </x:c>
      <x:c r="J57" s="15" t="s">
        <x:v>140</x:v>
      </x:c>
      <x:c r="K57" s="15" t="s">
        <x:v>140</x:v>
      </x:c>
      <x:c r="L57" s="15" t="s">
        <x:v>140</x:v>
      </x:c>
      <x:c r="M57" s="15" t="s">
        <x:v>140</x:v>
      </x:c>
      <x:c r="N57" s="3" t="s">
        <x:v>140</x:v>
      </x:c>
    </x:row>
    <x:row r="58" spans="1:14" ht="30" customHeight="1">
      <x:c r="A58" s="15" t="s">
        <x:v>1138</x:v>
      </x:c>
      <x:c r="B58" s="15" t="s">
        <x:v>1002</x:v>
      </x:c>
      <x:c r="C58" s="15" t="s">
        <x:v>964</x:v>
      </x:c>
      <x:c r="D58" s="15" t="s">
        <x:v>176</x:v>
      </x:c>
      <x:c r="E58" s="25">
        <x:f>일위대가!F342</x:f>
        <x:v>0</x:v>
      </x:c>
      <x:c r="F58" s="25">
        <x:f>일위대가!H342</x:f>
        <x:v>0</x:v>
      </x:c>
      <x:c r="G58" s="25">
        <x:f>일위대가!J342</x:f>
        <x:v>0</x:v>
      </x:c>
      <x:c r="H58" s="25">
        <x:f t="shared" si="1"/>
        <x:v>0</x:v>
      </x:c>
      <x:c r="I58" s="15" t="s">
        <x:v>755</x:v>
      </x:c>
      <x:c r="J58" s="15" t="s">
        <x:v>140</x:v>
      </x:c>
      <x:c r="K58" s="15" t="s">
        <x:v>140</x:v>
      </x:c>
      <x:c r="L58" s="15" t="s">
        <x:v>140</x:v>
      </x:c>
      <x:c r="M58" s="15" t="s">
        <x:v>969</x:v>
      </x:c>
      <x:c r="N58" s="3" t="s">
        <x:v>140</x:v>
      </x:c>
    </x:row>
    <x:row r="59" spans="1:14" ht="30" customHeight="1">
      <x:c r="A59" s="15" t="s">
        <x:v>1134</x:v>
      </x:c>
      <x:c r="B59" s="15" t="s">
        <x:v>273</x:v>
      </x:c>
      <x:c r="C59" s="15" t="s">
        <x:v>1021</x:v>
      </x:c>
      <x:c r="D59" s="15" t="s">
        <x:v>176</x:v>
      </x:c>
      <x:c r="E59" s="25">
        <x:f>일위대가!F347</x:f>
        <x:v>0</x:v>
      </x:c>
      <x:c r="F59" s="25">
        <x:f>일위대가!H347</x:f>
        <x:v>0</x:v>
      </x:c>
      <x:c r="G59" s="25">
        <x:f>일위대가!J347</x:f>
        <x:v>0</x:v>
      </x:c>
      <x:c r="H59" s="25">
        <x:f t="shared" si="1"/>
        <x:v>0</x:v>
      </x:c>
      <x:c r="I59" s="15" t="s">
        <x:v>567</x:v>
      </x:c>
      <x:c r="J59" s="15" t="s">
        <x:v>140</x:v>
      </x:c>
      <x:c r="K59" s="15" t="s">
        <x:v>140</x:v>
      </x:c>
      <x:c r="L59" s="15" t="s">
        <x:v>140</x:v>
      </x:c>
      <x:c r="M59" s="15" t="s">
        <x:v>140</x:v>
      </x:c>
      <x:c r="N59" s="3" t="s">
        <x:v>140</x:v>
      </x:c>
    </x:row>
    <x:row r="60" spans="1:14" ht="30" customHeight="1">
      <x:c r="A60" s="15" t="s">
        <x:v>1136</x:v>
      </x:c>
      <x:c r="B60" s="15" t="s">
        <x:v>88</x:v>
      </x:c>
      <x:c r="C60" s="15" t="s">
        <x:v>998</x:v>
      </x:c>
      <x:c r="D60" s="15" t="s">
        <x:v>176</x:v>
      </x:c>
      <x:c r="E60" s="25">
        <x:f>일위대가!F351</x:f>
        <x:v>0</x:v>
      </x:c>
      <x:c r="F60" s="25">
        <x:f>일위대가!H351</x:f>
        <x:v>0</x:v>
      </x:c>
      <x:c r="G60" s="25">
        <x:f>일위대가!J351</x:f>
        <x:v>0</x:v>
      </x:c>
      <x:c r="H60" s="25">
        <x:f t="shared" si="1"/>
        <x:v>0</x:v>
      </x:c>
      <x:c r="I60" s="15" t="s">
        <x:v>738</x:v>
      </x:c>
      <x:c r="J60" s="15" t="s">
        <x:v>140</x:v>
      </x:c>
      <x:c r="K60" s="15" t="s">
        <x:v>140</x:v>
      </x:c>
      <x:c r="L60" s="15" t="s">
        <x:v>140</x:v>
      </x:c>
      <x:c r="M60" s="15" t="s">
        <x:v>969</x:v>
      </x:c>
      <x:c r="N60" s="3" t="s">
        <x:v>140</x:v>
      </x:c>
    </x:row>
    <x:row r="61" spans="1:14" ht="30" customHeight="1">
      <x:c r="A61" s="15" t="s">
        <x:v>1132</x:v>
      </x:c>
      <x:c r="B61" s="15" t="s">
        <x:v>988</x:v>
      </x:c>
      <x:c r="C61" s="15" t="s">
        <x:v>971</x:v>
      </x:c>
      <x:c r="D61" s="15" t="s">
        <x:v>176</x:v>
      </x:c>
      <x:c r="E61" s="25">
        <x:f>일위대가!F359</x:f>
        <x:v>0</x:v>
      </x:c>
      <x:c r="F61" s="25">
        <x:f>일위대가!H359</x:f>
        <x:v>0</x:v>
      </x:c>
      <x:c r="G61" s="25">
        <x:f>일위대가!J359</x:f>
        <x:v>0</x:v>
      </x:c>
      <x:c r="H61" s="25">
        <x:f t="shared" si="1"/>
        <x:v>0</x:v>
      </x:c>
      <x:c r="I61" s="15" t="s">
        <x:v>767</x:v>
      </x:c>
      <x:c r="J61" s="15" t="s">
        <x:v>140</x:v>
      </x:c>
      <x:c r="K61" s="15" t="s">
        <x:v>140</x:v>
      </x:c>
      <x:c r="L61" s="15" t="s">
        <x:v>140</x:v>
      </x:c>
      <x:c r="M61" s="15" t="s">
        <x:v>1015</x:v>
      </x:c>
      <x:c r="N61" s="3" t="s">
        <x:v>140</x:v>
      </x:c>
    </x:row>
    <x:row r="62" spans="1:14" ht="30" customHeight="1">
      <x:c r="A62" s="15" t="s">
        <x:v>1154</x:v>
      </x:c>
      <x:c r="B62" s="15" t="s">
        <x:v>295</x:v>
      </x:c>
      <x:c r="C62" s="15" t="s">
        <x:v>1003</x:v>
      </x:c>
      <x:c r="D62" s="15" t="s">
        <x:v>176</x:v>
      </x:c>
      <x:c r="E62" s="25">
        <x:f>일위대가!F364</x:f>
        <x:v>0</x:v>
      </x:c>
      <x:c r="F62" s="25">
        <x:f>일위대가!H364</x:f>
        <x:v>0</x:v>
      </x:c>
      <x:c r="G62" s="25">
        <x:f>일위대가!J364</x:f>
        <x:v>0</x:v>
      </x:c>
      <x:c r="H62" s="25">
        <x:f t="shared" si="1"/>
        <x:v>0</x:v>
      </x:c>
      <x:c r="I62" s="15" t="s">
        <x:v>613</x:v>
      </x:c>
      <x:c r="J62" s="15" t="s">
        <x:v>140</x:v>
      </x:c>
      <x:c r="K62" s="15" t="s">
        <x:v>140</x:v>
      </x:c>
      <x:c r="L62" s="15" t="s">
        <x:v>140</x:v>
      </x:c>
      <x:c r="M62" s="15" t="s">
        <x:v>140</x:v>
      </x:c>
      <x:c r="N62" s="3" t="s">
        <x:v>140</x:v>
      </x:c>
    </x:row>
    <x:row r="63" spans="1:14" ht="30" customHeight="1">
      <x:c r="A63" s="15" t="s">
        <x:v>1122</x:v>
      </x:c>
      <x:c r="B63" s="15" t="s">
        <x:v>43</x:v>
      </x:c>
      <x:c r="C63" s="15" t="s">
        <x:v>1013</x:v>
      </x:c>
      <x:c r="D63" s="15" t="s">
        <x:v>176</x:v>
      </x:c>
      <x:c r="E63" s="25">
        <x:f>일위대가!F368</x:f>
        <x:v>0</x:v>
      </x:c>
      <x:c r="F63" s="25">
        <x:f>일위대가!H368</x:f>
        <x:v>0</x:v>
      </x:c>
      <x:c r="G63" s="25">
        <x:f>일위대가!J368</x:f>
        <x:v>0</x:v>
      </x:c>
      <x:c r="H63" s="25">
        <x:f t="shared" si="1"/>
        <x:v>0</x:v>
      </x:c>
      <x:c r="I63" s="15" t="s">
        <x:v>603</x:v>
      </x:c>
      <x:c r="J63" s="15" t="s">
        <x:v>140</x:v>
      </x:c>
      <x:c r="K63" s="15" t="s">
        <x:v>140</x:v>
      </x:c>
      <x:c r="L63" s="15" t="s">
        <x:v>140</x:v>
      </x:c>
      <x:c r="M63" s="15" t="s">
        <x:v>1015</x:v>
      </x:c>
      <x:c r="N63" s="3" t="s">
        <x:v>140</x:v>
      </x:c>
    </x:row>
    <x:row r="64" spans="1:14" ht="30" customHeight="1">
      <x:c r="A64" s="15" t="s">
        <x:v>1117</x:v>
      </x:c>
      <x:c r="B64" s="15" t="s">
        <x:v>967</x:v>
      </x:c>
      <x:c r="C64" s="15" t="s">
        <x:v>986</x:v>
      </x:c>
      <x:c r="D64" s="15" t="s">
        <x:v>176</x:v>
      </x:c>
      <x:c r="E64" s="25">
        <x:f>일위대가!F374</x:f>
        <x:v>0</x:v>
      </x:c>
      <x:c r="F64" s="25">
        <x:f>일위대가!H374</x:f>
        <x:v>0</x:v>
      </x:c>
      <x:c r="G64" s="25">
        <x:f>일위대가!J374</x:f>
        <x:v>0</x:v>
      </x:c>
      <x:c r="H64" s="25">
        <x:f t="shared" si="1"/>
        <x:v>0</x:v>
      </x:c>
      <x:c r="I64" s="15" t="s">
        <x:v>607</x:v>
      </x:c>
      <x:c r="J64" s="15" t="s">
        <x:v>140</x:v>
      </x:c>
      <x:c r="K64" s="15" t="s">
        <x:v>140</x:v>
      </x:c>
      <x:c r="L64" s="15" t="s">
        <x:v>140</x:v>
      </x:c>
      <x:c r="M64" s="15" t="s">
        <x:v>1018</x:v>
      </x:c>
      <x:c r="N64" s="3" t="s">
        <x:v>140</x:v>
      </x:c>
    </x:row>
    <x:row r="65" spans="1:14" ht="30" customHeight="1">
      <x:c r="A65" s="15" t="s">
        <x:v>1129</x:v>
      </x:c>
      <x:c r="B65" s="15" t="s">
        <x:v>1097</x:v>
      </x:c>
      <x:c r="C65" s="15" t="s">
        <x:v>700</x:v>
      </x:c>
      <x:c r="D65" s="15" t="s">
        <x:v>176</x:v>
      </x:c>
      <x:c r="E65" s="25">
        <x:f>일위대가!F381</x:f>
        <x:v>0</x:v>
      </x:c>
      <x:c r="F65" s="25">
        <x:f>일위대가!H381</x:f>
        <x:v>0</x:v>
      </x:c>
      <x:c r="G65" s="25">
        <x:f>일위대가!J381</x:f>
        <x:v>0</x:v>
      </x:c>
      <x:c r="H65" s="25">
        <x:f t="shared" si="1"/>
        <x:v>0</x:v>
      </x:c>
      <x:c r="I65" s="15" t="s">
        <x:v>610</x:v>
      </x:c>
      <x:c r="J65" s="15" t="s">
        <x:v>140</x:v>
      </x:c>
      <x:c r="K65" s="15" t="s">
        <x:v>140</x:v>
      </x:c>
      <x:c r="L65" s="15" t="s">
        <x:v>140</x:v>
      </x:c>
      <x:c r="M65" s="15" t="s">
        <x:v>140</x:v>
      </x:c>
      <x:c r="N65" s="3" t="s">
        <x:v>140</x:v>
      </x:c>
    </x:row>
    <x:row r="66" spans="1:14" ht="30" customHeight="1">
      <x:c r="A66" s="15" t="s">
        <x:v>828</x:v>
      </x:c>
      <x:c r="B66" s="15" t="s">
        <x:v>1716</x:v>
      </x:c>
      <x:c r="C66" s="15" t="s">
        <x:v>292</x:v>
      </x:c>
      <x:c r="D66" s="15" t="s">
        <x:v>176</x:v>
      </x:c>
      <x:c r="E66" s="25">
        <x:f>일위대가!F388</x:f>
        <x:v>0</x:v>
      </x:c>
      <x:c r="F66" s="25">
        <x:f>일위대가!H388</x:f>
        <x:v>0</x:v>
      </x:c>
      <x:c r="G66" s="25">
        <x:f>일위대가!J388</x:f>
        <x:v>0</x:v>
      </x:c>
      <x:c r="H66" s="25">
        <x:f t="shared" si="1"/>
        <x:v>0</x:v>
      </x:c>
      <x:c r="I66" s="15" t="s">
        <x:v>543</x:v>
      </x:c>
      <x:c r="J66" s="15" t="s">
        <x:v>140</x:v>
      </x:c>
      <x:c r="K66" s="15" t="s">
        <x:v>140</x:v>
      </x:c>
      <x:c r="L66" s="15" t="s">
        <x:v>140</x:v>
      </x:c>
      <x:c r="M66" s="15" t="s">
        <x:v>1018</x:v>
      </x:c>
      <x:c r="N66" s="3" t="s">
        <x:v>140</x:v>
      </x:c>
    </x:row>
    <x:row r="67" spans="1:14" ht="30" customHeight="1">
      <x:c r="A67" s="15" t="s">
        <x:v>825</x:v>
      </x:c>
      <x:c r="B67" s="15" t="s">
        <x:v>1716</x:v>
      </x:c>
      <x:c r="C67" s="15" t="s">
        <x:v>1707</x:v>
      </x:c>
      <x:c r="D67" s="15" t="s">
        <x:v>176</x:v>
      </x:c>
      <x:c r="E67" s="25">
        <x:f>일위대가!F395</x:f>
        <x:v>0</x:v>
      </x:c>
      <x:c r="F67" s="25">
        <x:f>일위대가!H395</x:f>
        <x:v>0</x:v>
      </x:c>
      <x:c r="G67" s="25">
        <x:f>일위대가!J395</x:f>
        <x:v>0</x:v>
      </x:c>
      <x:c r="H67" s="25">
        <x:f t="shared" si="1"/>
        <x:v>0</x:v>
      </x:c>
      <x:c r="I67" s="15" t="s">
        <x:v>546</x:v>
      </x:c>
      <x:c r="J67" s="15" t="s">
        <x:v>140</x:v>
      </x:c>
      <x:c r="K67" s="15" t="s">
        <x:v>140</x:v>
      </x:c>
      <x:c r="L67" s="15" t="s">
        <x:v>140</x:v>
      </x:c>
      <x:c r="M67" s="15" t="s">
        <x:v>1018</x:v>
      </x:c>
      <x:c r="N67" s="3" t="s">
        <x:v>140</x:v>
      </x:c>
    </x:row>
    <x:row r="68" spans="1:14" ht="30" customHeight="1">
      <x:c r="A68" s="15" t="s">
        <x:v>1145</x:v>
      </x:c>
      <x:c r="B68" s="15" t="s">
        <x:v>990</x:v>
      </x:c>
      <x:c r="C68" s="15" t="s">
        <x:v>313</x:v>
      </x:c>
      <x:c r="D68" s="15" t="s">
        <x:v>176</x:v>
      </x:c>
      <x:c r="E68" s="25">
        <x:f>일위대가!F403</x:f>
        <x:v>0</x:v>
      </x:c>
      <x:c r="F68" s="25">
        <x:f>일위대가!H403</x:f>
        <x:v>0</x:v>
      </x:c>
      <x:c r="G68" s="25">
        <x:f>일위대가!J403</x:f>
        <x:v>0</x:v>
      </x:c>
      <x:c r="H68" s="25">
        <x:f t="shared" ref="H68:H99" si="2">E68+F68+G68</x:f>
        <x:v>0</x:v>
      </x:c>
      <x:c r="I68" s="15" t="s">
        <x:v>599</x:v>
      </x:c>
      <x:c r="J68" s="15" t="s">
        <x:v>140</x:v>
      </x:c>
      <x:c r="K68" s="15" t="s">
        <x:v>140</x:v>
      </x:c>
      <x:c r="L68" s="15" t="s">
        <x:v>140</x:v>
      </x:c>
      <x:c r="M68" s="15" t="s">
        <x:v>989</x:v>
      </x:c>
      <x:c r="N68" s="3" t="s">
        <x:v>140</x:v>
      </x:c>
    </x:row>
    <x:row r="69" spans="1:14" ht="30" customHeight="1">
      <x:c r="A69" s="15" t="s">
        <x:v>1151</x:v>
      </x:c>
      <x:c r="B69" s="15" t="s">
        <x:v>990</x:v>
      </x:c>
      <x:c r="C69" s="15" t="s">
        <x:v>584</x:v>
      </x:c>
      <x:c r="D69" s="15" t="s">
        <x:v>176</x:v>
      </x:c>
      <x:c r="E69" s="25">
        <x:f>일위대가!F413</x:f>
        <x:v>0</x:v>
      </x:c>
      <x:c r="F69" s="25">
        <x:f>일위대가!H413</x:f>
        <x:v>0</x:v>
      </x:c>
      <x:c r="G69" s="25">
        <x:f>일위대가!J413</x:f>
        <x:v>0</x:v>
      </x:c>
      <x:c r="H69" s="25">
        <x:f t="shared" si="2"/>
        <x:v>0</x:v>
      </x:c>
      <x:c r="I69" s="15" t="s">
        <x:v>561</x:v>
      </x:c>
      <x:c r="J69" s="15" t="s">
        <x:v>140</x:v>
      </x:c>
      <x:c r="K69" s="15" t="s">
        <x:v>140</x:v>
      </x:c>
      <x:c r="L69" s="15" t="s">
        <x:v>140</x:v>
      </x:c>
      <x:c r="M69" s="15" t="s">
        <x:v>989</x:v>
      </x:c>
      <x:c r="N69" s="3" t="s">
        <x:v>140</x:v>
      </x:c>
    </x:row>
    <x:row r="70" spans="1:14" ht="30" customHeight="1">
      <x:c r="A70" s="15" t="s">
        <x:v>1125</x:v>
      </x:c>
      <x:c r="B70" s="15" t="s">
        <x:v>990</x:v>
      </x:c>
      <x:c r="C70" s="15" t="s">
        <x:v>916</x:v>
      </x:c>
      <x:c r="D70" s="15" t="s">
        <x:v>176</x:v>
      </x:c>
      <x:c r="E70" s="25">
        <x:f>일위대가!F422</x:f>
        <x:v>0</x:v>
      </x:c>
      <x:c r="F70" s="25">
        <x:f>일위대가!H422</x:f>
        <x:v>0</x:v>
      </x:c>
      <x:c r="G70" s="25">
        <x:f>일위대가!J422</x:f>
        <x:v>0</x:v>
      </x:c>
      <x:c r="H70" s="25">
        <x:f t="shared" si="2"/>
        <x:v>0</x:v>
      </x:c>
      <x:c r="I70" s="15" t="s">
        <x:v>602</x:v>
      </x:c>
      <x:c r="J70" s="15" t="s">
        <x:v>140</x:v>
      </x:c>
      <x:c r="K70" s="15" t="s">
        <x:v>140</x:v>
      </x:c>
      <x:c r="L70" s="15" t="s">
        <x:v>140</x:v>
      </x:c>
      <x:c r="M70" s="15" t="s">
        <x:v>989</x:v>
      </x:c>
      <x:c r="N70" s="3" t="s">
        <x:v>140</x:v>
      </x:c>
    </x:row>
    <x:row r="71" spans="1:14" ht="30" customHeight="1">
      <x:c r="A71" s="15" t="s">
        <x:v>1156</x:v>
      </x:c>
      <x:c r="B71" s="15" t="s">
        <x:v>299</x:v>
      </x:c>
      <x:c r="C71" s="15" t="s">
        <x:v>1718</x:v>
      </x:c>
      <x:c r="D71" s="15" t="s">
        <x:v>176</x:v>
      </x:c>
      <x:c r="E71" s="25">
        <x:f>일위대가!F426</x:f>
        <x:v>0</x:v>
      </x:c>
      <x:c r="F71" s="25">
        <x:f>일위대가!H426</x:f>
        <x:v>0</x:v>
      </x:c>
      <x:c r="G71" s="25">
        <x:f>일위대가!J426</x:f>
        <x:v>0</x:v>
      </x:c>
      <x:c r="H71" s="25">
        <x:f t="shared" si="2"/>
        <x:v>0</x:v>
      </x:c>
      <x:c r="I71" s="15" t="s">
        <x:v>576</x:v>
      </x:c>
      <x:c r="J71" s="15" t="s">
        <x:v>140</x:v>
      </x:c>
      <x:c r="K71" s="15" t="s">
        <x:v>140</x:v>
      </x:c>
      <x:c r="L71" s="15" t="s">
        <x:v>140</x:v>
      </x:c>
      <x:c r="M71" s="15" t="s">
        <x:v>140</x:v>
      </x:c>
      <x:c r="N71" s="3" t="s">
        <x:v>140</x:v>
      </x:c>
    </x:row>
    <x:row r="72" spans="1:14" ht="30" customHeight="1">
      <x:c r="A72" s="15" t="s">
        <x:v>1183</x:v>
      </x:c>
      <x:c r="B72" s="15" t="s">
        <x:v>299</x:v>
      </x:c>
      <x:c r="C72" s="15" t="s">
        <x:v>62</x:v>
      </x:c>
      <x:c r="D72" s="15" t="s">
        <x:v>176</x:v>
      </x:c>
      <x:c r="E72" s="25">
        <x:f>일위대가!F430</x:f>
        <x:v>0</x:v>
      </x:c>
      <x:c r="F72" s="25">
        <x:f>일위대가!H430</x:f>
        <x:v>0</x:v>
      </x:c>
      <x:c r="G72" s="25">
        <x:f>일위대가!J430</x:f>
        <x:v>0</x:v>
      </x:c>
      <x:c r="H72" s="25">
        <x:f t="shared" si="2"/>
        <x:v>0</x:v>
      </x:c>
      <x:c r="I72" s="15" t="s">
        <x:v>589</x:v>
      </x:c>
      <x:c r="J72" s="15" t="s">
        <x:v>140</x:v>
      </x:c>
      <x:c r="K72" s="15" t="s">
        <x:v>140</x:v>
      </x:c>
      <x:c r="L72" s="15" t="s">
        <x:v>140</x:v>
      </x:c>
      <x:c r="M72" s="15" t="s">
        <x:v>140</x:v>
      </x:c>
      <x:c r="N72" s="3" t="s">
        <x:v>140</x:v>
      </x:c>
    </x:row>
    <x:row r="73" spans="1:14" ht="30" customHeight="1">
      <x:c r="A73" s="15" t="s">
        <x:v>1872</x:v>
      </x:c>
      <x:c r="B73" s="15" t="s">
        <x:v>1618</x:v>
      </x:c>
      <x:c r="C73" s="15" t="s">
        <x:v>1083</x:v>
      </x:c>
      <x:c r="D73" s="15" t="s">
        <x:v>176</x:v>
      </x:c>
      <x:c r="E73" s="25">
        <x:f>일위대가!F437</x:f>
        <x:v>0</x:v>
      </x:c>
      <x:c r="F73" s="25">
        <x:f>일위대가!H437</x:f>
        <x:v>0</x:v>
      </x:c>
      <x:c r="G73" s="25">
        <x:f>일위대가!J437</x:f>
        <x:v>0</x:v>
      </x:c>
      <x:c r="H73" s="25">
        <x:f t="shared" si="2"/>
        <x:v>0</x:v>
      </x:c>
      <x:c r="I73" s="15" t="s">
        <x:v>631</x:v>
      </x:c>
      <x:c r="J73" s="15" t="s">
        <x:v>140</x:v>
      </x:c>
      <x:c r="K73" s="15" t="s">
        <x:v>140</x:v>
      </x:c>
      <x:c r="L73" s="15" t="s">
        <x:v>140</x:v>
      </x:c>
      <x:c r="M73" s="15" t="s">
        <x:v>1638</x:v>
      </x:c>
      <x:c r="N73" s="3" t="s">
        <x:v>140</x:v>
      </x:c>
    </x:row>
    <x:row r="74" spans="1:14" ht="30" customHeight="1">
      <x:c r="A74" s="15" t="s">
        <x:v>1176</x:v>
      </x:c>
      <x:c r="B74" s="15" t="s">
        <x:v>1618</x:v>
      </x:c>
      <x:c r="C74" s="15" t="s">
        <x:v>298</x:v>
      </x:c>
      <x:c r="D74" s="15" t="s">
        <x:v>176</x:v>
      </x:c>
      <x:c r="E74" s="25">
        <x:f>일위대가!F444</x:f>
        <x:v>0</x:v>
      </x:c>
      <x:c r="F74" s="25">
        <x:f>일위대가!H444</x:f>
        <x:v>0</x:v>
      </x:c>
      <x:c r="G74" s="25">
        <x:f>일위대가!J444</x:f>
        <x:v>0</x:v>
      </x:c>
      <x:c r="H74" s="25">
        <x:f t="shared" si="2"/>
        <x:v>0</x:v>
      </x:c>
      <x:c r="I74" s="15" t="s">
        <x:v>547</x:v>
      </x:c>
      <x:c r="J74" s="15" t="s">
        <x:v>140</x:v>
      </x:c>
      <x:c r="K74" s="15" t="s">
        <x:v>140</x:v>
      </x:c>
      <x:c r="L74" s="15" t="s">
        <x:v>140</x:v>
      </x:c>
      <x:c r="M74" s="15" t="s">
        <x:v>1639</x:v>
      </x:c>
      <x:c r="N74" s="3" t="s">
        <x:v>140</x:v>
      </x:c>
    </x:row>
    <x:row r="75" spans="1:14" ht="30" customHeight="1">
      <x:c r="A75" s="15" t="s">
        <x:v>1181</x:v>
      </x:c>
      <x:c r="B75" s="15" t="s">
        <x:v>1618</x:v>
      </x:c>
      <x:c r="C75" s="15" t="s">
        <x:v>290</x:v>
      </x:c>
      <x:c r="D75" s="15" t="s">
        <x:v>176</x:v>
      </x:c>
      <x:c r="E75" s="25">
        <x:f>일위대가!F451</x:f>
        <x:v>0</x:v>
      </x:c>
      <x:c r="F75" s="25">
        <x:f>일위대가!H451</x:f>
        <x:v>0</x:v>
      </x:c>
      <x:c r="G75" s="25">
        <x:f>일위대가!J451</x:f>
        <x:v>0</x:v>
      </x:c>
      <x:c r="H75" s="25">
        <x:f t="shared" si="2"/>
        <x:v>0</x:v>
      </x:c>
      <x:c r="I75" s="15" t="s">
        <x:v>709</x:v>
      </x:c>
      <x:c r="J75" s="15" t="s">
        <x:v>140</x:v>
      </x:c>
      <x:c r="K75" s="15" t="s">
        <x:v>140</x:v>
      </x:c>
      <x:c r="L75" s="15" t="s">
        <x:v>140</x:v>
      </x:c>
      <x:c r="M75" s="15" t="s">
        <x:v>1639</x:v>
      </x:c>
      <x:c r="N75" s="3" t="s">
        <x:v>140</x:v>
      </x:c>
    </x:row>
    <x:row r="76" spans="1:14" ht="30" customHeight="1">
      <x:c r="A76" s="15" t="s">
        <x:v>1191</x:v>
      </x:c>
      <x:c r="B76" s="15" t="s">
        <x:v>1618</x:v>
      </x:c>
      <x:c r="C76" s="15" t="s">
        <x:v>1094</x:v>
      </x:c>
      <x:c r="D76" s="15" t="s">
        <x:v>176</x:v>
      </x:c>
      <x:c r="E76" s="25">
        <x:f>일위대가!F458</x:f>
        <x:v>0</x:v>
      </x:c>
      <x:c r="F76" s="25">
        <x:f>일위대가!H458</x:f>
        <x:v>0</x:v>
      </x:c>
      <x:c r="G76" s="25">
        <x:f>일위대가!J458</x:f>
        <x:v>0</x:v>
      </x:c>
      <x:c r="H76" s="25">
        <x:f t="shared" si="2"/>
        <x:v>0</x:v>
      </x:c>
      <x:c r="I76" s="15" t="s">
        <x:v>582</x:v>
      </x:c>
      <x:c r="J76" s="15" t="s">
        <x:v>140</x:v>
      </x:c>
      <x:c r="K76" s="15" t="s">
        <x:v>140</x:v>
      </x:c>
      <x:c r="L76" s="15" t="s">
        <x:v>140</x:v>
      </x:c>
      <x:c r="M76" s="15" t="s">
        <x:v>1638</x:v>
      </x:c>
      <x:c r="N76" s="3" t="s">
        <x:v>140</x:v>
      </x:c>
    </x:row>
    <x:row r="77" spans="1:14" ht="30" customHeight="1">
      <x:c r="A77" s="15" t="s">
        <x:v>1860</x:v>
      </x:c>
      <x:c r="B77" s="15" t="s">
        <x:v>1618</x:v>
      </x:c>
      <x:c r="C77" s="15" t="s">
        <x:v>53</x:v>
      </x:c>
      <x:c r="D77" s="15" t="s">
        <x:v>176</x:v>
      </x:c>
      <x:c r="E77" s="25">
        <x:f>일위대가!F465</x:f>
        <x:v>0</x:v>
      </x:c>
      <x:c r="F77" s="25">
        <x:f>일위대가!H465</x:f>
        <x:v>0</x:v>
      </x:c>
      <x:c r="G77" s="25">
        <x:f>일위대가!J465</x:f>
        <x:v>0</x:v>
      </x:c>
      <x:c r="H77" s="25">
        <x:f t="shared" si="2"/>
        <x:v>0</x:v>
      </x:c>
      <x:c r="I77" s="15" t="s">
        <x:v>676</x:v>
      </x:c>
      <x:c r="J77" s="15" t="s">
        <x:v>140</x:v>
      </x:c>
      <x:c r="K77" s="15" t="s">
        <x:v>140</x:v>
      </x:c>
      <x:c r="L77" s="15" t="s">
        <x:v>140</x:v>
      </x:c>
      <x:c r="M77" s="15" t="s">
        <x:v>140</x:v>
      </x:c>
      <x:c r="N77" s="3" t="s">
        <x:v>140</x:v>
      </x:c>
    </x:row>
    <x:row r="78" spans="1:14" ht="30" customHeight="1">
      <x:c r="A78" s="15" t="s">
        <x:v>1152</x:v>
      </x:c>
      <x:c r="B78" s="15" t="s">
        <x:v>99</x:v>
      </x:c>
      <x:c r="C78" s="15" t="s">
        <x:v>125</x:v>
      </x:c>
      <x:c r="D78" s="15" t="s">
        <x:v>176</x:v>
      </x:c>
      <x:c r="E78" s="25">
        <x:f>일위대가!F471</x:f>
        <x:v>0</x:v>
      </x:c>
      <x:c r="F78" s="25">
        <x:f>일위대가!H471</x:f>
        <x:v>0</x:v>
      </x:c>
      <x:c r="G78" s="25">
        <x:f>일위대가!J471</x:f>
        <x:v>0</x:v>
      </x:c>
      <x:c r="H78" s="25">
        <x:f t="shared" si="2"/>
        <x:v>0</x:v>
      </x:c>
      <x:c r="I78" s="15" t="s">
        <x:v>611</x:v>
      </x:c>
      <x:c r="J78" s="15" t="s">
        <x:v>140</x:v>
      </x:c>
      <x:c r="K78" s="15" t="s">
        <x:v>140</x:v>
      </x:c>
      <x:c r="L78" s="15" t="s">
        <x:v>140</x:v>
      </x:c>
      <x:c r="M78" s="15" t="s">
        <x:v>865</x:v>
      </x:c>
      <x:c r="N78" s="3" t="s">
        <x:v>140</x:v>
      </x:c>
    </x:row>
    <x:row r="79" spans="1:14" ht="30" customHeight="1">
      <x:c r="A79" s="15" t="s">
        <x:v>1118</x:v>
      </x:c>
      <x:c r="B79" s="15" t="s">
        <x:v>301</x:v>
      </x:c>
      <x:c r="C79" s="15" t="s">
        <x:v>984</x:v>
      </x:c>
      <x:c r="D79" s="15" t="s">
        <x:v>176</x:v>
      </x:c>
      <x:c r="E79" s="25">
        <x:f>일위대가!F475</x:f>
        <x:v>0</x:v>
      </x:c>
      <x:c r="F79" s="25">
        <x:f>일위대가!H475</x:f>
        <x:v>0</x:v>
      </x:c>
      <x:c r="G79" s="25">
        <x:f>일위대가!J475</x:f>
        <x:v>0</x:v>
      </x:c>
      <x:c r="H79" s="25">
        <x:f t="shared" si="2"/>
        <x:v>0</x:v>
      </x:c>
      <x:c r="I79" s="15" t="s">
        <x:v>577</x:v>
      </x:c>
      <x:c r="J79" s="15" t="s">
        <x:v>140</x:v>
      </x:c>
      <x:c r="K79" s="15" t="s">
        <x:v>140</x:v>
      </x:c>
      <x:c r="L79" s="15" t="s">
        <x:v>140</x:v>
      </x:c>
      <x:c r="M79" s="15" t="s">
        <x:v>140</x:v>
      </x:c>
      <x:c r="N79" s="3" t="s">
        <x:v>140</x:v>
      </x:c>
    </x:row>
    <x:row r="80" spans="1:14" ht="30" customHeight="1">
      <x:c r="A80" s="15" t="s">
        <x:v>1142</x:v>
      </x:c>
      <x:c r="B80" s="15" t="s">
        <x:v>993</x:v>
      </x:c>
      <x:c r="C80" s="15" t="s">
        <x:v>322</x:v>
      </x:c>
      <x:c r="D80" s="15" t="s">
        <x:v>176</x:v>
      </x:c>
      <x:c r="E80" s="25">
        <x:f>일위대가!F481</x:f>
        <x:v>0</x:v>
      </x:c>
      <x:c r="F80" s="25">
        <x:f>일위대가!H481</x:f>
        <x:v>0</x:v>
      </x:c>
      <x:c r="G80" s="25">
        <x:f>일위대가!J481</x:f>
        <x:v>0</x:v>
      </x:c>
      <x:c r="H80" s="25">
        <x:f t="shared" si="2"/>
        <x:v>0</x:v>
      </x:c>
      <x:c r="I80" s="15" t="s">
        <x:v>605</x:v>
      </x:c>
      <x:c r="J80" s="15" t="s">
        <x:v>140</x:v>
      </x:c>
      <x:c r="K80" s="15" t="s">
        <x:v>140</x:v>
      </x:c>
      <x:c r="L80" s="15" t="s">
        <x:v>140</x:v>
      </x:c>
      <x:c r="M80" s="15" t="s">
        <x:v>1010</x:v>
      </x:c>
      <x:c r="N80" s="3" t="s">
        <x:v>140</x:v>
      </x:c>
    </x:row>
    <x:row r="81" spans="1:14" ht="30" customHeight="1">
      <x:c r="A81" s="15" t="s">
        <x:v>1147</x:v>
      </x:c>
      <x:c r="B81" s="15" t="s">
        <x:v>993</x:v>
      </x:c>
      <x:c r="C81" s="15" t="s">
        <x:v>1005</x:v>
      </x:c>
      <x:c r="D81" s="15" t="s">
        <x:v>176</x:v>
      </x:c>
      <x:c r="E81" s="25">
        <x:f>일위대가!F487</x:f>
        <x:v>0</x:v>
      </x:c>
      <x:c r="F81" s="25">
        <x:f>일위대가!H487</x:f>
        <x:v>0</x:v>
      </x:c>
      <x:c r="G81" s="25">
        <x:f>일위대가!J487</x:f>
        <x:v>0</x:v>
      </x:c>
      <x:c r="H81" s="25">
        <x:f t="shared" si="2"/>
        <x:v>0</x:v>
      </x:c>
      <x:c r="I81" s="15" t="s">
        <x:v>571</x:v>
      </x:c>
      <x:c r="J81" s="15" t="s">
        <x:v>140</x:v>
      </x:c>
      <x:c r="K81" s="15" t="s">
        <x:v>140</x:v>
      </x:c>
      <x:c r="L81" s="15" t="s">
        <x:v>140</x:v>
      </x:c>
      <x:c r="M81" s="15" t="s">
        <x:v>1010</x:v>
      </x:c>
      <x:c r="N81" s="3" t="s">
        <x:v>140</x:v>
      </x:c>
    </x:row>
    <x:row r="82" spans="1:14" ht="30" customHeight="1">
      <x:c r="A82" s="15" t="s">
        <x:v>1153</x:v>
      </x:c>
      <x:c r="B82" s="15" t="s">
        <x:v>993</x:v>
      </x:c>
      <x:c r="C82" s="15" t="s">
        <x:v>1596</x:v>
      </x:c>
      <x:c r="D82" s="15" t="s">
        <x:v>176</x:v>
      </x:c>
      <x:c r="E82" s="25">
        <x:f>일위대가!F494</x:f>
        <x:v>0</x:v>
      </x:c>
      <x:c r="F82" s="25">
        <x:f>일위대가!H494</x:f>
        <x:v>0</x:v>
      </x:c>
      <x:c r="G82" s="25">
        <x:f>일위대가!J494</x:f>
        <x:v>0</x:v>
      </x:c>
      <x:c r="H82" s="25">
        <x:f t="shared" si="2"/>
        <x:v>0</x:v>
      </x:c>
      <x:c r="I82" s="15" t="s">
        <x:v>597</x:v>
      </x:c>
      <x:c r="J82" s="15" t="s">
        <x:v>140</x:v>
      </x:c>
      <x:c r="K82" s="15" t="s">
        <x:v>140</x:v>
      </x:c>
      <x:c r="L82" s="15" t="s">
        <x:v>140</x:v>
      </x:c>
      <x:c r="M82" s="15" t="s">
        <x:v>1010</x:v>
      </x:c>
      <x:c r="N82" s="3" t="s">
        <x:v>140</x:v>
      </x:c>
    </x:row>
    <x:row r="83" spans="1:14" ht="30" customHeight="1">
      <x:c r="A83" s="15" t="s">
        <x:v>1127</x:v>
      </x:c>
      <x:c r="B83" s="15" t="s">
        <x:v>1589</x:v>
      </x:c>
      <x:c r="C83" s="15" t="s">
        <x:v>1585</x:v>
      </x:c>
      <x:c r="D83" s="15" t="s">
        <x:v>176</x:v>
      </x:c>
      <x:c r="E83" s="25">
        <x:f>일위대가!F499</x:f>
        <x:v>0</x:v>
      </x:c>
      <x:c r="F83" s="25">
        <x:f>일위대가!H499</x:f>
        <x:v>0</x:v>
      </x:c>
      <x:c r="G83" s="25">
        <x:f>일위대가!J499</x:f>
        <x:v>0</x:v>
      </x:c>
      <x:c r="H83" s="25">
        <x:f t="shared" si="2"/>
        <x:v>0</x:v>
      </x:c>
      <x:c r="I83" s="15" t="s">
        <x:v>592</x:v>
      </x:c>
      <x:c r="J83" s="15" t="s">
        <x:v>140</x:v>
      </x:c>
      <x:c r="K83" s="15" t="s">
        <x:v>140</x:v>
      </x:c>
      <x:c r="L83" s="15" t="s">
        <x:v>140</x:v>
      </x:c>
      <x:c r="M83" s="15" t="s">
        <x:v>140</x:v>
      </x:c>
      <x:c r="N83" s="3" t="s">
        <x:v>140</x:v>
      </x:c>
    </x:row>
    <x:row r="84" spans="1:14" ht="30" customHeight="1">
      <x:c r="A84" s="15" t="s">
        <x:v>1143</x:v>
      </x:c>
      <x:c r="B84" s="15" t="s">
        <x:v>1589</x:v>
      </x:c>
      <x:c r="C84" s="15" t="s">
        <x:v>87</x:v>
      </x:c>
      <x:c r="D84" s="15" t="s">
        <x:v>176</x:v>
      </x:c>
      <x:c r="E84" s="25">
        <x:f>일위대가!F504</x:f>
        <x:v>0</x:v>
      </x:c>
      <x:c r="F84" s="25">
        <x:f>일위대가!H504</x:f>
        <x:v>0</x:v>
      </x:c>
      <x:c r="G84" s="25">
        <x:f>일위대가!J504</x:f>
        <x:v>0</x:v>
      </x:c>
      <x:c r="H84" s="25">
        <x:f t="shared" si="2"/>
        <x:v>0</x:v>
      </x:c>
      <x:c r="I84" s="15" t="s">
        <x:v>305</x:v>
      </x:c>
      <x:c r="J84" s="15" t="s">
        <x:v>140</x:v>
      </x:c>
      <x:c r="K84" s="15" t="s">
        <x:v>140</x:v>
      </x:c>
      <x:c r="L84" s="15" t="s">
        <x:v>140</x:v>
      </x:c>
      <x:c r="M84" s="15" t="s">
        <x:v>140</x:v>
      </x:c>
      <x:c r="N84" s="3" t="s">
        <x:v>140</x:v>
      </x:c>
    </x:row>
    <x:row r="85" spans="1:14" ht="30" customHeight="1">
      <x:c r="A85" s="15" t="s">
        <x:v>1146</x:v>
      </x:c>
      <x:c r="B85" s="15" t="s">
        <x:v>284</x:v>
      </x:c>
      <x:c r="C85" s="15" t="s">
        <x:v>870</x:v>
      </x:c>
      <x:c r="D85" s="15" t="s">
        <x:v>176</x:v>
      </x:c>
      <x:c r="E85" s="25">
        <x:f>일위대가!F510</x:f>
        <x:v>0</x:v>
      </x:c>
      <x:c r="F85" s="25">
        <x:f>일위대가!H510</x:f>
        <x:v>0</x:v>
      </x:c>
      <x:c r="G85" s="25">
        <x:f>일위대가!J510</x:f>
        <x:v>0</x:v>
      </x:c>
      <x:c r="H85" s="25">
        <x:f t="shared" si="2"/>
        <x:v>0</x:v>
      </x:c>
      <x:c r="I85" s="15" t="s">
        <x:v>559</x:v>
      </x:c>
      <x:c r="J85" s="15" t="s">
        <x:v>140</x:v>
      </x:c>
      <x:c r="K85" s="15" t="s">
        <x:v>140</x:v>
      </x:c>
      <x:c r="L85" s="15" t="s">
        <x:v>140</x:v>
      </x:c>
      <x:c r="M85" s="15" t="s">
        <x:v>865</x:v>
      </x:c>
      <x:c r="N85" s="3" t="s">
        <x:v>140</x:v>
      </x:c>
    </x:row>
    <x:row r="86" spans="1:14" ht="30" customHeight="1">
      <x:c r="A86" s="15" t="s">
        <x:v>1149</x:v>
      </x:c>
      <x:c r="B86" s="15" t="s">
        <x:v>284</x:v>
      </x:c>
      <x:c r="C86" s="15" t="s">
        <x:v>857</x:v>
      </x:c>
      <x:c r="D86" s="15" t="s">
        <x:v>176</x:v>
      </x:c>
      <x:c r="E86" s="25">
        <x:f>일위대가!F517</x:f>
        <x:v>0</x:v>
      </x:c>
      <x:c r="F86" s="25">
        <x:f>일위대가!H517</x:f>
        <x:v>0</x:v>
      </x:c>
      <x:c r="G86" s="25">
        <x:f>일위대가!J517</x:f>
        <x:v>0</x:v>
      </x:c>
      <x:c r="H86" s="25">
        <x:f t="shared" si="2"/>
        <x:v>0</x:v>
      </x:c>
      <x:c r="I86" s="15" t="s">
        <x:v>581</x:v>
      </x:c>
      <x:c r="J86" s="15" t="s">
        <x:v>140</x:v>
      </x:c>
      <x:c r="K86" s="15" t="s">
        <x:v>140</x:v>
      </x:c>
      <x:c r="L86" s="15" t="s">
        <x:v>140</x:v>
      </x:c>
      <x:c r="M86" s="15" t="s">
        <x:v>865</x:v>
      </x:c>
      <x:c r="N86" s="3" t="s">
        <x:v>140</x:v>
      </x:c>
    </x:row>
    <x:row r="87" spans="1:14" ht="30" customHeight="1">
      <x:c r="A87" s="15" t="s">
        <x:v>1140</x:v>
      </x:c>
      <x:c r="B87" s="15" t="s">
        <x:v>1101</x:v>
      </x:c>
      <x:c r="C87" s="15" t="s">
        <x:v>108</x:v>
      </x:c>
      <x:c r="D87" s="15" t="s">
        <x:v>176</x:v>
      </x:c>
      <x:c r="E87" s="25">
        <x:f>일위대가!F521</x:f>
        <x:v>0</x:v>
      </x:c>
      <x:c r="F87" s="25">
        <x:f>일위대가!H521</x:f>
        <x:v>0</x:v>
      </x:c>
      <x:c r="G87" s="25">
        <x:f>일위대가!J521</x:f>
        <x:v>0</x:v>
      </x:c>
      <x:c r="H87" s="25">
        <x:f t="shared" si="2"/>
        <x:v>0</x:v>
      </x:c>
      <x:c r="I87" s="15" t="s">
        <x:v>622</x:v>
      </x:c>
      <x:c r="J87" s="15" t="s">
        <x:v>140</x:v>
      </x:c>
      <x:c r="K87" s="15" t="s">
        <x:v>140</x:v>
      </x:c>
      <x:c r="L87" s="15" t="s">
        <x:v>140</x:v>
      </x:c>
      <x:c r="M87" s="15" t="s">
        <x:v>140</x:v>
      </x:c>
      <x:c r="N87" s="3" t="s">
        <x:v>140</x:v>
      </x:c>
    </x:row>
    <x:row r="88" spans="1:14" ht="30" customHeight="1">
      <x:c r="A88" s="15" t="s">
        <x:v>1133</x:v>
      </x:c>
      <x:c r="B88" s="15" t="s">
        <x:v>81</x:v>
      </x:c>
      <x:c r="C88" s="15" t="s">
        <x:v>558</x:v>
      </x:c>
      <x:c r="D88" s="15" t="s">
        <x:v>176</x:v>
      </x:c>
      <x:c r="E88" s="25">
        <x:f>일위대가!F527</x:f>
        <x:v>0</x:v>
      </x:c>
      <x:c r="F88" s="25">
        <x:f>일위대가!H527</x:f>
        <x:v>0</x:v>
      </x:c>
      <x:c r="G88" s="25">
        <x:f>일위대가!J527</x:f>
        <x:v>0</x:v>
      </x:c>
      <x:c r="H88" s="25">
        <x:f t="shared" si="2"/>
        <x:v>0</x:v>
      </x:c>
      <x:c r="I88" s="15" t="s">
        <x:v>321</x:v>
      </x:c>
      <x:c r="J88" s="15" t="s">
        <x:v>140</x:v>
      </x:c>
      <x:c r="K88" s="15" t="s">
        <x:v>140</x:v>
      </x:c>
      <x:c r="L88" s="15" t="s">
        <x:v>140</x:v>
      </x:c>
      <x:c r="M88" s="15" t="s">
        <x:v>872</x:v>
      </x:c>
      <x:c r="N88" s="3" t="s">
        <x:v>140</x:v>
      </x:c>
    </x:row>
    <x:row r="89" spans="1:14" ht="30" customHeight="1">
      <x:c r="A89" s="15" t="s">
        <x:v>1150</x:v>
      </x:c>
      <x:c r="B89" s="15" t="s">
        <x:v>73</x:v>
      </x:c>
      <x:c r="C89" s="15" t="s">
        <x:v>1607</x:v>
      </x:c>
      <x:c r="D89" s="15" t="s">
        <x:v>176</x:v>
      </x:c>
      <x:c r="E89" s="25">
        <x:f>일위대가!F533</x:f>
        <x:v>0</x:v>
      </x:c>
      <x:c r="F89" s="25">
        <x:f>일위대가!H533</x:f>
        <x:v>0</x:v>
      </x:c>
      <x:c r="G89" s="25">
        <x:f>일위대가!J533</x:f>
        <x:v>0</x:v>
      </x:c>
      <x:c r="H89" s="25">
        <x:f t="shared" si="2"/>
        <x:v>0</x:v>
      </x:c>
      <x:c r="I89" s="15" t="s">
        <x:v>324</x:v>
      </x:c>
      <x:c r="J89" s="15" t="s">
        <x:v>140</x:v>
      </x:c>
      <x:c r="K89" s="15" t="s">
        <x:v>140</x:v>
      </x:c>
      <x:c r="L89" s="15" t="s">
        <x:v>140</x:v>
      </x:c>
      <x:c r="M89" s="15" t="s">
        <x:v>872</x:v>
      </x:c>
      <x:c r="N89" s="3" t="s">
        <x:v>140</x:v>
      </x:c>
    </x:row>
    <x:row r="90" spans="1:14" ht="30" customHeight="1">
      <x:c r="A90" s="15" t="s">
        <x:v>1</x:v>
      </x:c>
      <x:c r="B90" s="15" t="s">
        <x:v>717</x:v>
      </x:c>
      <x:c r="C90" s="15" t="s">
        <x:v>296</x:v>
      </x:c>
      <x:c r="D90" s="15" t="s">
        <x:v>176</x:v>
      </x:c>
      <x:c r="E90" s="25">
        <x:f>일위대가!F538</x:f>
        <x:v>0</x:v>
      </x:c>
      <x:c r="F90" s="25">
        <x:f>일위대가!H538</x:f>
        <x:v>0</x:v>
      </x:c>
      <x:c r="G90" s="25">
        <x:f>일위대가!J538</x:f>
        <x:v>0</x:v>
      </x:c>
      <x:c r="H90" s="25">
        <x:f t="shared" si="2"/>
        <x:v>0</x:v>
      </x:c>
      <x:c r="I90" s="15" t="s">
        <x:v>699</x:v>
      </x:c>
      <x:c r="J90" s="15" t="s">
        <x:v>140</x:v>
      </x:c>
      <x:c r="K90" s="15" t="s">
        <x:v>140</x:v>
      </x:c>
      <x:c r="L90" s="15" t="s">
        <x:v>140</x:v>
      </x:c>
      <x:c r="M90" s="15" t="s">
        <x:v>872</x:v>
      </x:c>
      <x:c r="N90" s="3" t="s">
        <x:v>140</x:v>
      </x:c>
    </x:row>
    <x:row r="91" spans="1:14" ht="30" customHeight="1">
      <x:c r="A91" s="15" t="s">
        <x:v>1859</x:v>
      </x:c>
      <x:c r="B91" s="15" t="s">
        <x:v>1703</x:v>
      </x:c>
      <x:c r="C91" s="15" t="s">
        <x:v>110</x:v>
      </x:c>
      <x:c r="D91" s="15" t="s">
        <x:v>176</x:v>
      </x:c>
      <x:c r="E91" s="25">
        <x:f>일위대가!F543</x:f>
        <x:v>0</x:v>
      </x:c>
      <x:c r="F91" s="25">
        <x:f>일위대가!H543</x:f>
        <x:v>0</x:v>
      </x:c>
      <x:c r="G91" s="25">
        <x:f>일위대가!J543</x:f>
        <x:v>0</x:v>
      </x:c>
      <x:c r="H91" s="25">
        <x:f t="shared" si="2"/>
        <x:v>0</x:v>
      </x:c>
      <x:c r="I91" s="15" t="s">
        <x:v>616</x:v>
      </x:c>
      <x:c r="J91" s="15" t="s">
        <x:v>140</x:v>
      </x:c>
      <x:c r="K91" s="15" t="s">
        <x:v>140</x:v>
      </x:c>
      <x:c r="L91" s="15" t="s">
        <x:v>140</x:v>
      </x:c>
      <x:c r="M91" s="15" t="s">
        <x:v>872</x:v>
      </x:c>
      <x:c r="N91" s="3" t="s">
        <x:v>140</x:v>
      </x:c>
    </x:row>
    <x:row r="92" spans="1:14" ht="30" customHeight="1">
      <x:c r="A92" s="15" t="s">
        <x:v>1184</x:v>
      </x:c>
      <x:c r="B92" s="15" t="s">
        <x:v>1703</x:v>
      </x:c>
      <x:c r="C92" s="15" t="s">
        <x:v>918</x:v>
      </x:c>
      <x:c r="D92" s="15" t="s">
        <x:v>176</x:v>
      </x:c>
      <x:c r="E92" s="25">
        <x:f>일위대가!F548</x:f>
        <x:v>0</x:v>
      </x:c>
      <x:c r="F92" s="25">
        <x:f>일위대가!H548</x:f>
        <x:v>0</x:v>
      </x:c>
      <x:c r="G92" s="25">
        <x:f>일위대가!J548</x:f>
        <x:v>0</x:v>
      </x:c>
      <x:c r="H92" s="25">
        <x:f t="shared" si="2"/>
        <x:v>0</x:v>
      </x:c>
      <x:c r="I92" s="15" t="s">
        <x:v>726</x:v>
      </x:c>
      <x:c r="J92" s="15" t="s">
        <x:v>140</x:v>
      </x:c>
      <x:c r="K92" s="15" t="s">
        <x:v>140</x:v>
      </x:c>
      <x:c r="L92" s="15" t="s">
        <x:v>140</x:v>
      </x:c>
      <x:c r="M92" s="15" t="s">
        <x:v>140</x:v>
      </x:c>
      <x:c r="N92" s="3" t="s">
        <x:v>140</x:v>
      </x:c>
    </x:row>
    <x:row r="93" spans="1:14" ht="30" customHeight="1">
      <x:c r="A93" s="15" t="s">
        <x:v>829</x:v>
      </x:c>
      <x:c r="B93" s="15" t="s">
        <x:v>913</x:v>
      </x:c>
      <x:c r="C93" s="15" t="s">
        <x:v>1595</x:v>
      </x:c>
      <x:c r="D93" s="15" t="s">
        <x:v>176</x:v>
      </x:c>
      <x:c r="E93" s="25">
        <x:f>일위대가!F556</x:f>
        <x:v>0</x:v>
      </x:c>
      <x:c r="F93" s="25">
        <x:f>일위대가!H556</x:f>
        <x:v>0</x:v>
      </x:c>
      <x:c r="G93" s="25">
        <x:f>일위대가!J556</x:f>
        <x:v>0</x:v>
      </x:c>
      <x:c r="H93" s="25">
        <x:f t="shared" si="2"/>
        <x:v>0</x:v>
      </x:c>
      <x:c r="I93" s="15" t="s">
        <x:v>568</x:v>
      </x:c>
      <x:c r="J93" s="15" t="s">
        <x:v>140</x:v>
      </x:c>
      <x:c r="K93" s="15" t="s">
        <x:v>140</x:v>
      </x:c>
      <x:c r="L93" s="15" t="s">
        <x:v>140</x:v>
      </x:c>
      <x:c r="M93" s="15" t="s">
        <x:v>140</x:v>
      </x:c>
      <x:c r="N93" s="3" t="s">
        <x:v>140</x:v>
      </x:c>
    </x:row>
    <x:row r="94" spans="1:14" ht="30" customHeight="1">
      <x:c r="A94" s="15" t="s">
        <x:v>1148</x:v>
      </x:c>
      <x:c r="B94" s="15" t="s">
        <x:v>1720</x:v>
      </x:c>
      <x:c r="C94" s="15" t="s">
        <x:v>1020</x:v>
      </x:c>
      <x:c r="D94" s="15" t="s">
        <x:v>176</x:v>
      </x:c>
      <x:c r="E94" s="25">
        <x:f>일위대가!F562</x:f>
        <x:v>0</x:v>
      </x:c>
      <x:c r="F94" s="25">
        <x:f>일위대가!H562</x:f>
        <x:v>0</x:v>
      </x:c>
      <x:c r="G94" s="25">
        <x:f>일위대가!J562</x:f>
        <x:v>0</x:v>
      </x:c>
      <x:c r="H94" s="25">
        <x:f t="shared" si="2"/>
        <x:v>0</x:v>
      </x:c>
      <x:c r="I94" s="15" t="s">
        <x:v>320</x:v>
      </x:c>
      <x:c r="J94" s="15" t="s">
        <x:v>140</x:v>
      </x:c>
      <x:c r="K94" s="15" t="s">
        <x:v>140</x:v>
      </x:c>
      <x:c r="L94" s="15" t="s">
        <x:v>140</x:v>
      </x:c>
      <x:c r="M94" s="15" t="s">
        <x:v>1014</x:v>
      </x:c>
      <x:c r="N94" s="3" t="s">
        <x:v>140</x:v>
      </x:c>
    </x:row>
    <x:row r="95" spans="1:14" ht="30" customHeight="1">
      <x:c r="A95" s="15" t="s">
        <x:v>1172</x:v>
      </x:c>
      <x:c r="B95" s="15" t="s">
        <x:v>1720</x:v>
      </x:c>
      <x:c r="C95" s="15" t="s">
        <x:v>1625</x:v>
      </x:c>
      <x:c r="D95" s="15" t="s">
        <x:v>176</x:v>
      </x:c>
      <x:c r="E95" s="25">
        <x:f>일위대가!F567</x:f>
        <x:v>0</x:v>
      </x:c>
      <x:c r="F95" s="25">
        <x:f>일위대가!H567</x:f>
        <x:v>0</x:v>
      </x:c>
      <x:c r="G95" s="25">
        <x:f>일위대가!J567</x:f>
        <x:v>0</x:v>
      </x:c>
      <x:c r="H95" s="25">
        <x:f t="shared" si="2"/>
        <x:v>0</x:v>
      </x:c>
      <x:c r="I95" s="15" t="s">
        <x:v>739</x:v>
      </x:c>
      <x:c r="J95" s="15" t="s">
        <x:v>140</x:v>
      </x:c>
      <x:c r="K95" s="15" t="s">
        <x:v>140</x:v>
      </x:c>
      <x:c r="L95" s="15" t="s">
        <x:v>140</x:v>
      </x:c>
      <x:c r="M95" s="15" t="s">
        <x:v>1014</x:v>
      </x:c>
      <x:c r="N95" s="3" t="s">
        <x:v>140</x:v>
      </x:c>
    </x:row>
    <x:row r="96" spans="1:14" ht="30" customHeight="1">
      <x:c r="A96" s="15" t="s">
        <x:v>1875</x:v>
      </x:c>
      <x:c r="B96" s="15" t="s">
        <x:v>663</x:v>
      </x:c>
      <x:c r="C96" s="15" t="s">
        <x:v>884</x:v>
      </x:c>
      <x:c r="D96" s="15" t="s">
        <x:v>137</x:v>
      </x:c>
      <x:c r="E96" s="25">
        <x:f>일위대가!F573</x:f>
        <x:v>0</x:v>
      </x:c>
      <x:c r="F96" s="25">
        <x:f>일위대가!H573</x:f>
        <x:v>0</x:v>
      </x:c>
      <x:c r="G96" s="25">
        <x:f>일위대가!J573</x:f>
        <x:v>0</x:v>
      </x:c>
      <x:c r="H96" s="25">
        <x:f t="shared" si="2"/>
        <x:v>0</x:v>
      </x:c>
      <x:c r="I96" s="15" t="s">
        <x:v>674</x:v>
      </x:c>
      <x:c r="J96" s="15" t="s">
        <x:v>140</x:v>
      </x:c>
      <x:c r="K96" s="15" t="s">
        <x:v>140</x:v>
      </x:c>
      <x:c r="L96" s="15" t="s">
        <x:v>140</x:v>
      </x:c>
      <x:c r="M96" s="15" t="s">
        <x:v>140</x:v>
      </x:c>
      <x:c r="N96" s="3" t="s">
        <x:v>140</x:v>
      </x:c>
    </x:row>
    <x:row r="97" spans="1:14" ht="30" customHeight="1">
      <x:c r="A97" s="15" t="s">
        <x:v>1863</x:v>
      </x:c>
      <x:c r="B97" s="15" t="s">
        <x:v>585</x:v>
      </x:c>
      <x:c r="C97" s="15" t="s">
        <x:v>214</x:v>
      </x:c>
      <x:c r="D97" s="15" t="s">
        <x:v>176</x:v>
      </x:c>
      <x:c r="E97" s="25">
        <x:f>일위대가!F578</x:f>
        <x:v>0</x:v>
      </x:c>
      <x:c r="F97" s="25">
        <x:f>일위대가!H578</x:f>
        <x:v>0</x:v>
      </x:c>
      <x:c r="G97" s="25">
        <x:f>일위대가!J578</x:f>
        <x:v>0</x:v>
      </x:c>
      <x:c r="H97" s="25">
        <x:f t="shared" si="2"/>
        <x:v>0</x:v>
      </x:c>
      <x:c r="I97" s="15" t="s">
        <x:v>590</x:v>
      </x:c>
      <x:c r="J97" s="15" t="s">
        <x:v>140</x:v>
      </x:c>
      <x:c r="K97" s="15" t="s">
        <x:v>140</x:v>
      </x:c>
      <x:c r="L97" s="15" t="s">
        <x:v>140</x:v>
      </x:c>
      <x:c r="M97" s="15" t="s">
        <x:v>1008</x:v>
      </x:c>
      <x:c r="N97" s="3" t="s">
        <x:v>140</x:v>
      </x:c>
    </x:row>
    <x:row r="98" spans="1:14" ht="30" customHeight="1">
      <x:c r="A98" s="15" t="s">
        <x:v>1174</x:v>
      </x:c>
      <x:c r="B98" s="15" t="s">
        <x:v>892</x:v>
      </x:c>
      <x:c r="C98" s="15" t="s">
        <x:v>286</x:v>
      </x:c>
      <x:c r="D98" s="15" t="s">
        <x:v>176</x:v>
      </x:c>
      <x:c r="E98" s="25">
        <x:f>일위대가!F583</x:f>
        <x:v>0</x:v>
      </x:c>
      <x:c r="F98" s="25">
        <x:f>일위대가!H583</x:f>
        <x:v>0</x:v>
      </x:c>
      <x:c r="G98" s="25">
        <x:f>일위대가!J583</x:f>
        <x:v>0</x:v>
      </x:c>
      <x:c r="H98" s="25">
        <x:f t="shared" si="2"/>
        <x:v>0</x:v>
      </x:c>
      <x:c r="I98" s="15" t="s">
        <x:v>562</x:v>
      </x:c>
      <x:c r="J98" s="15" t="s">
        <x:v>140</x:v>
      </x:c>
      <x:c r="K98" s="15" t="s">
        <x:v>140</x:v>
      </x:c>
      <x:c r="L98" s="15" t="s">
        <x:v>140</x:v>
      </x:c>
      <x:c r="M98" s="15" t="s">
        <x:v>140</x:v>
      </x:c>
      <x:c r="N98" s="3" t="s">
        <x:v>140</x:v>
      </x:c>
    </x:row>
    <x:row r="99" spans="1:14" ht="30" customHeight="1">
      <x:c r="A99" s="15" t="s">
        <x:v>35</x:v>
      </x:c>
      <x:c r="B99" s="15" t="s">
        <x:v>860</x:v>
      </x:c>
      <x:c r="C99" s="15" t="s">
        <x:v>68</x:v>
      </x:c>
      <x:c r="D99" s="15" t="s">
        <x:v>137</x:v>
      </x:c>
      <x:c r="E99" s="25">
        <x:f>일위대가!F593</x:f>
        <x:v>0</x:v>
      </x:c>
      <x:c r="F99" s="25">
        <x:f>일위대가!H593</x:f>
        <x:v>0</x:v>
      </x:c>
      <x:c r="G99" s="25">
        <x:f>일위대가!J593</x:f>
        <x:v>0</x:v>
      </x:c>
      <x:c r="H99" s="25">
        <x:f t="shared" si="2"/>
        <x:v>0</x:v>
      </x:c>
      <x:c r="I99" s="15" t="s">
        <x:v>657</x:v>
      </x:c>
      <x:c r="J99" s="15" t="s">
        <x:v>140</x:v>
      </x:c>
      <x:c r="K99" s="15" t="s">
        <x:v>140</x:v>
      </x:c>
      <x:c r="L99" s="15" t="s">
        <x:v>140</x:v>
      </x:c>
      <x:c r="M99" s="15" t="s">
        <x:v>140</x:v>
      </x:c>
      <x:c r="N99" s="3" t="s">
        <x:v>140</x:v>
      </x:c>
    </x:row>
    <x:row r="100" spans="1:14" ht="30" customHeight="1">
      <x:c r="A100" s="15" t="s">
        <x:v>1179</x:v>
      </x:c>
      <x:c r="B100" s="15" t="s">
        <x:v>873</x:v>
      </x:c>
      <x:c r="C100" s="15" t="s">
        <x:v>275</x:v>
      </x:c>
      <x:c r="D100" s="15" t="s">
        <x:v>137</x:v>
      </x:c>
      <x:c r="E100" s="25">
        <x:f>일위대가!F604</x:f>
        <x:v>0</x:v>
      </x:c>
      <x:c r="F100" s="25">
        <x:f>일위대가!H604</x:f>
        <x:v>0</x:v>
      </x:c>
      <x:c r="G100" s="25">
        <x:f>일위대가!J604</x:f>
        <x:v>0</x:v>
      </x:c>
      <x:c r="H100" s="25">
        <x:f t="shared" ref="H100:H127" si="3">E100+F100+G100</x:f>
        <x:v>0</x:v>
      </x:c>
      <x:c r="I100" s="15" t="s">
        <x:v>560</x:v>
      </x:c>
      <x:c r="J100" s="15" t="s">
        <x:v>140</x:v>
      </x:c>
      <x:c r="K100" s="15" t="s">
        <x:v>140</x:v>
      </x:c>
      <x:c r="L100" s="15" t="s">
        <x:v>140</x:v>
      </x:c>
      <x:c r="M100" s="15" t="s">
        <x:v>140</x:v>
      </x:c>
      <x:c r="N100" s="3" t="s">
        <x:v>140</x:v>
      </x:c>
    </x:row>
    <x:row r="101" spans="1:14" ht="30" customHeight="1">
      <x:c r="A101" s="15" t="s">
        <x:v>1867</x:v>
      </x:c>
      <x:c r="B101" s="15" t="s">
        <x:v>372</x:v>
      </x:c>
      <x:c r="C101" s="15" t="s">
        <x:v>140</x:v>
      </x:c>
      <x:c r="D101" s="15" t="s">
        <x:v>137</x:v>
      </x:c>
      <x:c r="E101" s="25">
        <x:f>일위대가!F609</x:f>
        <x:v>0</x:v>
      </x:c>
      <x:c r="F101" s="25">
        <x:f>일위대가!H609</x:f>
        <x:v>0</x:v>
      </x:c>
      <x:c r="G101" s="25">
        <x:f>일위대가!J609</x:f>
        <x:v>0</x:v>
      </x:c>
      <x:c r="H101" s="25">
        <x:f t="shared" si="3"/>
        <x:v>0</x:v>
      </x:c>
      <x:c r="I101" s="15" t="s">
        <x:v>323</x:v>
      </x:c>
      <x:c r="J101" s="15" t="s">
        <x:v>140</x:v>
      </x:c>
      <x:c r="K101" s="15" t="s">
        <x:v>140</x:v>
      </x:c>
      <x:c r="L101" s="15" t="s">
        <x:v>140</x:v>
      </x:c>
      <x:c r="M101" s="15" t="s">
        <x:v>941</x:v>
      </x:c>
      <x:c r="N101" s="3" t="s">
        <x:v>140</x:v>
      </x:c>
    </x:row>
    <x:row r="102" spans="1:14" ht="30" customHeight="1">
      <x:c r="A102" s="15" t="s">
        <x:v>827</x:v>
      </x:c>
      <x:c r="B102" s="15" t="s">
        <x:v>348</x:v>
      </x:c>
      <x:c r="C102" s="15" t="s">
        <x:v>288</x:v>
      </x:c>
      <x:c r="D102" s="15" t="s">
        <x:v>137</x:v>
      </x:c>
      <x:c r="E102" s="25">
        <x:f>일위대가!F615</x:f>
        <x:v>0</x:v>
      </x:c>
      <x:c r="F102" s="25">
        <x:f>일위대가!H615</x:f>
        <x:v>0</x:v>
      </x:c>
      <x:c r="G102" s="25">
        <x:f>일위대가!J615</x:f>
        <x:v>0</x:v>
      </x:c>
      <x:c r="H102" s="25">
        <x:f t="shared" si="3"/>
        <x:v>0</x:v>
      </x:c>
      <x:c r="I102" s="15" t="s">
        <x:v>618</x:v>
      </x:c>
      <x:c r="J102" s="15" t="s">
        <x:v>140</x:v>
      </x:c>
      <x:c r="K102" s="15" t="s">
        <x:v>140</x:v>
      </x:c>
      <x:c r="L102" s="15" t="s">
        <x:v>140</x:v>
      </x:c>
      <x:c r="M102" s="15" t="s">
        <x:v>941</x:v>
      </x:c>
      <x:c r="N102" s="3" t="s">
        <x:v>140</x:v>
      </x:c>
    </x:row>
    <x:row r="103" spans="1:14" ht="30" customHeight="1">
      <x:c r="A103" s="15" t="s">
        <x:v>1865</x:v>
      </x:c>
      <x:c r="B103" s="15" t="s">
        <x:v>942</x:v>
      </x:c>
      <x:c r="C103" s="15" t="s">
        <x:v>140</x:v>
      </x:c>
      <x:c r="D103" s="15" t="s">
        <x:v>176</x:v>
      </x:c>
      <x:c r="E103" s="25">
        <x:f>일위대가!F622</x:f>
        <x:v>0</x:v>
      </x:c>
      <x:c r="F103" s="25">
        <x:f>일위대가!H622</x:f>
        <x:v>0</x:v>
      </x:c>
      <x:c r="G103" s="25">
        <x:f>일위대가!J622</x:f>
        <x:v>0</x:v>
      </x:c>
      <x:c r="H103" s="25">
        <x:f t="shared" si="3"/>
        <x:v>0</x:v>
      </x:c>
      <x:c r="I103" s="15" t="s">
        <x:v>672</x:v>
      </x:c>
      <x:c r="J103" s="15" t="s">
        <x:v>140</x:v>
      </x:c>
      <x:c r="K103" s="15" t="s">
        <x:v>140</x:v>
      </x:c>
      <x:c r="L103" s="15" t="s">
        <x:v>140</x:v>
      </x:c>
      <x:c r="M103" s="15" t="s">
        <x:v>140</x:v>
      </x:c>
      <x:c r="N103" s="3" t="s">
        <x:v>140</x:v>
      </x:c>
    </x:row>
    <x:row r="104" spans="1:14" ht="30" customHeight="1">
      <x:c r="A104" s="15" t="s">
        <x:v>1858</x:v>
      </x:c>
      <x:c r="B104" s="15" t="s">
        <x:v>1705</x:v>
      </x:c>
      <x:c r="C104" s="15" t="s">
        <x:v>140</x:v>
      </x:c>
      <x:c r="D104" s="15" t="s">
        <x:v>157</x:v>
      </x:c>
      <x:c r="E104" s="25">
        <x:f>일위대가!F628</x:f>
        <x:v>0</x:v>
      </x:c>
      <x:c r="F104" s="25">
        <x:f>일위대가!H628</x:f>
        <x:v>0</x:v>
      </x:c>
      <x:c r="G104" s="25">
        <x:f>일위대가!J628</x:f>
        <x:v>0</x:v>
      </x:c>
      <x:c r="H104" s="25">
        <x:f t="shared" si="3"/>
        <x:v>0</x:v>
      </x:c>
      <x:c r="I104" s="15" t="s">
        <x:v>683</x:v>
      </x:c>
      <x:c r="J104" s="15" t="s">
        <x:v>140</x:v>
      </x:c>
      <x:c r="K104" s="15" t="s">
        <x:v>140</x:v>
      </x:c>
      <x:c r="L104" s="15" t="s">
        <x:v>140</x:v>
      </x:c>
      <x:c r="M104" s="15" t="s">
        <x:v>140</x:v>
      </x:c>
      <x:c r="N104" s="3" t="s">
        <x:v>140</x:v>
      </x:c>
    </x:row>
    <x:row r="105" spans="1:14" ht="30" customHeight="1">
      <x:c r="A105" s="15" t="s">
        <x:v>818</x:v>
      </x:c>
      <x:c r="B105" s="15" t="s">
        <x:v>693</x:v>
      </x:c>
      <x:c r="C105" s="15" t="s">
        <x:v>721</x:v>
      </x:c>
      <x:c r="D105" s="15" t="s">
        <x:v>176</x:v>
      </x:c>
      <x:c r="E105" s="25">
        <x:f>일위대가!F632</x:f>
        <x:v>0</x:v>
      </x:c>
      <x:c r="F105" s="25">
        <x:f>일위대가!H632</x:f>
        <x:v>0</x:v>
      </x:c>
      <x:c r="G105" s="25">
        <x:f>일위대가!J632</x:f>
        <x:v>0</x:v>
      </x:c>
      <x:c r="H105" s="25">
        <x:f t="shared" si="3"/>
        <x:v>0</x:v>
      </x:c>
      <x:c r="I105" s="15" t="s">
        <x:v>694</x:v>
      </x:c>
      <x:c r="J105" s="15" t="s">
        <x:v>140</x:v>
      </x:c>
      <x:c r="K105" s="15" t="s">
        <x:v>140</x:v>
      </x:c>
      <x:c r="L105" s="15" t="s">
        <x:v>140</x:v>
      </x:c>
      <x:c r="M105" s="15" t="s">
        <x:v>140</x:v>
      </x:c>
      <x:c r="N105" s="3" t="s">
        <x:v>140</x:v>
      </x:c>
    </x:row>
    <x:row r="106" spans="1:14" ht="30" customHeight="1">
      <x:c r="A106" s="15" t="s">
        <x:v>34</x:v>
      </x:c>
      <x:c r="B106" s="15" t="s">
        <x:v>906</x:v>
      </x:c>
      <x:c r="C106" s="15" t="s">
        <x:v>666</x:v>
      </x:c>
      <x:c r="D106" s="15" t="s">
        <x:v>176</x:v>
      </x:c>
      <x:c r="E106" s="25">
        <x:f>일위대가!F636</x:f>
        <x:v>0</x:v>
      </x:c>
      <x:c r="F106" s="25">
        <x:f>일위대가!H636</x:f>
        <x:v>0</x:v>
      </x:c>
      <x:c r="G106" s="25">
        <x:f>일위대가!J636</x:f>
        <x:v>0</x:v>
      </x:c>
      <x:c r="H106" s="25">
        <x:f t="shared" si="3"/>
        <x:v>0</x:v>
      </x:c>
      <x:c r="I106" s="15" t="s">
        <x:v>660</x:v>
      </x:c>
      <x:c r="J106" s="15" t="s">
        <x:v>140</x:v>
      </x:c>
      <x:c r="K106" s="15" t="s">
        <x:v>140</x:v>
      </x:c>
      <x:c r="L106" s="15" t="s">
        <x:v>140</x:v>
      </x:c>
      <x:c r="M106" s="15" t="s">
        <x:v>140</x:v>
      </x:c>
      <x:c r="N106" s="3" t="s">
        <x:v>140</x:v>
      </x:c>
    </x:row>
    <x:row r="107" spans="1:14" ht="30" customHeight="1">
      <x:c r="A107" s="15" t="s">
        <x:v>1873</x:v>
      </x:c>
      <x:c r="B107" s="15" t="s">
        <x:v>1588</x:v>
      </x:c>
      <x:c r="C107" s="15" t="s">
        <x:v>1092</x:v>
      </x:c>
      <x:c r="D107" s="15" t="s">
        <x:v>232</x:v>
      </x:c>
      <x:c r="E107" s="25">
        <x:f>일위대가!F643</x:f>
        <x:v>0</x:v>
      </x:c>
      <x:c r="F107" s="25">
        <x:f>일위대가!H643</x:f>
        <x:v>0</x:v>
      </x:c>
      <x:c r="G107" s="25">
        <x:f>일위대가!J643</x:f>
        <x:v>0</x:v>
      </x:c>
      <x:c r="H107" s="25">
        <x:f t="shared" si="3"/>
        <x:v>0</x:v>
      </x:c>
      <x:c r="I107" s="15" t="s">
        <x:v>334</x:v>
      </x:c>
      <x:c r="J107" s="15" t="s">
        <x:v>140</x:v>
      </x:c>
      <x:c r="K107" s="15" t="s">
        <x:v>140</x:v>
      </x:c>
      <x:c r="L107" s="15" t="s">
        <x:v>140</x:v>
      </x:c>
      <x:c r="M107" s="15" t="s">
        <x:v>1009</x:v>
      </x:c>
      <x:c r="N107" s="3" t="s">
        <x:v>140</x:v>
      </x:c>
    </x:row>
    <x:row r="108" spans="1:14" ht="30" customHeight="1">
      <x:c r="A108" s="15" t="s">
        <x:v>1169</x:v>
      </x:c>
      <x:c r="B108" s="15" t="s">
        <x:v>863</x:v>
      </x:c>
      <x:c r="C108" s="15" t="s">
        <x:v>1719</x:v>
      </x:c>
      <x:c r="D108" s="15" t="s">
        <x:v>137</x:v>
      </x:c>
      <x:c r="E108" s="25">
        <x:f>일위대가!F647</x:f>
        <x:v>0</x:v>
      </x:c>
      <x:c r="F108" s="25">
        <x:f>일위대가!H647</x:f>
        <x:v>0</x:v>
      </x:c>
      <x:c r="G108" s="25">
        <x:f>일위대가!J647</x:f>
        <x:v>0</x:v>
      </x:c>
      <x:c r="H108" s="25">
        <x:f t="shared" si="3"/>
        <x:v>0</x:v>
      </x:c>
      <x:c r="I108" s="15" t="s">
        <x:v>555</x:v>
      </x:c>
      <x:c r="J108" s="15" t="s">
        <x:v>140</x:v>
      </x:c>
      <x:c r="K108" s="15" t="s">
        <x:v>140</x:v>
      </x:c>
      <x:c r="L108" s="15" t="s">
        <x:v>140</x:v>
      </x:c>
      <x:c r="M108" s="15" t="s">
        <x:v>140</x:v>
      </x:c>
      <x:c r="N108" s="3" t="s">
        <x:v>140</x:v>
      </x:c>
    </x:row>
    <x:row r="109" spans="1:14" ht="30" customHeight="1">
      <x:c r="A109" s="15" t="s">
        <x:v>1506</x:v>
      </x:c>
      <x:c r="B109" s="15" t="s">
        <x:v>936</x:v>
      </x:c>
      <x:c r="C109" s="15" t="s">
        <x:v>140</x:v>
      </x:c>
      <x:c r="D109" s="15" t="s">
        <x:v>176</x:v>
      </x:c>
      <x:c r="E109" s="25">
        <x:f>일위대가!F651</x:f>
        <x:v>0</x:v>
      </x:c>
      <x:c r="F109" s="25">
        <x:f>일위대가!H651</x:f>
        <x:v>0</x:v>
      </x:c>
      <x:c r="G109" s="25">
        <x:f>일위대가!J651</x:f>
        <x:v>0</x:v>
      </x:c>
      <x:c r="H109" s="25">
        <x:f t="shared" si="3"/>
        <x:v>0</x:v>
      </x:c>
      <x:c r="I109" s="15" t="s">
        <x:v>651</x:v>
      </x:c>
      <x:c r="J109" s="15" t="s">
        <x:v>140</x:v>
      </x:c>
      <x:c r="K109" s="15" t="s">
        <x:v>140</x:v>
      </x:c>
      <x:c r="L109" s="15" t="s">
        <x:v>140</x:v>
      </x:c>
      <x:c r="M109" s="15" t="s">
        <x:v>140</x:v>
      </x:c>
      <x:c r="N109" s="3" t="s">
        <x:v>140</x:v>
      </x:c>
    </x:row>
    <x:row r="110" spans="1:14" ht="30" customHeight="1">
      <x:c r="A110" s="15" t="s">
        <x:v>1187</x:v>
      </x:c>
      <x:c r="B110" s="15" t="s">
        <x:v>686</x:v>
      </x:c>
      <x:c r="C110" s="15" t="s">
        <x:v>140</x:v>
      </x:c>
      <x:c r="D110" s="15" t="s">
        <x:v>176</x:v>
      </x:c>
      <x:c r="E110" s="25">
        <x:f>일위대가!F655</x:f>
        <x:v>0</x:v>
      </x:c>
      <x:c r="F110" s="25">
        <x:f>일위대가!H655</x:f>
        <x:v>0</x:v>
      </x:c>
      <x:c r="G110" s="25">
        <x:f>일위대가!J655</x:f>
        <x:v>0</x:v>
      </x:c>
      <x:c r="H110" s="25">
        <x:f t="shared" si="3"/>
        <x:v>0</x:v>
      </x:c>
      <x:c r="I110" s="15" t="s">
        <x:v>736</x:v>
      </x:c>
      <x:c r="J110" s="15" t="s">
        <x:v>140</x:v>
      </x:c>
      <x:c r="K110" s="15" t="s">
        <x:v>140</x:v>
      </x:c>
      <x:c r="L110" s="15" t="s">
        <x:v>140</x:v>
      </x:c>
      <x:c r="M110" s="15" t="s">
        <x:v>140</x:v>
      </x:c>
      <x:c r="N110" s="3" t="s">
        <x:v>140</x:v>
      </x:c>
    </x:row>
    <x:row r="111" spans="1:14" ht="30" customHeight="1">
      <x:c r="A111" s="15" t="s">
        <x:v>822</x:v>
      </x:c>
      <x:c r="B111" s="15" t="s">
        <x:v>927</x:v>
      </x:c>
      <x:c r="C111" s="15" t="s">
        <x:v>140</x:v>
      </x:c>
      <x:c r="D111" s="15" t="s">
        <x:v>176</x:v>
      </x:c>
      <x:c r="E111" s="25">
        <x:f>일위대가!F660</x:f>
        <x:v>0</x:v>
      </x:c>
      <x:c r="F111" s="25">
        <x:f>일위대가!H660</x:f>
        <x:v>0</x:v>
      </x:c>
      <x:c r="G111" s="25">
        <x:f>일위대가!J660</x:f>
        <x:v>0</x:v>
      </x:c>
      <x:c r="H111" s="25">
        <x:f t="shared" si="3"/>
        <x:v>0</x:v>
      </x:c>
      <x:c r="I111" s="15" t="s">
        <x:v>330</x:v>
      </x:c>
      <x:c r="J111" s="15" t="s">
        <x:v>140</x:v>
      </x:c>
      <x:c r="K111" s="15" t="s">
        <x:v>140</x:v>
      </x:c>
      <x:c r="L111" s="15" t="s">
        <x:v>140</x:v>
      </x:c>
      <x:c r="M111" s="15" t="s">
        <x:v>940</x:v>
      </x:c>
      <x:c r="N111" s="3" t="s">
        <x:v>140</x:v>
      </x:c>
    </x:row>
    <x:row r="112" spans="1:14" ht="30" customHeight="1">
      <x:c r="A112" s="15" t="s">
        <x:v>1166</x:v>
      </x:c>
      <x:c r="B112" s="15" t="s">
        <x:v>927</x:v>
      </x:c>
      <x:c r="C112" s="15" t="s">
        <x:v>914</x:v>
      </x:c>
      <x:c r="D112" s="15" t="s">
        <x:v>176</x:v>
      </x:c>
      <x:c r="E112" s="25">
        <x:f>일위대가!F664</x:f>
        <x:v>0</x:v>
      </x:c>
      <x:c r="F112" s="25">
        <x:f>일위대가!H664</x:f>
        <x:v>0</x:v>
      </x:c>
      <x:c r="G112" s="25">
        <x:f>일위대가!J664</x:f>
        <x:v>0</x:v>
      </x:c>
      <x:c r="H112" s="25">
        <x:f t="shared" si="3"/>
        <x:v>0</x:v>
      </x:c>
      <x:c r="I112" s="15" t="s">
        <x:v>540</x:v>
      </x:c>
      <x:c r="J112" s="15" t="s">
        <x:v>140</x:v>
      </x:c>
      <x:c r="K112" s="15" t="s">
        <x:v>140</x:v>
      </x:c>
      <x:c r="L112" s="15" t="s">
        <x:v>140</x:v>
      </x:c>
      <x:c r="M112" s="15" t="s">
        <x:v>140</x:v>
      </x:c>
      <x:c r="N112" s="3" t="s">
        <x:v>140</x:v>
      </x:c>
    </x:row>
    <x:row r="113" spans="1:14" ht="30" customHeight="1">
      <x:c r="A113" s="15" t="s">
        <x:v>1030</x:v>
      </x:c>
      <x:c r="B113" s="15" t="s">
        <x:v>927</x:v>
      </x:c>
      <x:c r="C113" s="15" t="s">
        <x:v>658</x:v>
      </x:c>
      <x:c r="D113" s="15" t="s">
        <x:v>176</x:v>
      </x:c>
      <x:c r="E113" s="25">
        <x:f>일위대가!F668</x:f>
        <x:v>0</x:v>
      </x:c>
      <x:c r="F113" s="25">
        <x:f>일위대가!H668</x:f>
        <x:v>0</x:v>
      </x:c>
      <x:c r="G113" s="25">
        <x:f>일위대가!J668</x:f>
        <x:v>0</x:v>
      </x:c>
      <x:c r="H113" s="25">
        <x:f t="shared" si="3"/>
        <x:v>0</x:v>
      </x:c>
      <x:c r="I113" s="15" t="s">
        <x:v>649</x:v>
      </x:c>
      <x:c r="J113" s="15" t="s">
        <x:v>140</x:v>
      </x:c>
      <x:c r="K113" s="15" t="s">
        <x:v>140</x:v>
      </x:c>
      <x:c r="L113" s="15" t="s">
        <x:v>140</x:v>
      </x:c>
      <x:c r="M113" s="15" t="s">
        <x:v>140</x:v>
      </x:c>
      <x:c r="N113" s="3" t="s">
        <x:v>140</x:v>
      </x:c>
    </x:row>
    <x:row r="114" spans="1:14" ht="30" customHeight="1">
      <x:c r="A114" s="15" t="s">
        <x:v>1185</x:v>
      </x:c>
      <x:c r="B114" s="15" t="s">
        <x:v>707</x:v>
      </x:c>
      <x:c r="C114" s="15" t="s">
        <x:v>897</x:v>
      </x:c>
      <x:c r="D114" s="15" t="s">
        <x:v>176</x:v>
      </x:c>
      <x:c r="E114" s="25">
        <x:f>일위대가!F672</x:f>
        <x:v>0</x:v>
      </x:c>
      <x:c r="F114" s="25">
        <x:f>일위대가!H672</x:f>
        <x:v>0</x:v>
      </x:c>
      <x:c r="G114" s="25">
        <x:f>일위대가!J672</x:f>
        <x:v>0</x:v>
      </x:c>
      <x:c r="H114" s="25">
        <x:f t="shared" si="3"/>
        <x:v>0</x:v>
      </x:c>
      <x:c r="I114" s="15" t="s">
        <x:v>648</x:v>
      </x:c>
      <x:c r="J114" s="15" t="s">
        <x:v>140</x:v>
      </x:c>
      <x:c r="K114" s="15" t="s">
        <x:v>140</x:v>
      </x:c>
      <x:c r="L114" s="15" t="s">
        <x:v>140</x:v>
      </x:c>
      <x:c r="M114" s="15" t="s">
        <x:v>140</x:v>
      </x:c>
      <x:c r="N114" s="3" t="s">
        <x:v>140</x:v>
      </x:c>
    </x:row>
    <x:row r="115" spans="1:14" ht="30" customHeight="1">
      <x:c r="A115" s="15" t="s">
        <x:v>1866</x:v>
      </x:c>
      <x:c r="B115" s="15" t="s">
        <x:v>705</x:v>
      </x:c>
      <x:c r="C115" s="15" t="s">
        <x:v>1571</x:v>
      </x:c>
      <x:c r="D115" s="15" t="s">
        <x:v>176</x:v>
      </x:c>
      <x:c r="E115" s="25">
        <x:f>일위대가!F678</x:f>
        <x:v>0</x:v>
      </x:c>
      <x:c r="F115" s="25">
        <x:f>일위대가!H678</x:f>
        <x:v>0</x:v>
      </x:c>
      <x:c r="G115" s="25">
        <x:f>일위대가!J678</x:f>
        <x:v>0</x:v>
      </x:c>
      <x:c r="H115" s="25">
        <x:f t="shared" si="3"/>
        <x:v>0</x:v>
      </x:c>
      <x:c r="I115" s="15" t="s">
        <x:v>312</x:v>
      </x:c>
      <x:c r="J115" s="15" t="s">
        <x:v>140</x:v>
      </x:c>
      <x:c r="K115" s="15" t="s">
        <x:v>140</x:v>
      </x:c>
      <x:c r="L115" s="15" t="s">
        <x:v>140</x:v>
      </x:c>
      <x:c r="M115" s="15" t="s">
        <x:v>861</x:v>
      </x:c>
      <x:c r="N115" s="3" t="s">
        <x:v>140</x:v>
      </x:c>
    </x:row>
    <x:row r="116" spans="1:14" ht="30" customHeight="1">
      <x:c r="A116" s="15" t="s">
        <x:v>1054</x:v>
      </x:c>
      <x:c r="B116" s="15" t="s">
        <x:v>705</x:v>
      </x:c>
      <x:c r="C116" s="15" t="s">
        <x:v>653</x:v>
      </x:c>
      <x:c r="D116" s="15" t="s">
        <x:v>176</x:v>
      </x:c>
      <x:c r="E116" s="25">
        <x:f>일위대가!F682</x:f>
        <x:v>0</x:v>
      </x:c>
      <x:c r="F116" s="25">
        <x:f>일위대가!H682</x:f>
        <x:v>0</x:v>
      </x:c>
      <x:c r="G116" s="25">
        <x:f>일위대가!J682</x:f>
        <x:v>0</x:v>
      </x:c>
      <x:c r="H116" s="25">
        <x:f t="shared" si="3"/>
        <x:v>0</x:v>
      </x:c>
      <x:c r="I116" s="15" t="s">
        <x:v>695</x:v>
      </x:c>
      <x:c r="J116" s="15" t="s">
        <x:v>140</x:v>
      </x:c>
      <x:c r="K116" s="15" t="s">
        <x:v>140</x:v>
      </x:c>
      <x:c r="L116" s="15" t="s">
        <x:v>140</x:v>
      </x:c>
      <x:c r="M116" s="15" t="s">
        <x:v>140</x:v>
      </x:c>
      <x:c r="N116" s="3" t="s">
        <x:v>140</x:v>
      </x:c>
    </x:row>
    <x:row r="117" spans="1:14" ht="30" customHeight="1">
      <x:c r="A117" s="15" t="s">
        <x:v>1031</x:v>
      </x:c>
      <x:c r="B117" s="15" t="s">
        <x:v>669</x:v>
      </x:c>
      <x:c r="C117" s="15" t="s">
        <x:v>895</x:v>
      </x:c>
      <x:c r="D117" s="15" t="s">
        <x:v>176</x:v>
      </x:c>
      <x:c r="E117" s="25">
        <x:f>일위대가!F686</x:f>
        <x:v>0</x:v>
      </x:c>
      <x:c r="F117" s="25">
        <x:f>일위대가!H686</x:f>
        <x:v>0</x:v>
      </x:c>
      <x:c r="G117" s="25">
        <x:f>일위대가!J686</x:f>
        <x:v>0</x:v>
      </x:c>
      <x:c r="H117" s="25">
        <x:f t="shared" si="3"/>
        <x:v>0</x:v>
      </x:c>
      <x:c r="I117" s="15" t="s">
        <x:v>678</x:v>
      </x:c>
      <x:c r="J117" s="15" t="s">
        <x:v>140</x:v>
      </x:c>
      <x:c r="K117" s="15" t="s">
        <x:v>140</x:v>
      </x:c>
      <x:c r="L117" s="15" t="s">
        <x:v>140</x:v>
      </x:c>
      <x:c r="M117" s="15" t="s">
        <x:v>140</x:v>
      </x:c>
      <x:c r="N117" s="3" t="s">
        <x:v>140</x:v>
      </x:c>
    </x:row>
    <x:row r="118" spans="1:14" ht="30" customHeight="1">
      <x:c r="A118" s="15" t="s">
        <x:v>1059</x:v>
      </x:c>
      <x:c r="B118" s="15" t="s">
        <x:v>689</x:v>
      </x:c>
      <x:c r="C118" s="15" t="s">
        <x:v>140</x:v>
      </x:c>
      <x:c r="D118" s="15" t="s">
        <x:v>153</x:v>
      </x:c>
      <x:c r="E118" s="25">
        <x:f>일위대가!F691</x:f>
        <x:v>0</x:v>
      </x:c>
      <x:c r="F118" s="25">
        <x:f>일위대가!H691</x:f>
        <x:v>0</x:v>
      </x:c>
      <x:c r="G118" s="25">
        <x:f>일위대가!J691</x:f>
        <x:v>0</x:v>
      </x:c>
      <x:c r="H118" s="25">
        <x:f t="shared" si="3"/>
        <x:v>0</x:v>
      </x:c>
      <x:c r="I118" s="15" t="s">
        <x:v>667</x:v>
      </x:c>
      <x:c r="J118" s="15" t="s">
        <x:v>140</x:v>
      </x:c>
      <x:c r="K118" s="15" t="s">
        <x:v>140</x:v>
      </x:c>
      <x:c r="L118" s="15" t="s">
        <x:v>140</x:v>
      </x:c>
      <x:c r="M118" s="15" t="s">
        <x:v>140</x:v>
      </x:c>
      <x:c r="N118" s="3" t="s">
        <x:v>140</x:v>
      </x:c>
    </x:row>
    <x:row r="119" spans="1:14" ht="30" customHeight="1">
      <x:c r="A119" s="15" t="s">
        <x:v>1190</x:v>
      </x:c>
      <x:c r="B119" s="15" t="s">
        <x:v>1626</x:v>
      </x:c>
      <x:c r="C119" s="15" t="s">
        <x:v>1714</x:v>
      </x:c>
      <x:c r="D119" s="15" t="s">
        <x:v>176</x:v>
      </x:c>
      <x:c r="E119" s="25">
        <x:f>일위대가!F696</x:f>
        <x:v>0</x:v>
      </x:c>
      <x:c r="F119" s="25">
        <x:f>일위대가!H696</x:f>
        <x:v>0</x:v>
      </x:c>
      <x:c r="G119" s="25">
        <x:f>일위대가!J696</x:f>
        <x:v>0</x:v>
      </x:c>
      <x:c r="H119" s="25">
        <x:f t="shared" si="3"/>
        <x:v>0</x:v>
      </x:c>
      <x:c r="I119" s="15" t="s">
        <x:v>685</x:v>
      </x:c>
      <x:c r="J119" s="15" t="s">
        <x:v>140</x:v>
      </x:c>
      <x:c r="K119" s="15" t="s">
        <x:v>140</x:v>
      </x:c>
      <x:c r="L119" s="15" t="s">
        <x:v>140</x:v>
      </x:c>
      <x:c r="M119" s="15" t="s">
        <x:v>140</x:v>
      </x:c>
      <x:c r="N119" s="3" t="s">
        <x:v>140</x:v>
      </x:c>
    </x:row>
    <x:row r="120" spans="1:14" ht="30" customHeight="1">
      <x:c r="A120" s="15" t="s">
        <x:v>6</x:v>
      </x:c>
      <x:c r="B120" s="15" t="s">
        <x:v>553</x:v>
      </x:c>
      <x:c r="C120" s="15" t="s">
        <x:v>867</x:v>
      </x:c>
      <x:c r="D120" s="15" t="s">
        <x:v>153</x:v>
      </x:c>
      <x:c r="E120" s="25">
        <x:f>일위대가!F701</x:f>
        <x:v>0</x:v>
      </x:c>
      <x:c r="F120" s="25">
        <x:f>일위대가!H701</x:f>
        <x:v>0</x:v>
      </x:c>
      <x:c r="G120" s="25">
        <x:f>일위대가!J701</x:f>
        <x:v>0</x:v>
      </x:c>
      <x:c r="H120" s="25">
        <x:f t="shared" si="3"/>
        <x:v>0</x:v>
      </x:c>
      <x:c r="I120" s="15" t="s">
        <x:v>701</x:v>
      </x:c>
      <x:c r="J120" s="15" t="s">
        <x:v>140</x:v>
      </x:c>
      <x:c r="K120" s="15" t="s">
        <x:v>140</x:v>
      </x:c>
      <x:c r="L120" s="15" t="s">
        <x:v>140</x:v>
      </x:c>
      <x:c r="M120" s="15" t="s">
        <x:v>140</x:v>
      </x:c>
      <x:c r="N120" s="3" t="s">
        <x:v>140</x:v>
      </x:c>
    </x:row>
    <x:row r="121" spans="1:14" ht="30" customHeight="1">
      <x:c r="A121" s="15" t="s">
        <x:v>1194</x:v>
      </x:c>
      <x:c r="B121" s="15" t="s">
        <x:v>903</x:v>
      </x:c>
      <x:c r="C121" s="15" t="s">
        <x:v>1577</x:v>
      </x:c>
      <x:c r="D121" s="15" t="s">
        <x:v>153</x:v>
      </x:c>
      <x:c r="E121" s="25">
        <x:f>일위대가!F706</x:f>
        <x:v>0</x:v>
      </x:c>
      <x:c r="F121" s="25">
        <x:f>일위대가!H706</x:f>
        <x:v>0</x:v>
      </x:c>
      <x:c r="G121" s="25">
        <x:f>일위대가!J706</x:f>
        <x:v>0</x:v>
      </x:c>
      <x:c r="H121" s="25">
        <x:f t="shared" si="3"/>
        <x:v>0</x:v>
      </x:c>
      <x:c r="I121" s="15" t="s">
        <x:v>718</x:v>
      </x:c>
      <x:c r="J121" s="15" t="s">
        <x:v>140</x:v>
      </x:c>
      <x:c r="K121" s="15" t="s">
        <x:v>140</x:v>
      </x:c>
      <x:c r="L121" s="15" t="s">
        <x:v>140</x:v>
      </x:c>
      <x:c r="M121" s="15" t="s">
        <x:v>140</x:v>
      </x:c>
      <x:c r="N121" s="3" t="s">
        <x:v>140</x:v>
      </x:c>
    </x:row>
    <x:row r="122" spans="1:14" ht="30" customHeight="1">
      <x:c r="A122" s="15" t="s">
        <x:v>1870</x:v>
      </x:c>
      <x:c r="B122" s="15" t="s">
        <x:v>633</x:v>
      </x:c>
      <x:c r="C122" s="15" t="s">
        <x:v>1598</x:v>
      </x:c>
      <x:c r="D122" s="15" t="s">
        <x:v>153</x:v>
      </x:c>
      <x:c r="E122" s="25">
        <x:f>일위대가!F710</x:f>
        <x:v>0</x:v>
      </x:c>
      <x:c r="F122" s="25">
        <x:f>일위대가!H710</x:f>
        <x:v>0</x:v>
      </x:c>
      <x:c r="G122" s="25">
        <x:f>일위대가!J710</x:f>
        <x:v>0</x:v>
      </x:c>
      <x:c r="H122" s="25">
        <x:f t="shared" si="3"/>
        <x:v>0</x:v>
      </x:c>
      <x:c r="I122" s="15" t="s">
        <x:v>574</x:v>
      </x:c>
      <x:c r="J122" s="15" t="s">
        <x:v>140</x:v>
      </x:c>
      <x:c r="K122" s="15" t="s">
        <x:v>140</x:v>
      </x:c>
      <x:c r="L122" s="15" t="s">
        <x:v>140</x:v>
      </x:c>
      <x:c r="M122" s="15" t="s">
        <x:v>140</x:v>
      </x:c>
      <x:c r="N122" s="3" t="s">
        <x:v>140</x:v>
      </x:c>
    </x:row>
    <x:row r="123" spans="1:14" ht="30" customHeight="1">
      <x:c r="A123" s="15" t="s">
        <x:v>1141</x:v>
      </x:c>
      <x:c r="B123" s="15" t="s">
        <x:v>633</x:v>
      </x:c>
      <x:c r="C123" s="15" t="s">
        <x:v>1619</x:v>
      </x:c>
      <x:c r="D123" s="15" t="s">
        <x:v>153</x:v>
      </x:c>
      <x:c r="E123" s="25">
        <x:f>일위대가!F714</x:f>
        <x:v>0</x:v>
      </x:c>
      <x:c r="F123" s="25">
        <x:f>일위대가!H714</x:f>
        <x:v>0</x:v>
      </x:c>
      <x:c r="G123" s="25">
        <x:f>일위대가!J714</x:f>
        <x:v>0</x:v>
      </x:c>
      <x:c r="H123" s="25">
        <x:f t="shared" si="3"/>
        <x:v>0</x:v>
      </x:c>
      <x:c r="I123" s="15" t="s">
        <x:v>690</x:v>
      </x:c>
      <x:c r="J123" s="15" t="s">
        <x:v>140</x:v>
      </x:c>
      <x:c r="K123" s="15" t="s">
        <x:v>140</x:v>
      </x:c>
      <x:c r="L123" s="15" t="s">
        <x:v>140</x:v>
      </x:c>
      <x:c r="M123" s="15" t="s">
        <x:v>140</x:v>
      </x:c>
      <x:c r="N123" s="3" t="s">
        <x:v>140</x:v>
      </x:c>
    </x:row>
    <x:row r="124" spans="1:14" ht="30" customHeight="1">
      <x:c r="A124" s="15" t="s">
        <x:v>1868</x:v>
      </x:c>
      <x:c r="B124" s="15" t="s">
        <x:v>632</x:v>
      </x:c>
      <x:c r="C124" s="15" t="s">
        <x:v>896</x:v>
      </x:c>
      <x:c r="D124" s="15" t="s">
        <x:v>153</x:v>
      </x:c>
      <x:c r="E124" s="25">
        <x:f>일위대가!F718</x:f>
        <x:v>0</x:v>
      </x:c>
      <x:c r="F124" s="25">
        <x:f>일위대가!H718</x:f>
        <x:v>0</x:v>
      </x:c>
      <x:c r="G124" s="25">
        <x:f>일위대가!J718</x:f>
        <x:v>0</x:v>
      </x:c>
      <x:c r="H124" s="25">
        <x:f t="shared" si="3"/>
        <x:v>0</x:v>
      </x:c>
      <x:c r="I124" s="15" t="s">
        <x:v>659</x:v>
      </x:c>
      <x:c r="J124" s="15" t="s">
        <x:v>140</x:v>
      </x:c>
      <x:c r="K124" s="15" t="s">
        <x:v>140</x:v>
      </x:c>
      <x:c r="L124" s="15" t="s">
        <x:v>140</x:v>
      </x:c>
      <x:c r="M124" s="15" t="s">
        <x:v>140</x:v>
      </x:c>
      <x:c r="N124" s="3" t="s">
        <x:v>140</x:v>
      </x:c>
    </x:row>
    <x:row r="125" spans="1:14" ht="30" customHeight="1">
      <x:c r="A125" s="15" t="s">
        <x:v>1186</x:v>
      </x:c>
      <x:c r="B125" s="15" t="s">
        <x:v>904</x:v>
      </x:c>
      <x:c r="C125" s="15" t="s">
        <x:v>1593</x:v>
      </x:c>
      <x:c r="D125" s="15" t="s">
        <x:v>153</x:v>
      </x:c>
      <x:c r="E125" s="25">
        <x:f>일위대가!F722</x:f>
        <x:v>0</x:v>
      </x:c>
      <x:c r="F125" s="25">
        <x:f>일위대가!H722</x:f>
        <x:v>0</x:v>
      </x:c>
      <x:c r="G125" s="25">
        <x:f>일위대가!J722</x:f>
        <x:v>0</x:v>
      </x:c>
      <x:c r="H125" s="25">
        <x:f t="shared" si="3"/>
        <x:v>0</x:v>
      </x:c>
      <x:c r="I125" s="15" t="s">
        <x:v>706</x:v>
      </x:c>
      <x:c r="J125" s="15" t="s">
        <x:v>140</x:v>
      </x:c>
      <x:c r="K125" s="15" t="s">
        <x:v>140</x:v>
      </x:c>
      <x:c r="L125" s="15" t="s">
        <x:v>140</x:v>
      </x:c>
      <x:c r="M125" s="15" t="s">
        <x:v>140</x:v>
      </x:c>
      <x:c r="N125" s="3" t="s">
        <x:v>140</x:v>
      </x:c>
    </x:row>
    <x:row r="126" spans="1:14" ht="30" customHeight="1">
      <x:c r="A126" s="15" t="s">
        <x:v>1509</x:v>
      </x:c>
      <x:c r="B126" s="15" t="s">
        <x:v>757</x:v>
      </x:c>
      <x:c r="C126" s="15" t="s">
        <x:v>867</x:v>
      </x:c>
      <x:c r="D126" s="15" t="s">
        <x:v>153</x:v>
      </x:c>
      <x:c r="E126" s="25">
        <x:f>일위대가!F729</x:f>
        <x:v>0</x:v>
      </x:c>
      <x:c r="F126" s="25">
        <x:f>일위대가!H729</x:f>
        <x:v>0</x:v>
      </x:c>
      <x:c r="G126" s="25">
        <x:f>일위대가!J729</x:f>
        <x:v>0</x:v>
      </x:c>
      <x:c r="H126" s="25">
        <x:f t="shared" si="3"/>
        <x:v>0</x:v>
      </x:c>
      <x:c r="I126" s="15" t="s">
        <x:v>624</x:v>
      </x:c>
      <x:c r="J126" s="15" t="s">
        <x:v>140</x:v>
      </x:c>
      <x:c r="K126" s="15" t="s">
        <x:v>140</x:v>
      </x:c>
      <x:c r="L126" s="15" t="s">
        <x:v>140</x:v>
      </x:c>
      <x:c r="M126" s="15" t="s">
        <x:v>859</x:v>
      </x:c>
      <x:c r="N126" s="3" t="s">
        <x:v>140</x:v>
      </x:c>
    </x:row>
    <x:row r="127" spans="1:14" ht="30" customHeight="1">
      <x:c r="A127" s="15" t="s">
        <x:v>1504</x:v>
      </x:c>
      <x:c r="B127" s="15" t="s">
        <x:v>675</x:v>
      </x:c>
      <x:c r="C127" s="15" t="s">
        <x:v>883</x:v>
      </x:c>
      <x:c r="D127" s="15" t="s">
        <x:v>152</x:v>
      </x:c>
      <x:c r="E127" s="25">
        <x:f>일위대가!F735</x:f>
        <x:v>0</x:v>
      </x:c>
      <x:c r="F127" s="25">
        <x:f>일위대가!H735</x:f>
        <x:v>0</x:v>
      </x:c>
      <x:c r="G127" s="25">
        <x:f>일위대가!J735</x:f>
        <x:v>0</x:v>
      </x:c>
      <x:c r="H127" s="25">
        <x:f t="shared" si="3"/>
        <x:v>0</x:v>
      </x:c>
      <x:c r="I127" s="15" t="s">
        <x:v>638</x:v>
      </x:c>
      <x:c r="J127" s="15" t="s">
        <x:v>140</x:v>
      </x:c>
      <x:c r="K127" s="15" t="s">
        <x:v>140</x:v>
      </x:c>
      <x:c r="L127" s="15" t="s">
        <x:v>140</x:v>
      </x:c>
      <x:c r="M127" s="15" t="s">
        <x:v>869</x:v>
      </x:c>
      <x:c r="N127" s="3" t="s">
        <x:v>140</x:v>
      </x:c>
    </x:row>
  </x:sheetData>
  <x:pageMargins left="0.78694444894790649" right="0" top="0.39347222447395325" bottom="0.39347222447395325" header="0" footer="0"/>
  <x:pageSetup paperSize="9" scale="80" firstPageNumber="1" fitToWidth="1" fitToHeight="0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AZ735"/>
  <x:sheetViews>
    <x:sheetView view="pageBreakPreview" topLeftCell="A1" zoomScaleNormal="100" zoomScaleSheetLayoutView="100" workbookViewId="0">
      <x:selection activeCell="D41" activeCellId="0" sqref="D41:D41"/>
    </x:sheetView>
  </x:sheetViews>
  <x:sheetFormatPr defaultColWidth="9" defaultRowHeight="16.399999999999999"/>
  <x:cols>
    <x:col min="1" max="2" width="30.625" style="2" customWidth="1"/>
    <x:col min="3" max="3" width="4.625" style="2" customWidth="1"/>
    <x:col min="4" max="4" width="8.625" style="2" customWidth="1"/>
    <x:col min="5" max="12" width="13.625" style="2" customWidth="1"/>
    <x:col min="13" max="13" width="12.625" style="2" customWidth="1"/>
    <x:col min="14" max="47" width="2.625" style="2" hidden="1" customWidth="1"/>
    <x:col min="48" max="48" width="1.625" style="2" hidden="1" customWidth="1"/>
    <x:col min="49" max="49" width="24.625" style="2" hidden="1" customWidth="1"/>
    <x:col min="50" max="51" width="2.625" style="2" hidden="1" customWidth="1"/>
    <x:col min="52" max="52" width="1.625" style="2" hidden="1" customWidth="1"/>
  </x:cols>
  <x:sheetData>
    <x:row r="1" spans="1:13" ht="30" customHeight="1">
      <x:c r="A1" s="6" t="s">
        <x:v>302</x:v>
      </x:c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8"/>
    </x:row>
    <x:row r="2" spans="1:52" ht="30" customHeight="1">
      <x:c r="A2" s="56" t="s">
        <x:v>928</x:v>
      </x:c>
      <x:c r="B2" s="56" t="s">
        <x:v>933</x:v>
      </x:c>
      <x:c r="C2" s="56" t="s">
        <x:v>149</x:v>
      </x:c>
      <x:c r="D2" s="56" t="s">
        <x:v>136</x:v>
      </x:c>
      <x:c r="E2" s="56" t="s">
        <x:v>347</x:v>
      </x:c>
      <x:c r="F2" s="56"/>
      <x:c r="G2" s="56" t="s">
        <x:v>445</x:v>
      </x:c>
      <x:c r="H2" s="56"/>
      <x:c r="I2" s="56" t="s">
        <x:v>997</x:v>
      </x:c>
      <x:c r="J2" s="56"/>
      <x:c r="K2" s="56" t="s">
        <x:v>999</x:v>
      </x:c>
      <x:c r="L2" s="56"/>
      <x:c r="M2" s="56" t="s">
        <x:v>350</x:v>
      </x:c>
      <x:c r="N2" s="53" t="s">
        <x:v>852</x:v>
      </x:c>
      <x:c r="O2" s="53" t="s">
        <x:v>351</x:v>
      </x:c>
      <x:c r="P2" s="53" t="s">
        <x:v>170</x:v>
      </x:c>
      <x:c r="Q2" s="53" t="s">
        <x:v>162</x:v>
      </x:c>
      <x:c r="R2" s="53" t="s">
        <x:v>126</x:v>
      </x:c>
      <x:c r="S2" s="53" t="s">
        <x:v>388</x:v>
      </x:c>
      <x:c r="T2" s="53" t="s">
        <x:v>396</x:v>
      </x:c>
      <x:c r="U2" s="53" t="s">
        <x:v>173</x:v>
      </x:c>
      <x:c r="V2" s="53" t="s">
        <x:v>360</x:v>
      </x:c>
      <x:c r="W2" s="53" t="s">
        <x:v>474</x:v>
      </x:c>
      <x:c r="X2" s="53" t="s">
        <x:v>365</x:v>
      </x:c>
      <x:c r="Y2" s="53" t="s">
        <x:v>398</x:v>
      </x:c>
      <x:c r="Z2" s="53" t="s">
        <x:v>473</x:v>
      </x:c>
      <x:c r="AA2" s="53" t="s">
        <x:v>339</x:v>
      </x:c>
      <x:c r="AB2" s="53" t="s">
        <x:v>518</x:v>
      </x:c>
      <x:c r="AC2" s="53" t="s">
        <x:v>750</x:v>
      </x:c>
      <x:c r="AD2" s="53" t="s">
        <x:v>486</x:v>
      </x:c>
      <x:c r="AE2" s="53" t="s">
        <x:v>446</x:v>
      </x:c>
      <x:c r="AF2" s="53" t="s">
        <x:v>452</x:v>
      </x:c>
      <x:c r="AG2" s="53" t="s">
        <x:v>459</x:v>
      </x:c>
      <x:c r="AH2" s="53" t="s">
        <x:v>349</x:v>
      </x:c>
      <x:c r="AI2" s="53" t="s">
        <x:v>353</x:v>
      </x:c>
      <x:c r="AJ2" s="53" t="s">
        <x:v>393</x:v>
      </x:c>
      <x:c r="AK2" s="53" t="s">
        <x:v>765</x:v>
      </x:c>
      <x:c r="AL2" s="53" t="s">
        <x:v>467</x:v>
      </x:c>
      <x:c r="AM2" s="53" t="s">
        <x:v>756</x:v>
      </x:c>
      <x:c r="AN2" s="53" t="s">
        <x:v>399</x:v>
      </x:c>
      <x:c r="AO2" s="53" t="s">
        <x:v>443</x:v>
      </x:c>
      <x:c r="AP2" s="53" t="s">
        <x:v>358</x:v>
      </x:c>
      <x:c r="AQ2" s="53" t="s">
        <x:v>379</x:v>
      </x:c>
      <x:c r="AR2" s="53" t="s">
        <x:v>201</x:v>
      </x:c>
      <x:c r="AS2" s="53" t="s">
        <x:v>327</x:v>
      </x:c>
      <x:c r="AT2" s="53" t="s">
        <x:v>400</x:v>
      </x:c>
      <x:c r="AU2" s="53" t="s">
        <x:v>447</x:v>
      </x:c>
      <x:c r="AV2" s="53" t="s">
        <x:v>440</x:v>
      </x:c>
      <x:c r="AW2" s="53" t="s">
        <x:v>461</x:v>
      </x:c>
      <x:c r="AX2" s="3" t="s">
        <x:v>436</x:v>
      </x:c>
      <x:c r="AY2" s="3" t="s">
        <x:v>256</x:v>
      </x:c>
      <x:c r="AZ2" s="3" t="s">
        <x:v>491</x:v>
      </x:c>
    </x:row>
    <x:row r="3" spans="1:49" ht="30" customHeight="1">
      <x:c r="A3" s="56"/>
      <x:c r="B3" s="56"/>
      <x:c r="C3" s="56"/>
      <x:c r="D3" s="56"/>
      <x:c r="E3" s="9" t="s">
        <x:v>854</x:v>
      </x:c>
      <x:c r="F3" s="9" t="s">
        <x:v>376</x:v>
      </x:c>
      <x:c r="G3" s="9" t="s">
        <x:v>854</x:v>
      </x:c>
      <x:c r="H3" s="9" t="s">
        <x:v>376</x:v>
      </x:c>
      <x:c r="I3" s="9" t="s">
        <x:v>854</x:v>
      </x:c>
      <x:c r="J3" s="9" t="s">
        <x:v>376</x:v>
      </x:c>
      <x:c r="K3" s="9" t="s">
        <x:v>854</x:v>
      </x:c>
      <x:c r="L3" s="9" t="s">
        <x:v>376</x:v>
      </x:c>
      <x:c r="M3" s="56"/>
      <x:c r="N3" s="53"/>
      <x:c r="O3" s="53"/>
      <x:c r="P3" s="53"/>
      <x:c r="Q3" s="53"/>
      <x:c r="R3" s="53"/>
      <x:c r="S3" s="53"/>
      <x:c r="T3" s="53"/>
      <x:c r="U3" s="53"/>
      <x:c r="V3" s="53"/>
      <x:c r="W3" s="53"/>
      <x:c r="X3" s="53"/>
      <x:c r="Y3" s="53"/>
      <x:c r="Z3" s="53"/>
      <x:c r="AA3" s="53"/>
      <x:c r="AB3" s="53"/>
      <x:c r="AC3" s="53"/>
      <x:c r="AD3" s="53"/>
      <x:c r="AE3" s="53"/>
      <x:c r="AF3" s="53"/>
      <x:c r="AG3" s="53"/>
      <x:c r="AH3" s="53"/>
      <x:c r="AI3" s="53"/>
      <x:c r="AJ3" s="53"/>
      <x:c r="AK3" s="53"/>
      <x:c r="AL3" s="53"/>
      <x:c r="AM3" s="53"/>
      <x:c r="AN3" s="53"/>
      <x:c r="AO3" s="53"/>
      <x:c r="AP3" s="53"/>
      <x:c r="AQ3" s="53"/>
      <x:c r="AR3" s="53"/>
      <x:c r="AS3" s="53"/>
      <x:c r="AT3" s="53"/>
      <x:c r="AU3" s="53"/>
      <x:c r="AV3" s="53"/>
      <x:c r="AW3" s="53"/>
    </x:row>
    <x:row r="4" spans="1:14" ht="30" customHeight="1">
      <x:c r="A4" s="18" t="s">
        <x:v>1518</x:v>
      </x:c>
      <x:c r="B4" s="19"/>
      <x:c r="C4" s="19"/>
      <x:c r="D4" s="19"/>
      <x:c r="E4" s="23"/>
      <x:c r="F4" s="26"/>
      <x:c r="G4" s="23"/>
      <x:c r="H4" s="26"/>
      <x:c r="I4" s="23"/>
      <x:c r="J4" s="26"/>
      <x:c r="K4" s="23"/>
      <x:c r="L4" s="26"/>
      <x:c r="M4" s="20"/>
      <x:c r="N4" s="3" t="s">
        <x:v>1047</x:v>
      </x:c>
    </x:row>
    <x:row r="5" spans="1:52" ht="30" customHeight="1">
      <x:c r="A5" s="21" t="s">
        <x:v>842</x:v>
      </x:c>
      <x:c r="B5" s="21" t="s">
        <x:v>714</x:v>
      </x:c>
      <x:c r="C5" s="21" t="s">
        <x:v>157</x:v>
      </x:c>
      <x:c r="D5" s="22">
        <x:v>0.25</x:v>
      </x:c>
      <x:c r="E5" s="24">
        <x:f>단가대비표!O5</x:f>
        <x:v>0</x:v>
      </x:c>
      <x:c r="F5" s="27">
        <x:f>TRUNC(E5*D5,1)</x:f>
        <x:v>0</x:v>
      </x:c>
      <x:c r="G5" s="24">
        <x:f>단가대비표!P5</x:f>
        <x:v>0</x:v>
      </x:c>
      <x:c r="H5" s="27">
        <x:f>TRUNC(G5*D5,1)</x:f>
        <x:v>0</x:v>
      </x:c>
      <x:c r="I5" s="24">
        <x:f>단가대비표!V5</x:f>
        <x:v>0</x:v>
      </x:c>
      <x:c r="J5" s="27">
        <x:f>TRUNC(I5*D5,1)</x:f>
        <x:v>0</x:v>
      </x:c>
      <x:c r="K5" s="24">
        <x:f>TRUNC(E5+G5+I5,1)</x:f>
        <x:v>0</x:v>
      </x:c>
      <x:c r="L5" s="27">
        <x:f>TRUNC(F5+H5+J5,1)</x:f>
        <x:v>0</x:v>
      </x:c>
      <x:c r="M5" s="21" t="s">
        <x:v>236</x:v>
      </x:c>
      <x:c r="N5" s="3" t="s">
        <x:v>1047</x:v>
      </x:c>
      <x:c r="O5" s="3" t="s">
        <x:v>802</x:v>
      </x:c>
      <x:c r="P5" s="3" t="s">
        <x:v>150</x:v>
      </x:c>
      <x:c r="Q5" s="3" t="s">
        <x:v>150</x:v>
      </x:c>
      <x:c r="R5" s="3" t="s">
        <x:v>185</x:v>
      </x:c>
      <x:c r="AV5" s="3" t="s">
        <x:v>140</x:v>
      </x:c>
      <x:c r="AW5" s="3" t="s">
        <x:v>836</x:v>
      </x:c>
      <x:c r="AX5" s="3" t="s">
        <x:v>140</x:v>
      </x:c>
      <x:c r="AY5" s="3" t="s">
        <x:v>140</x:v>
      </x:c>
      <x:c r="AZ5" s="3" t="s">
        <x:v>140</x:v>
      </x:c>
    </x:row>
    <x:row r="6" spans="1:52" ht="30" customHeight="1">
      <x:c r="A6" s="21" t="s">
        <x:v>1699</x:v>
      </x:c>
      <x:c r="B6" s="21" t="s">
        <x:v>140</x:v>
      </x:c>
      <x:c r="C6" s="21" t="s">
        <x:v>140</x:v>
      </x:c>
      <x:c r="D6" s="22"/>
      <x:c r="E6" s="24"/>
      <x:c r="F6" s="27">
        <x:f>TRUNC(SUMIF(N5:N5,N4,F5:F5),0)</x:f>
        <x:v>0</x:v>
      </x:c>
      <x:c r="G6" s="24"/>
      <x:c r="H6" s="27">
        <x:f>TRUNC(SUMIF(N5:N5,N4,H5:H5),0)</x:f>
        <x:v>0</x:v>
      </x:c>
      <x:c r="I6" s="24"/>
      <x:c r="J6" s="27">
        <x:f>TRUNC(SUMIF(N5:N5,N4,J5:J5),0)</x:f>
        <x:v>0</x:v>
      </x:c>
      <x:c r="K6" s="24"/>
      <x:c r="L6" s="27">
        <x:f>F6+H6+J6</x:f>
        <x:v>0</x:v>
      </x:c>
      <x:c r="M6" s="21" t="s">
        <x:v>140</x:v>
      </x:c>
      <x:c r="N6" s="3" t="s">
        <x:v>344</x:v>
      </x:c>
      <x:c r="O6" s="3" t="s">
        <x:v>344</x:v>
      </x:c>
      <x:c r="P6" s="3" t="s">
        <x:v>140</x:v>
      </x:c>
      <x:c r="Q6" s="3" t="s">
        <x:v>140</x:v>
      </x:c>
      <x:c r="R6" s="3" t="s">
        <x:v>140</x:v>
      </x:c>
      <x:c r="AV6" s="3" t="s">
        <x:v>140</x:v>
      </x:c>
      <x:c r="AW6" s="3" t="s">
        <x:v>140</x:v>
      </x:c>
      <x:c r="AX6" s="3" t="s">
        <x:v>140</x:v>
      </x:c>
      <x:c r="AY6" s="3" t="s">
        <x:v>140</x:v>
      </x:c>
      <x:c r="AZ6" s="3" t="s">
        <x:v>140</x:v>
      </x:c>
    </x:row>
    <x:row r="7" spans="1:13" ht="30" customHeight="1">
      <x:c r="A7" s="22"/>
      <x:c r="B7" s="22"/>
      <x:c r="C7" s="22"/>
      <x:c r="D7" s="22"/>
      <x:c r="E7" s="24"/>
      <x:c r="F7" s="27"/>
      <x:c r="G7" s="24"/>
      <x:c r="H7" s="27"/>
      <x:c r="I7" s="24"/>
      <x:c r="J7" s="27"/>
      <x:c r="K7" s="24"/>
      <x:c r="L7" s="27"/>
      <x:c r="M7" s="22"/>
    </x:row>
    <x:row r="8" spans="1:14" ht="30" customHeight="1">
      <x:c r="A8" s="18" t="s">
        <x:v>1513</x:v>
      </x:c>
      <x:c r="B8" s="19"/>
      <x:c r="C8" s="19"/>
      <x:c r="D8" s="19"/>
      <x:c r="E8" s="23"/>
      <x:c r="F8" s="26"/>
      <x:c r="G8" s="23"/>
      <x:c r="H8" s="26"/>
      <x:c r="I8" s="23"/>
      <x:c r="J8" s="26"/>
      <x:c r="K8" s="23"/>
      <x:c r="L8" s="26"/>
      <x:c r="M8" s="20"/>
      <x:c r="N8" s="3" t="s">
        <x:v>807</x:v>
      </x:c>
    </x:row>
    <x:row r="9" spans="1:52" ht="30" customHeight="1">
      <x:c r="A9" s="21" t="s">
        <x:v>735</x:v>
      </x:c>
      <x:c r="B9" s="21" t="s">
        <x:v>684</x:v>
      </x:c>
      <x:c r="C9" s="21" t="s">
        <x:v>157</x:v>
      </x:c>
      <x:c r="D9" s="22">
        <x:v>0.23619999999999999</x:v>
      </x:c>
      <x:c r="E9" s="24">
        <x:f>단가대비표!O6</x:f>
        <x:v>0</x:v>
      </x:c>
      <x:c r="F9" s="27">
        <x:f>TRUNC(E9*D9,1)</x:f>
        <x:v>0</x:v>
      </x:c>
      <x:c r="G9" s="24">
        <x:f>단가대비표!P6</x:f>
        <x:v>0</x:v>
      </x:c>
      <x:c r="H9" s="27">
        <x:f>TRUNC(G9*D9,1)</x:f>
        <x:v>0</x:v>
      </x:c>
      <x:c r="I9" s="24">
        <x:f>단가대비표!V6</x:f>
        <x:v>0</x:v>
      </x:c>
      <x:c r="J9" s="27">
        <x:f>TRUNC(I9*D9,1)</x:f>
        <x:v>0</x:v>
      </x:c>
      <x:c r="K9" s="24">
        <x:f>TRUNC(E9+G9+I9,1)</x:f>
        <x:v>0</x:v>
      </x:c>
      <x:c r="L9" s="27">
        <x:f>TRUNC(F9+H9+J9,1)</x:f>
        <x:v>0</x:v>
      </x:c>
      <x:c r="M9" s="21" t="s">
        <x:v>236</x:v>
      </x:c>
      <x:c r="N9" s="3" t="s">
        <x:v>807</x:v>
      </x:c>
      <x:c r="O9" s="3" t="s">
        <x:v>794</x:v>
      </x:c>
      <x:c r="P9" s="3" t="s">
        <x:v>150</x:v>
      </x:c>
      <x:c r="Q9" s="3" t="s">
        <x:v>150</x:v>
      </x:c>
      <x:c r="R9" s="3" t="s">
        <x:v>185</x:v>
      </x:c>
      <x:c r="AV9" s="3" t="s">
        <x:v>140</x:v>
      </x:c>
      <x:c r="AW9" s="3" t="s">
        <x:v>839</x:v>
      </x:c>
      <x:c r="AX9" s="3" t="s">
        <x:v>140</x:v>
      </x:c>
      <x:c r="AY9" s="3" t="s">
        <x:v>140</x:v>
      </x:c>
      <x:c r="AZ9" s="3" t="s">
        <x:v>140</x:v>
      </x:c>
    </x:row>
    <x:row r="10" spans="1:52" ht="30" customHeight="1">
      <x:c r="A10" s="21" t="s">
        <x:v>1699</x:v>
      </x:c>
      <x:c r="B10" s="21" t="s">
        <x:v>140</x:v>
      </x:c>
      <x:c r="C10" s="21" t="s">
        <x:v>140</x:v>
      </x:c>
      <x:c r="D10" s="22"/>
      <x:c r="E10" s="24"/>
      <x:c r="F10" s="27">
        <x:f>TRUNC(SUMIF(N9:N9,N8,F9:F9),0)</x:f>
        <x:v>0</x:v>
      </x:c>
      <x:c r="G10" s="24"/>
      <x:c r="H10" s="27">
        <x:f>TRUNC(SUMIF(N9:N9,N8,H9:H9),0)</x:f>
        <x:v>0</x:v>
      </x:c>
      <x:c r="I10" s="24"/>
      <x:c r="J10" s="27">
        <x:f>TRUNC(SUMIF(N9:N9,N8,J9:J9),0)</x:f>
        <x:v>0</x:v>
      </x:c>
      <x:c r="K10" s="24"/>
      <x:c r="L10" s="27">
        <x:f>F10+H10+J10</x:f>
        <x:v>0</x:v>
      </x:c>
      <x:c r="M10" s="21" t="s">
        <x:v>140</x:v>
      </x:c>
      <x:c r="N10" s="3" t="s">
        <x:v>344</x:v>
      </x:c>
      <x:c r="O10" s="3" t="s">
        <x:v>344</x:v>
      </x:c>
      <x:c r="P10" s="3" t="s">
        <x:v>140</x:v>
      </x:c>
      <x:c r="Q10" s="3" t="s">
        <x:v>140</x:v>
      </x:c>
      <x:c r="R10" s="3" t="s">
        <x:v>140</x:v>
      </x:c>
      <x:c r="AV10" s="3" t="s">
        <x:v>140</x:v>
      </x:c>
      <x:c r="AW10" s="3" t="s">
        <x:v>140</x:v>
      </x:c>
      <x:c r="AX10" s="3" t="s">
        <x:v>185</x:v>
      </x:c>
      <x:c r="AY10" s="3" t="s">
        <x:v>140</x:v>
      </x:c>
      <x:c r="AZ10" s="3" t="s">
        <x:v>140</x:v>
      </x:c>
    </x:row>
    <x:row r="11" spans="1:13" ht="30" customHeight="1">
      <x:c r="A11" s="22"/>
      <x:c r="B11" s="22"/>
      <x:c r="C11" s="22"/>
      <x:c r="D11" s="22"/>
      <x:c r="E11" s="24"/>
      <x:c r="F11" s="27"/>
      <x:c r="G11" s="24"/>
      <x:c r="H11" s="27"/>
      <x:c r="I11" s="24"/>
      <x:c r="J11" s="27"/>
      <x:c r="K11" s="24"/>
      <x:c r="L11" s="27"/>
      <x:c r="M11" s="22"/>
    </x:row>
    <x:row r="12" spans="1:14" ht="30" customHeight="1">
      <x:c r="A12" s="18" t="s">
        <x:v>1452</x:v>
      </x:c>
      <x:c r="B12" s="19"/>
      <x:c r="C12" s="19"/>
      <x:c r="D12" s="19"/>
      <x:c r="E12" s="23"/>
      <x:c r="F12" s="26"/>
      <x:c r="G12" s="23"/>
      <x:c r="H12" s="26"/>
      <x:c r="I12" s="23"/>
      <x:c r="J12" s="26"/>
      <x:c r="K12" s="23"/>
      <x:c r="L12" s="26"/>
      <x:c r="M12" s="20"/>
      <x:c r="N12" s="3" t="s">
        <x:v>1155</x:v>
      </x:c>
    </x:row>
    <x:row r="13" spans="1:52" ht="30" customHeight="1">
      <x:c r="A13" s="21" t="s">
        <x:v>175</x:v>
      </x:c>
      <x:c r="B13" s="21" t="s">
        <x:v>387</x:v>
      </x:c>
      <x:c r="C13" s="21" t="s">
        <x:v>127</x:v>
      </x:c>
      <x:c r="D13" s="22">
        <x:v>0.25</x:v>
      </x:c>
      <x:c r="E13" s="24">
        <x:f>단가대비표!O98</x:f>
        <x:v>0</x:v>
      </x:c>
      <x:c r="F13" s="27">
        <x:f>TRUNC(E13*D13,1)</x:f>
        <x:v>0</x:v>
      </x:c>
      <x:c r="G13" s="24">
        <x:f>단가대비표!P98</x:f>
        <x:v>0</x:v>
      </x:c>
      <x:c r="H13" s="27">
        <x:f>TRUNC(G13*D13,1)</x:f>
        <x:v>0</x:v>
      </x:c>
      <x:c r="I13" s="24">
        <x:f>단가대비표!V98</x:f>
        <x:v>0</x:v>
      </x:c>
      <x:c r="J13" s="27">
        <x:f>TRUNC(I13*D13,1)</x:f>
        <x:v>0</x:v>
      </x:c>
      <x:c r="K13" s="24">
        <x:f>TRUNC(E13+G13+I13,1)</x:f>
        <x:v>0</x:v>
      </x:c>
      <x:c r="L13" s="27">
        <x:f>TRUNC(F13+H13+J13,1)</x:f>
        <x:v>0</x:v>
      </x:c>
      <x:c r="M13" s="21" t="s">
        <x:v>140</x:v>
      </x:c>
      <x:c r="N13" s="3" t="s">
        <x:v>1155</x:v>
      </x:c>
      <x:c r="O13" s="3" t="s">
        <x:v>1682</x:v>
      </x:c>
      <x:c r="P13" s="3" t="s">
        <x:v>150</x:v>
      </x:c>
      <x:c r="Q13" s="3" t="s">
        <x:v>150</x:v>
      </x:c>
      <x:c r="R13" s="3" t="s">
        <x:v>185</x:v>
      </x:c>
      <x:c r="AV13" s="3" t="s">
        <x:v>140</x:v>
      </x:c>
      <x:c r="AW13" s="3" t="s">
        <x:v>1765</x:v>
      </x:c>
      <x:c r="AX13" s="3" t="s">
        <x:v>140</x:v>
      </x:c>
      <x:c r="AY13" s="3" t="s">
        <x:v>140</x:v>
      </x:c>
      <x:c r="AZ13" s="3" t="s">
        <x:v>140</x:v>
      </x:c>
    </x:row>
    <x:row r="14" spans="1:52" ht="30" customHeight="1">
      <x:c r="A14" s="21" t="s">
        <x:v>849</x:v>
      </x:c>
      <x:c r="B14" s="21" t="s">
        <x:v>387</x:v>
      </x:c>
      <x:c r="C14" s="21" t="s">
        <x:v>127</x:v>
      </x:c>
      <x:c r="D14" s="22">
        <x:v>0.14000000000000001</x:v>
      </x:c>
      <x:c r="E14" s="24">
        <x:f>단가대비표!O96</x:f>
        <x:v>0</x:v>
      </x:c>
      <x:c r="F14" s="27">
        <x:f>TRUNC(E14*D14,1)</x:f>
        <x:v>0</x:v>
      </x:c>
      <x:c r="G14" s="24">
        <x:f>단가대비표!P96</x:f>
        <x:v>0</x:v>
      </x:c>
      <x:c r="H14" s="27">
        <x:f>TRUNC(G14*D14,1)</x:f>
        <x:v>0</x:v>
      </x:c>
      <x:c r="I14" s="24">
        <x:f>단가대비표!V96</x:f>
        <x:v>0</x:v>
      </x:c>
      <x:c r="J14" s="27">
        <x:f>TRUNC(I14*D14,1)</x:f>
        <x:v>0</x:v>
      </x:c>
      <x:c r="K14" s="24">
        <x:f>TRUNC(E14+G14+I14,1)</x:f>
        <x:v>0</x:v>
      </x:c>
      <x:c r="L14" s="27">
        <x:f>TRUNC(F14+H14+J14,1)</x:f>
        <x:v>0</x:v>
      </x:c>
      <x:c r="M14" s="21" t="s">
        <x:v>140</x:v>
      </x:c>
      <x:c r="N14" s="3" t="s">
        <x:v>1155</x:v>
      </x:c>
      <x:c r="O14" s="3" t="s">
        <x:v>1675</x:v>
      </x:c>
      <x:c r="P14" s="3" t="s">
        <x:v>150</x:v>
      </x:c>
      <x:c r="Q14" s="3" t="s">
        <x:v>150</x:v>
      </x:c>
      <x:c r="R14" s="3" t="s">
        <x:v>185</x:v>
      </x:c>
      <x:c r="AV14" s="3" t="s">
        <x:v>140</x:v>
      </x:c>
      <x:c r="AW14" s="3" t="s">
        <x:v>1302</x:v>
      </x:c>
      <x:c r="AX14" s="3" t="s">
        <x:v>140</x:v>
      </x:c>
      <x:c r="AY14" s="3" t="s">
        <x:v>140</x:v>
      </x:c>
      <x:c r="AZ14" s="3" t="s">
        <x:v>140</x:v>
      </x:c>
    </x:row>
    <x:row r="15" spans="1:52" ht="30" customHeight="1">
      <x:c r="A15" s="21" t="s">
        <x:v>1699</x:v>
      </x:c>
      <x:c r="B15" s="21" t="s">
        <x:v>140</x:v>
      </x:c>
      <x:c r="C15" s="21" t="s">
        <x:v>140</x:v>
      </x:c>
      <x:c r="D15" s="22"/>
      <x:c r="E15" s="24"/>
      <x:c r="F15" s="27">
        <x:f>TRUNC(SUMIF(N13:N14,N12,F13:F14),0)</x:f>
        <x:v>0</x:v>
      </x:c>
      <x:c r="G15" s="24"/>
      <x:c r="H15" s="27">
        <x:f>TRUNC(SUMIF(N13:N14,N12,H13:H14),0)</x:f>
        <x:v>0</x:v>
      </x:c>
      <x:c r="I15" s="24"/>
      <x:c r="J15" s="27">
        <x:f>TRUNC(SUMIF(N13:N14,N12,J13:J14),0)</x:f>
        <x:v>0</x:v>
      </x:c>
      <x:c r="K15" s="24"/>
      <x:c r="L15" s="27">
        <x:f>F15+H15+J15</x:f>
        <x:v>0</x:v>
      </x:c>
      <x:c r="M15" s="21" t="s">
        <x:v>140</x:v>
      </x:c>
      <x:c r="N15" s="3" t="s">
        <x:v>344</x:v>
      </x:c>
      <x:c r="O15" s="3" t="s">
        <x:v>344</x:v>
      </x:c>
      <x:c r="P15" s="3" t="s">
        <x:v>140</x:v>
      </x:c>
      <x:c r="Q15" s="3" t="s">
        <x:v>140</x:v>
      </x:c>
      <x:c r="R15" s="3" t="s">
        <x:v>140</x:v>
      </x:c>
      <x:c r="AV15" s="3" t="s">
        <x:v>140</x:v>
      </x:c>
      <x:c r="AW15" s="3" t="s">
        <x:v>140</x:v>
      </x:c>
      <x:c r="AX15" s="3" t="s">
        <x:v>140</x:v>
      </x:c>
      <x:c r="AY15" s="3" t="s">
        <x:v>140</x:v>
      </x:c>
      <x:c r="AZ15" s="3" t="s">
        <x:v>140</x:v>
      </x:c>
    </x:row>
    <x:row r="16" spans="1:13" ht="30" customHeight="1">
      <x:c r="A16" s="22"/>
      <x:c r="B16" s="22"/>
      <x:c r="C16" s="22"/>
      <x:c r="D16" s="22"/>
      <x:c r="E16" s="24"/>
      <x:c r="F16" s="27"/>
      <x:c r="G16" s="24"/>
      <x:c r="H16" s="27"/>
      <x:c r="I16" s="24"/>
      <x:c r="J16" s="27"/>
      <x:c r="K16" s="24"/>
      <x:c r="L16" s="27"/>
      <x:c r="M16" s="22"/>
    </x:row>
    <x:row r="17" spans="1:14" ht="30" customHeight="1">
      <x:c r="A17" s="18" t="s">
        <x:v>1826</x:v>
      </x:c>
      <x:c r="B17" s="19"/>
      <x:c r="C17" s="19"/>
      <x:c r="D17" s="19"/>
      <x:c r="E17" s="23"/>
      <x:c r="F17" s="26"/>
      <x:c r="G17" s="23"/>
      <x:c r="H17" s="26"/>
      <x:c r="I17" s="23"/>
      <x:c r="J17" s="26"/>
      <x:c r="K17" s="23"/>
      <x:c r="L17" s="26"/>
      <x:c r="M17" s="20"/>
      <x:c r="N17" s="3" t="s">
        <x:v>1167</x:v>
      </x:c>
    </x:row>
    <x:row r="18" spans="1:52" ht="30" customHeight="1">
      <x:c r="A18" s="21" t="s">
        <x:v>502</x:v>
      </x:c>
      <x:c r="B18" s="21" t="s">
        <x:v>1090</x:v>
      </x:c>
      <x:c r="C18" s="21" t="s">
        <x:v>152</x:v>
      </x:c>
      <x:c r="D18" s="22">
        <x:v>0.14000000000000001</x:v>
      </x:c>
      <x:c r="E18" s="24">
        <x:f>단가대비표!O55</x:f>
        <x:v>0</x:v>
      </x:c>
      <x:c r="F18" s="27">
        <x:f t="shared" ref="F18:F27" si="0">TRUNC(E18*D18,1)</x:f>
        <x:v>0</x:v>
      </x:c>
      <x:c r="G18" s="24">
        <x:f>단가대비표!P55</x:f>
        <x:v>0</x:v>
      </x:c>
      <x:c r="H18" s="27">
        <x:f t="shared" ref="H18:H27" si="1">TRUNC(G18*D18,1)</x:f>
        <x:v>0</x:v>
      </x:c>
      <x:c r="I18" s="24">
        <x:f>단가대비표!V55</x:f>
        <x:v>0</x:v>
      </x:c>
      <x:c r="J18" s="27">
        <x:f t="shared" ref="J18:J27" si="2">TRUNC(I18*D18,1)</x:f>
        <x:v>0</x:v>
      </x:c>
      <x:c r="K18" s="24">
        <x:f t="shared" ref="K18:K27" si="3">TRUNC(E18+G18+I18,1)</x:f>
        <x:v>0</x:v>
      </x:c>
      <x:c r="L18" s="27">
        <x:f t="shared" ref="L18:L27" si="4">TRUNC(F18+H18+J18,1)</x:f>
        <x:v>0</x:v>
      </x:c>
      <x:c r="M18" s="21" t="s">
        <x:v>140</x:v>
      </x:c>
      <x:c r="N18" s="3" t="s">
        <x:v>1167</x:v>
      </x:c>
      <x:c r="O18" s="3" t="s">
        <x:v>1043</x:v>
      </x:c>
      <x:c r="P18" s="3" t="s">
        <x:v>150</x:v>
      </x:c>
      <x:c r="Q18" s="3" t="s">
        <x:v>150</x:v>
      </x:c>
      <x:c r="R18" s="3" t="s">
        <x:v>185</x:v>
      </x:c>
      <x:c r="AV18" s="3" t="s">
        <x:v>140</x:v>
      </x:c>
      <x:c r="AW18" s="3" t="s">
        <x:v>1764</x:v>
      </x:c>
      <x:c r="AX18" s="3" t="s">
        <x:v>140</x:v>
      </x:c>
      <x:c r="AY18" s="3" t="s">
        <x:v>140</x:v>
      </x:c>
      <x:c r="AZ18" s="3" t="s">
        <x:v>140</x:v>
      </x:c>
    </x:row>
    <x:row r="19" spans="1:52" ht="30" customHeight="1">
      <x:c r="A19" s="21" t="s">
        <x:v>502</x:v>
      </x:c>
      <x:c r="B19" s="21" t="s">
        <x:v>276</x:v>
      </x:c>
      <x:c r="C19" s="21" t="s">
        <x:v>152</x:v>
      </x:c>
      <x:c r="D19" s="22">
        <x:v>0.14000000000000001</x:v>
      </x:c>
      <x:c r="E19" s="24">
        <x:f>단가대비표!O56</x:f>
        <x:v>0</x:v>
      </x:c>
      <x:c r="F19" s="27">
        <x:f t="shared" si="0"/>
        <x:v>0</x:v>
      </x:c>
      <x:c r="G19" s="24">
        <x:f>단가대비표!P56</x:f>
        <x:v>0</x:v>
      </x:c>
      <x:c r="H19" s="27">
        <x:f t="shared" si="1"/>
        <x:v>0</x:v>
      </x:c>
      <x:c r="I19" s="24">
        <x:f>단가대비표!V56</x:f>
        <x:v>0</x:v>
      </x:c>
      <x:c r="J19" s="27">
        <x:f t="shared" si="2"/>
        <x:v>0</x:v>
      </x:c>
      <x:c r="K19" s="24">
        <x:f t="shared" si="3"/>
        <x:v>0</x:v>
      </x:c>
      <x:c r="L19" s="27">
        <x:f t="shared" si="4"/>
        <x:v>0</x:v>
      </x:c>
      <x:c r="M19" s="21" t="s">
        <x:v>140</x:v>
      </x:c>
      <x:c r="N19" s="3" t="s">
        <x:v>1167</x:v>
      </x:c>
      <x:c r="O19" s="3" t="s">
        <x:v>1849</x:v>
      </x:c>
      <x:c r="P19" s="3" t="s">
        <x:v>150</x:v>
      </x:c>
      <x:c r="Q19" s="3" t="s">
        <x:v>150</x:v>
      </x:c>
      <x:c r="R19" s="3" t="s">
        <x:v>185</x:v>
      </x:c>
      <x:c r="AV19" s="3" t="s">
        <x:v>140</x:v>
      </x:c>
      <x:c r="AW19" s="3" t="s">
        <x:v>1768</x:v>
      </x:c>
      <x:c r="AX19" s="3" t="s">
        <x:v>140</x:v>
      </x:c>
      <x:c r="AY19" s="3" t="s">
        <x:v>140</x:v>
      </x:c>
      <x:c r="AZ19" s="3" t="s">
        <x:v>140</x:v>
      </x:c>
    </x:row>
    <x:row r="20" spans="1:52" ht="30" customHeight="1">
      <x:c r="A20" s="21" t="s">
        <x:v>502</x:v>
      </x:c>
      <x:c r="B20" s="21" t="s">
        <x:v>272</x:v>
      </x:c>
      <x:c r="C20" s="21" t="s">
        <x:v>152</x:v>
      </x:c>
      <x:c r="D20" s="22">
        <x:v>0.28000000000000003</x:v>
      </x:c>
      <x:c r="E20" s="24">
        <x:f>단가대비표!O57</x:f>
        <x:v>0</x:v>
      </x:c>
      <x:c r="F20" s="27">
        <x:f t="shared" si="0"/>
        <x:v>0</x:v>
      </x:c>
      <x:c r="G20" s="24">
        <x:f>단가대비표!P57</x:f>
        <x:v>0</x:v>
      </x:c>
      <x:c r="H20" s="27">
        <x:f t="shared" si="1"/>
        <x:v>0</x:v>
      </x:c>
      <x:c r="I20" s="24">
        <x:f>단가대비표!V57</x:f>
        <x:v>0</x:v>
      </x:c>
      <x:c r="J20" s="27">
        <x:f t="shared" si="2"/>
        <x:v>0</x:v>
      </x:c>
      <x:c r="K20" s="24">
        <x:f t="shared" si="3"/>
        <x:v>0</x:v>
      </x:c>
      <x:c r="L20" s="27">
        <x:f t="shared" si="4"/>
        <x:v>0</x:v>
      </x:c>
      <x:c r="M20" s="21" t="s">
        <x:v>140</x:v>
      </x:c>
      <x:c r="N20" s="3" t="s">
        <x:v>1167</x:v>
      </x:c>
      <x:c r="O20" s="3" t="s">
        <x:v>24</x:v>
      </x:c>
      <x:c r="P20" s="3" t="s">
        <x:v>150</x:v>
      </x:c>
      <x:c r="Q20" s="3" t="s">
        <x:v>150</x:v>
      </x:c>
      <x:c r="R20" s="3" t="s">
        <x:v>185</x:v>
      </x:c>
      <x:c r="AV20" s="3" t="s">
        <x:v>140</x:v>
      </x:c>
      <x:c r="AW20" s="3" t="s">
        <x:v>1546</x:v>
      </x:c>
      <x:c r="AX20" s="3" t="s">
        <x:v>140</x:v>
      </x:c>
      <x:c r="AY20" s="3" t="s">
        <x:v>140</x:v>
      </x:c>
      <x:c r="AZ20" s="3" t="s">
        <x:v>140</x:v>
      </x:c>
    </x:row>
    <x:row r="21" spans="1:52" ht="30" customHeight="1">
      <x:c r="A21" s="21" t="s">
        <x:v>502</x:v>
      </x:c>
      <x:c r="B21" s="21" t="s">
        <x:v>1566</x:v>
      </x:c>
      <x:c r="C21" s="21" t="s">
        <x:v>152</x:v>
      </x:c>
      <x:c r="D21" s="22">
        <x:v>0.28000000000000003</x:v>
      </x:c>
      <x:c r="E21" s="24">
        <x:f>단가대비표!O60</x:f>
        <x:v>0</x:v>
      </x:c>
      <x:c r="F21" s="27">
        <x:f t="shared" si="0"/>
        <x:v>0</x:v>
      </x:c>
      <x:c r="G21" s="24">
        <x:f>단가대비표!P60</x:f>
        <x:v>0</x:v>
      </x:c>
      <x:c r="H21" s="27">
        <x:f t="shared" si="1"/>
        <x:v>0</x:v>
      </x:c>
      <x:c r="I21" s="24">
        <x:f>단가대비표!V60</x:f>
        <x:v>0</x:v>
      </x:c>
      <x:c r="J21" s="27">
        <x:f t="shared" si="2"/>
        <x:v>0</x:v>
      </x:c>
      <x:c r="K21" s="24">
        <x:f t="shared" si="3"/>
        <x:v>0</x:v>
      </x:c>
      <x:c r="L21" s="27">
        <x:f t="shared" si="4"/>
        <x:v>0</x:v>
      </x:c>
      <x:c r="M21" s="21" t="s">
        <x:v>140</x:v>
      </x:c>
      <x:c r="N21" s="3" t="s">
        <x:v>1167</x:v>
      </x:c>
      <x:c r="O21" s="3" t="s">
        <x:v>1034</x:v>
      </x:c>
      <x:c r="P21" s="3" t="s">
        <x:v>150</x:v>
      </x:c>
      <x:c r="Q21" s="3" t="s">
        <x:v>150</x:v>
      </x:c>
      <x:c r="R21" s="3" t="s">
        <x:v>185</x:v>
      </x:c>
      <x:c r="AV21" s="3" t="s">
        <x:v>140</x:v>
      </x:c>
      <x:c r="AW21" s="3" t="s">
        <x:v>1761</x:v>
      </x:c>
      <x:c r="AX21" s="3" t="s">
        <x:v>140</x:v>
      </x:c>
      <x:c r="AY21" s="3" t="s">
        <x:v>140</x:v>
      </x:c>
      <x:c r="AZ21" s="3" t="s">
        <x:v>140</x:v>
      </x:c>
    </x:row>
    <x:row r="22" spans="1:52" ht="30" customHeight="1">
      <x:c r="A22" s="21" t="s">
        <x:v>502</x:v>
      </x:c>
      <x:c r="B22" s="21" t="s">
        <x:v>1726</x:v>
      </x:c>
      <x:c r="C22" s="21" t="s">
        <x:v>152</x:v>
      </x:c>
      <x:c r="D22" s="22">
        <x:v>0.14000000000000001</x:v>
      </x:c>
      <x:c r="E22" s="24">
        <x:f>단가대비표!O58</x:f>
        <x:v>0</x:v>
      </x:c>
      <x:c r="F22" s="27">
        <x:f t="shared" si="0"/>
        <x:v>0</x:v>
      </x:c>
      <x:c r="G22" s="24">
        <x:f>단가대비표!P58</x:f>
        <x:v>0</x:v>
      </x:c>
      <x:c r="H22" s="27">
        <x:f t="shared" si="1"/>
        <x:v>0</x:v>
      </x:c>
      <x:c r="I22" s="24">
        <x:f>단가대비표!V58</x:f>
        <x:v>0</x:v>
      </x:c>
      <x:c r="J22" s="27">
        <x:f t="shared" si="2"/>
        <x:v>0</x:v>
      </x:c>
      <x:c r="K22" s="24">
        <x:f t="shared" si="3"/>
        <x:v>0</x:v>
      </x:c>
      <x:c r="L22" s="27">
        <x:f t="shared" si="4"/>
        <x:v>0</x:v>
      </x:c>
      <x:c r="M22" s="21" t="s">
        <x:v>140</x:v>
      </x:c>
      <x:c r="N22" s="3" t="s">
        <x:v>1167</x:v>
      </x:c>
      <x:c r="O22" s="3" t="s">
        <x:v>804</x:v>
      </x:c>
      <x:c r="P22" s="3" t="s">
        <x:v>150</x:v>
      </x:c>
      <x:c r="Q22" s="3" t="s">
        <x:v>150</x:v>
      </x:c>
      <x:c r="R22" s="3" t="s">
        <x:v>185</x:v>
      </x:c>
      <x:c r="AV22" s="3" t="s">
        <x:v>140</x:v>
      </x:c>
      <x:c r="AW22" s="3" t="s">
        <x:v>1744</x:v>
      </x:c>
      <x:c r="AX22" s="3" t="s">
        <x:v>140</x:v>
      </x:c>
      <x:c r="AY22" s="3" t="s">
        <x:v>140</x:v>
      </x:c>
      <x:c r="AZ22" s="3" t="s">
        <x:v>140</x:v>
      </x:c>
    </x:row>
    <x:row r="23" spans="1:52" ht="30" customHeight="1">
      <x:c r="A23" s="21" t="s">
        <x:v>502</x:v>
      </x:c>
      <x:c r="B23" s="21" t="s">
        <x:v>1694</x:v>
      </x:c>
      <x:c r="C23" s="21" t="s">
        <x:v>152</x:v>
      </x:c>
      <x:c r="D23" s="22">
        <x:v>0.28000000000000003</x:v>
      </x:c>
      <x:c r="E23" s="24">
        <x:f>단가대비표!O59</x:f>
        <x:v>0</x:v>
      </x:c>
      <x:c r="F23" s="27">
        <x:f t="shared" si="0"/>
        <x:v>0</x:v>
      </x:c>
      <x:c r="G23" s="24">
        <x:f>단가대비표!P59</x:f>
        <x:v>0</x:v>
      </x:c>
      <x:c r="H23" s="27">
        <x:f t="shared" si="1"/>
        <x:v>0</x:v>
      </x:c>
      <x:c r="I23" s="24">
        <x:f>단가대비표!V59</x:f>
        <x:v>0</x:v>
      </x:c>
      <x:c r="J23" s="27">
        <x:f t="shared" si="2"/>
        <x:v>0</x:v>
      </x:c>
      <x:c r="K23" s="24">
        <x:f t="shared" si="3"/>
        <x:v>0</x:v>
      </x:c>
      <x:c r="L23" s="27">
        <x:f t="shared" si="4"/>
        <x:v>0</x:v>
      </x:c>
      <x:c r="M23" s="21" t="s">
        <x:v>140</x:v>
      </x:c>
      <x:c r="N23" s="3" t="s">
        <x:v>1167</x:v>
      </x:c>
      <x:c r="O23" s="3" t="s">
        <x:v>18</x:v>
      </x:c>
      <x:c r="P23" s="3" t="s">
        <x:v>150</x:v>
      </x:c>
      <x:c r="Q23" s="3" t="s">
        <x:v>150</x:v>
      </x:c>
      <x:c r="R23" s="3" t="s">
        <x:v>185</x:v>
      </x:c>
      <x:c r="AV23" s="3" t="s">
        <x:v>140</x:v>
      </x:c>
      <x:c r="AW23" s="3" t="s">
        <x:v>1750</x:v>
      </x:c>
      <x:c r="AX23" s="3" t="s">
        <x:v>140</x:v>
      </x:c>
      <x:c r="AY23" s="3" t="s">
        <x:v>140</x:v>
      </x:c>
      <x:c r="AZ23" s="3" t="s">
        <x:v>140</x:v>
      </x:c>
    </x:row>
    <x:row r="24" spans="1:52" ht="30" customHeight="1">
      <x:c r="A24" s="21" t="s">
        <x:v>502</x:v>
      </x:c>
      <x:c r="B24" s="21" t="s">
        <x:v>919</x:v>
      </x:c>
      <x:c r="C24" s="21" t="s">
        <x:v>152</x:v>
      </x:c>
      <x:c r="D24" s="22">
        <x:v>0.35999999999999999</x:v>
      </x:c>
      <x:c r="E24" s="24">
        <x:f>단가대비표!O61</x:f>
        <x:v>0</x:v>
      </x:c>
      <x:c r="F24" s="27">
        <x:f t="shared" si="0"/>
        <x:v>0</x:v>
      </x:c>
      <x:c r="G24" s="24">
        <x:f>단가대비표!P61</x:f>
        <x:v>0</x:v>
      </x:c>
      <x:c r="H24" s="27">
        <x:f t="shared" si="1"/>
        <x:v>0</x:v>
      </x:c>
      <x:c r="I24" s="24">
        <x:f>단가대비표!V61</x:f>
        <x:v>0</x:v>
      </x:c>
      <x:c r="J24" s="27">
        <x:f t="shared" si="2"/>
        <x:v>0</x:v>
      </x:c>
      <x:c r="K24" s="24">
        <x:f t="shared" si="3"/>
        <x:v>0</x:v>
      </x:c>
      <x:c r="L24" s="27">
        <x:f t="shared" si="4"/>
        <x:v>0</x:v>
      </x:c>
      <x:c r="M24" s="21" t="s">
        <x:v>140</x:v>
      </x:c>
      <x:c r="N24" s="3" t="s">
        <x:v>1167</x:v>
      </x:c>
      <x:c r="O24" s="3" t="s">
        <x:v>1683</x:v>
      </x:c>
      <x:c r="P24" s="3" t="s">
        <x:v>150</x:v>
      </x:c>
      <x:c r="Q24" s="3" t="s">
        <x:v>150</x:v>
      </x:c>
      <x:c r="R24" s="3" t="s">
        <x:v>185</x:v>
      </x:c>
      <x:c r="AV24" s="3" t="s">
        <x:v>140</x:v>
      </x:c>
      <x:c r="AW24" s="3" t="s">
        <x:v>1555</x:v>
      </x:c>
      <x:c r="AX24" s="3" t="s">
        <x:v>140</x:v>
      </x:c>
      <x:c r="AY24" s="3" t="s">
        <x:v>140</x:v>
      </x:c>
      <x:c r="AZ24" s="3" t="s">
        <x:v>140</x:v>
      </x:c>
    </x:row>
    <x:row r="25" spans="1:52" ht="30" customHeight="1">
      <x:c r="A25" s="21" t="s">
        <x:v>502</x:v>
      </x:c>
      <x:c r="B25" s="21" t="s">
        <x:v>995</x:v>
      </x:c>
      <x:c r="C25" s="21" t="s">
        <x:v>152</x:v>
      </x:c>
      <x:c r="D25" s="22">
        <x:v>0.35999999999999999</x:v>
      </x:c>
      <x:c r="E25" s="24">
        <x:f>단가대비표!O62</x:f>
        <x:v>0</x:v>
      </x:c>
      <x:c r="F25" s="27">
        <x:f t="shared" si="0"/>
        <x:v>0</x:v>
      </x:c>
      <x:c r="G25" s="24">
        <x:f>단가대비표!P62</x:f>
        <x:v>0</x:v>
      </x:c>
      <x:c r="H25" s="27">
        <x:f t="shared" si="1"/>
        <x:v>0</x:v>
      </x:c>
      <x:c r="I25" s="24">
        <x:f>단가대비표!V62</x:f>
        <x:v>0</x:v>
      </x:c>
      <x:c r="J25" s="27">
        <x:f t="shared" si="2"/>
        <x:v>0</x:v>
      </x:c>
      <x:c r="K25" s="24">
        <x:f t="shared" si="3"/>
        <x:v>0</x:v>
      </x:c>
      <x:c r="L25" s="27">
        <x:f t="shared" si="4"/>
        <x:v>0</x:v>
      </x:c>
      <x:c r="M25" s="21" t="s">
        <x:v>140</x:v>
      </x:c>
      <x:c r="N25" s="3" t="s">
        <x:v>1167</x:v>
      </x:c>
      <x:c r="O25" s="3" t="s">
        <x:v>789</x:v>
      </x:c>
      <x:c r="P25" s="3" t="s">
        <x:v>150</x:v>
      </x:c>
      <x:c r="Q25" s="3" t="s">
        <x:v>150</x:v>
      </x:c>
      <x:c r="R25" s="3" t="s">
        <x:v>185</x:v>
      </x:c>
      <x:c r="AV25" s="3" t="s">
        <x:v>140</x:v>
      </x:c>
      <x:c r="AW25" s="3" t="s">
        <x:v>1541</x:v>
      </x:c>
      <x:c r="AX25" s="3" t="s">
        <x:v>140</x:v>
      </x:c>
      <x:c r="AY25" s="3" t="s">
        <x:v>140</x:v>
      </x:c>
      <x:c r="AZ25" s="3" t="s">
        <x:v>140</x:v>
      </x:c>
    </x:row>
    <x:row r="26" spans="1:52" ht="30" customHeight="1">
      <x:c r="A26" s="21" t="s">
        <x:v>502</x:v>
      </x:c>
      <x:c r="B26" s="21" t="s">
        <x:v>261</x:v>
      </x:c>
      <x:c r="C26" s="21" t="s">
        <x:v>186</x:v>
      </x:c>
      <x:c r="D26" s="22">
        <x:v>0.63</x:v>
      </x:c>
      <x:c r="E26" s="24">
        <x:f>단가대비표!O63</x:f>
        <x:v>0</x:v>
      </x:c>
      <x:c r="F26" s="27">
        <x:f t="shared" si="0"/>
        <x:v>0</x:v>
      </x:c>
      <x:c r="G26" s="24">
        <x:f>단가대비표!P63</x:f>
        <x:v>0</x:v>
      </x:c>
      <x:c r="H26" s="27">
        <x:f t="shared" si="1"/>
        <x:v>0</x:v>
      </x:c>
      <x:c r="I26" s="24">
        <x:f>단가대비표!V63</x:f>
        <x:v>0</x:v>
      </x:c>
      <x:c r="J26" s="27">
        <x:f t="shared" si="2"/>
        <x:v>0</x:v>
      </x:c>
      <x:c r="K26" s="24">
        <x:f t="shared" si="3"/>
        <x:v>0</x:v>
      </x:c>
      <x:c r="L26" s="27">
        <x:f t="shared" si="4"/>
        <x:v>0</x:v>
      </x:c>
      <x:c r="M26" s="21" t="s">
        <x:v>140</x:v>
      </x:c>
      <x:c r="N26" s="3" t="s">
        <x:v>1167</x:v>
      </x:c>
      <x:c r="O26" s="3" t="s">
        <x:v>1921</x:v>
      </x:c>
      <x:c r="P26" s="3" t="s">
        <x:v>150</x:v>
      </x:c>
      <x:c r="Q26" s="3" t="s">
        <x:v>150</x:v>
      </x:c>
      <x:c r="R26" s="3" t="s">
        <x:v>185</x:v>
      </x:c>
      <x:c r="AV26" s="3" t="s">
        <x:v>140</x:v>
      </x:c>
      <x:c r="AW26" s="3" t="s">
        <x:v>1075</x:v>
      </x:c>
      <x:c r="AX26" s="3" t="s">
        <x:v>140</x:v>
      </x:c>
      <x:c r="AY26" s="3" t="s">
        <x:v>140</x:v>
      </x:c>
      <x:c r="AZ26" s="3" t="s">
        <x:v>140</x:v>
      </x:c>
    </x:row>
    <x:row r="27" spans="1:52" ht="30" customHeight="1">
      <x:c r="A27" s="21" t="s">
        <x:v>277</x:v>
      </x:c>
      <x:c r="B27" s="21" t="s">
        <x:v>996</x:v>
      </x:c>
      <x:c r="C27" s="21" t="s">
        <x:v>157</x:v>
      </x:c>
      <x:c r="D27" s="22">
        <x:v>1</x:v>
      </x:c>
      <x:c r="E27" s="24">
        <x:f>일위대가목록!E6</x:f>
        <x:v>0</x:v>
      </x:c>
      <x:c r="F27" s="27">
        <x:f t="shared" si="0"/>
        <x:v>0</x:v>
      </x:c>
      <x:c r="G27" s="24">
        <x:f>일위대가목록!F6</x:f>
        <x:v>0</x:v>
      </x:c>
      <x:c r="H27" s="27">
        <x:f t="shared" si="1"/>
        <x:v>0</x:v>
      </x:c>
      <x:c r="I27" s="24">
        <x:f>일위대가목록!G6</x:f>
        <x:v>0</x:v>
      </x:c>
      <x:c r="J27" s="27">
        <x:f t="shared" si="2"/>
        <x:v>0</x:v>
      </x:c>
      <x:c r="K27" s="24">
        <x:f t="shared" si="3"/>
        <x:v>0</x:v>
      </x:c>
      <x:c r="L27" s="27">
        <x:f t="shared" si="4"/>
        <x:v>0</x:v>
      </x:c>
      <x:c r="M27" s="21" t="s">
        <x:v>438</x:v>
      </x:c>
      <x:c r="N27" s="3" t="s">
        <x:v>1167</x:v>
      </x:c>
      <x:c r="O27" s="3" t="s">
        <x:v>1155</x:v>
      </x:c>
      <x:c r="P27" s="3" t="s">
        <x:v>185</x:v>
      </x:c>
      <x:c r="Q27" s="3" t="s">
        <x:v>150</x:v>
      </x:c>
      <x:c r="R27" s="3" t="s">
        <x:v>150</x:v>
      </x:c>
      <x:c r="AV27" s="3" t="s">
        <x:v>140</x:v>
      </x:c>
      <x:c r="AW27" s="3" t="s">
        <x:v>1479</x:v>
      </x:c>
      <x:c r="AX27" s="3" t="s">
        <x:v>140</x:v>
      </x:c>
      <x:c r="AY27" s="3" t="s">
        <x:v>140</x:v>
      </x:c>
      <x:c r="AZ27" s="3" t="s">
        <x:v>140</x:v>
      </x:c>
    </x:row>
    <x:row r="28" spans="1:52" ht="30" customHeight="1">
      <x:c r="A28" s="21" t="s">
        <x:v>1699</x:v>
      </x:c>
      <x:c r="B28" s="21" t="s">
        <x:v>140</x:v>
      </x:c>
      <x:c r="C28" s="21" t="s">
        <x:v>140</x:v>
      </x:c>
      <x:c r="D28" s="22"/>
      <x:c r="E28" s="24"/>
      <x:c r="F28" s="27">
        <x:f>TRUNC(SUMIF(N18:N27,N17,F18:F27),0)</x:f>
        <x:v>0</x:v>
      </x:c>
      <x:c r="G28" s="24"/>
      <x:c r="H28" s="27">
        <x:f>TRUNC(SUMIF(N18:N27,N17,H18:H27),0)</x:f>
        <x:v>0</x:v>
      </x:c>
      <x:c r="I28" s="24"/>
      <x:c r="J28" s="27">
        <x:f>TRUNC(SUMIF(N18:N27,N17,J18:J27),0)</x:f>
        <x:v>0</x:v>
      </x:c>
      <x:c r="K28" s="24"/>
      <x:c r="L28" s="27">
        <x:f>F28+H28+J28</x:f>
        <x:v>0</x:v>
      </x:c>
      <x:c r="M28" s="21" t="s">
        <x:v>140</x:v>
      </x:c>
      <x:c r="N28" s="3" t="s">
        <x:v>344</x:v>
      </x:c>
      <x:c r="O28" s="3" t="s">
        <x:v>344</x:v>
      </x:c>
      <x:c r="P28" s="3" t="s">
        <x:v>140</x:v>
      </x:c>
      <x:c r="Q28" s="3" t="s">
        <x:v>140</x:v>
      </x:c>
      <x:c r="R28" s="3" t="s">
        <x:v>140</x:v>
      </x:c>
      <x:c r="AV28" s="3" t="s">
        <x:v>140</x:v>
      </x:c>
      <x:c r="AW28" s="3" t="s">
        <x:v>140</x:v>
      </x:c>
      <x:c r="AX28" s="3" t="s">
        <x:v>140</x:v>
      </x:c>
      <x:c r="AY28" s="3" t="s">
        <x:v>140</x:v>
      </x:c>
      <x:c r="AZ28" s="3" t="s">
        <x:v>140</x:v>
      </x:c>
    </x:row>
    <x:row r="29" spans="1:13" ht="30" customHeight="1">
      <x:c r="A29" s="22"/>
      <x:c r="B29" s="22"/>
      <x:c r="C29" s="22"/>
      <x:c r="D29" s="22"/>
      <x:c r="E29" s="24"/>
      <x:c r="F29" s="27"/>
      <x:c r="G29" s="24"/>
      <x:c r="H29" s="27"/>
      <x:c r="I29" s="24"/>
      <x:c r="J29" s="27"/>
      <x:c r="K29" s="24"/>
      <x:c r="L29" s="27"/>
      <x:c r="M29" s="22"/>
    </x:row>
    <x:row r="30" spans="1:14" ht="30" customHeight="1">
      <x:c r="A30" s="18" t="s">
        <x:v>9</x:v>
      </x:c>
      <x:c r="B30" s="19"/>
      <x:c r="C30" s="19"/>
      <x:c r="D30" s="19"/>
      <x:c r="E30" s="23"/>
      <x:c r="F30" s="26"/>
      <x:c r="G30" s="23"/>
      <x:c r="H30" s="26"/>
      <x:c r="I30" s="23"/>
      <x:c r="J30" s="26"/>
      <x:c r="K30" s="23"/>
      <x:c r="L30" s="26"/>
      <x:c r="M30" s="20"/>
      <x:c r="N30" s="3" t="s">
        <x:v>823</x:v>
      </x:c>
    </x:row>
    <x:row r="31" spans="1:52" ht="30" customHeight="1">
      <x:c r="A31" s="21" t="s">
        <x:v>849</x:v>
      </x:c>
      <x:c r="B31" s="21" t="s">
        <x:v>387</x:v>
      </x:c>
      <x:c r="C31" s="21" t="s">
        <x:v>127</x:v>
      </x:c>
      <x:c r="D31" s="22">
        <x:f>0.025</x:f>
        <x:v>0.025</x:v>
      </x:c>
      <x:c r="E31" s="24">
        <x:f>단가대비표!O96</x:f>
        <x:v>0</x:v>
      </x:c>
      <x:c r="F31" s="27">
        <x:f>TRUNC(E31*D31,1)</x:f>
        <x:v>0</x:v>
      </x:c>
      <x:c r="G31" s="24">
        <x:f>단가대비표!P96</x:f>
        <x:v>0</x:v>
      </x:c>
      <x:c r="H31" s="27">
        <x:f>TRUNC(G31*D31,1)</x:f>
        <x:v>0</x:v>
      </x:c>
      <x:c r="I31" s="24">
        <x:f>단가대비표!V96</x:f>
        <x:v>0</x:v>
      </x:c>
      <x:c r="J31" s="27">
        <x:f>TRUNC(I31*D31,1)</x:f>
        <x:v>0</x:v>
      </x:c>
      <x:c r="K31" s="24">
        <x:f>TRUNC(E31+G31+I31,1)</x:f>
        <x:v>0</x:v>
      </x:c>
      <x:c r="L31" s="27">
        <x:f>TRUNC(F31+H31+J31,1)</x:f>
        <x:v>0</x:v>
      </x:c>
      <x:c r="M31" s="21" t="s">
        <x:v>140</x:v>
      </x:c>
      <x:c r="N31" s="3" t="s">
        <x:v>823</x:v>
      </x:c>
      <x:c r="O31" s="3" t="s">
        <x:v>1675</x:v>
      </x:c>
      <x:c r="P31" s="3" t="s">
        <x:v>150</x:v>
      </x:c>
      <x:c r="Q31" s="3" t="s">
        <x:v>150</x:v>
      </x:c>
      <x:c r="R31" s="3" t="s">
        <x:v>185</x:v>
      </x:c>
      <x:c r="AV31" s="3" t="s">
        <x:v>140</x:v>
      </x:c>
      <x:c r="AW31" s="3" t="s">
        <x:v>1298</x:v>
      </x:c>
      <x:c r="AX31" s="3" t="s">
        <x:v>140</x:v>
      </x:c>
      <x:c r="AY31" s="3" t="s">
        <x:v>140</x:v>
      </x:c>
      <x:c r="AZ31" s="3" t="s">
        <x:v>140</x:v>
      </x:c>
    </x:row>
    <x:row r="32" spans="1:52" ht="30" customHeight="1">
      <x:c r="A32" s="21" t="s">
        <x:v>1699</x:v>
      </x:c>
      <x:c r="B32" s="21" t="s">
        <x:v>140</x:v>
      </x:c>
      <x:c r="C32" s="21" t="s">
        <x:v>140</x:v>
      </x:c>
      <x:c r="D32" s="22"/>
      <x:c r="E32" s="24"/>
      <x:c r="F32" s="27">
        <x:f>TRUNC(SUMIF(N31:N31,N30,F31:F31),0)</x:f>
        <x:v>0</x:v>
      </x:c>
      <x:c r="G32" s="24"/>
      <x:c r="H32" s="27">
        <x:f>TRUNC(SUMIF(N31:N31,N30,H31:H31),0)</x:f>
        <x:v>0</x:v>
      </x:c>
      <x:c r="I32" s="24"/>
      <x:c r="J32" s="27">
        <x:f>TRUNC(SUMIF(N31:N31,N30,J31:J31),0)</x:f>
        <x:v>0</x:v>
      </x:c>
      <x:c r="K32" s="24"/>
      <x:c r="L32" s="27">
        <x:f>F32+H32+J32</x:f>
        <x:v>0</x:v>
      </x:c>
      <x:c r="M32" s="21" t="s">
        <x:v>140</x:v>
      </x:c>
      <x:c r="N32" s="3" t="s">
        <x:v>344</x:v>
      </x:c>
      <x:c r="O32" s="3" t="s">
        <x:v>344</x:v>
      </x:c>
      <x:c r="P32" s="3" t="s">
        <x:v>140</x:v>
      </x:c>
      <x:c r="Q32" s="3" t="s">
        <x:v>140</x:v>
      </x:c>
      <x:c r="R32" s="3" t="s">
        <x:v>140</x:v>
      </x:c>
      <x:c r="AV32" s="3" t="s">
        <x:v>140</x:v>
      </x:c>
      <x:c r="AW32" s="3" t="s">
        <x:v>140</x:v>
      </x:c>
      <x:c r="AX32" s="3" t="s">
        <x:v>140</x:v>
      </x:c>
      <x:c r="AY32" s="3" t="s">
        <x:v>140</x:v>
      </x:c>
      <x:c r="AZ32" s="3" t="s">
        <x:v>140</x:v>
      </x:c>
    </x:row>
    <x:row r="33" spans="1:13" ht="30" customHeight="1">
      <x:c r="A33" s="22"/>
      <x:c r="B33" s="22"/>
      <x:c r="C33" s="22"/>
      <x:c r="D33" s="22"/>
      <x:c r="E33" s="24"/>
      <x:c r="F33" s="27"/>
      <x:c r="G33" s="24"/>
      <x:c r="H33" s="27"/>
      <x:c r="I33" s="24"/>
      <x:c r="J33" s="27"/>
      <x:c r="K33" s="24"/>
      <x:c r="L33" s="27"/>
      <x:c r="M33" s="22"/>
    </x:row>
    <x:row r="34" spans="1:14" ht="30" customHeight="1">
      <x:c r="A34" s="18" t="s">
        <x:v>1234</x:v>
      </x:c>
      <x:c r="B34" s="19"/>
      <x:c r="C34" s="19"/>
      <x:c r="D34" s="19"/>
      <x:c r="E34" s="23"/>
      <x:c r="F34" s="26"/>
      <x:c r="G34" s="23"/>
      <x:c r="H34" s="26"/>
      <x:c r="I34" s="23"/>
      <x:c r="J34" s="26"/>
      <x:c r="K34" s="23"/>
      <x:c r="L34" s="26"/>
      <x:c r="M34" s="20"/>
      <x:c r="N34" s="3" t="s">
        <x:v>1861</x:v>
      </x:c>
    </x:row>
    <x:row r="35" spans="1:52" ht="30" customHeight="1">
      <x:c r="A35" s="21" t="s">
        <x:v>208</x:v>
      </x:c>
      <x:c r="B35" s="21" t="s">
        <x:v>875</x:v>
      </x:c>
      <x:c r="C35" s="21" t="s">
        <x:v>133</x:v>
      </x:c>
      <x:c r="D35" s="22">
        <x:v>30</x:v>
      </x:c>
      <x:c r="E35" s="24">
        <x:f>단가대비표!O9</x:f>
        <x:v>0</x:v>
      </x:c>
      <x:c r="F35" s="27">
        <x:f>TRUNC(E35*D35,1)</x:f>
        <x:v>0</x:v>
      </x:c>
      <x:c r="G35" s="24">
        <x:f>단가대비표!P9</x:f>
        <x:v>0</x:v>
      </x:c>
      <x:c r="H35" s="27">
        <x:f>TRUNC(G35*D35,1)</x:f>
        <x:v>0</x:v>
      </x:c>
      <x:c r="I35" s="24">
        <x:f>단가대비표!V9</x:f>
        <x:v>0</x:v>
      </x:c>
      <x:c r="J35" s="27">
        <x:f>TRUNC(I35*D35,1)</x:f>
        <x:v>0</x:v>
      </x:c>
      <x:c r="K35" s="24">
        <x:f>TRUNC(E35+G35+I35,1)</x:f>
        <x:v>0</x:v>
      </x:c>
      <x:c r="L35" s="27">
        <x:f>TRUNC(F35+H35+J35,1)</x:f>
        <x:v>0</x:v>
      </x:c>
      <x:c r="M35" s="21" t="s">
        <x:v>140</x:v>
      </x:c>
      <x:c r="N35" s="3" t="s">
        <x:v>1861</x:v>
      </x:c>
      <x:c r="O35" s="3" t="s">
        <x:v>1924</x:v>
      </x:c>
      <x:c r="P35" s="3" t="s">
        <x:v>150</x:v>
      </x:c>
      <x:c r="Q35" s="3" t="s">
        <x:v>150</x:v>
      </x:c>
      <x:c r="R35" s="3" t="s">
        <x:v>185</x:v>
      </x:c>
      <x:c r="AV35" s="3" t="s">
        <x:v>140</x:v>
      </x:c>
      <x:c r="AW35" s="3" t="s">
        <x:v>1387</x:v>
      </x:c>
      <x:c r="AX35" s="3" t="s">
        <x:v>140</x:v>
      </x:c>
      <x:c r="AY35" s="3" t="s">
        <x:v>140</x:v>
      </x:c>
      <x:c r="AZ35" s="3" t="s">
        <x:v>140</x:v>
      </x:c>
    </x:row>
    <x:row r="36" spans="1:52" ht="30" customHeight="1">
      <x:c r="A36" s="21" t="s">
        <x:v>849</x:v>
      </x:c>
      <x:c r="B36" s="21" t="s">
        <x:v>387</x:v>
      </x:c>
      <x:c r="C36" s="21" t="s">
        <x:v>127</x:v>
      </x:c>
      <x:c r="D36" s="22">
        <x:v>0.0020000000000000001</x:v>
      </x:c>
      <x:c r="E36" s="24">
        <x:f>단가대비표!O96</x:f>
        <x:v>0</x:v>
      </x:c>
      <x:c r="F36" s="27">
        <x:f>TRUNC(E36*D36,1)</x:f>
        <x:v>0</x:v>
      </x:c>
      <x:c r="G36" s="24">
        <x:f>단가대비표!P96</x:f>
        <x:v>0</x:v>
      </x:c>
      <x:c r="H36" s="27">
        <x:f>TRUNC(G36*D36,1)</x:f>
        <x:v>0</x:v>
      </x:c>
      <x:c r="I36" s="24">
        <x:f>단가대비표!V96</x:f>
        <x:v>0</x:v>
      </x:c>
      <x:c r="J36" s="27">
        <x:f>TRUNC(I36*D36,1)</x:f>
        <x:v>0</x:v>
      </x:c>
      <x:c r="K36" s="24">
        <x:f>TRUNC(E36+G36+I36,1)</x:f>
        <x:v>0</x:v>
      </x:c>
      <x:c r="L36" s="27">
        <x:f>TRUNC(F36+H36+J36,1)</x:f>
        <x:v>0</x:v>
      </x:c>
      <x:c r="M36" s="21" t="s">
        <x:v>140</x:v>
      </x:c>
      <x:c r="N36" s="3" t="s">
        <x:v>1861</x:v>
      </x:c>
      <x:c r="O36" s="3" t="s">
        <x:v>1675</x:v>
      </x:c>
      <x:c r="P36" s="3" t="s">
        <x:v>150</x:v>
      </x:c>
      <x:c r="Q36" s="3" t="s">
        <x:v>150</x:v>
      </x:c>
      <x:c r="R36" s="3" t="s">
        <x:v>185</x:v>
      </x:c>
      <x:c r="AV36" s="3" t="s">
        <x:v>140</x:v>
      </x:c>
      <x:c r="AW36" s="3" t="s">
        <x:v>1296</x:v>
      </x:c>
      <x:c r="AX36" s="3" t="s">
        <x:v>140</x:v>
      </x:c>
      <x:c r="AY36" s="3" t="s">
        <x:v>140</x:v>
      </x:c>
      <x:c r="AZ36" s="3" t="s">
        <x:v>140</x:v>
      </x:c>
    </x:row>
    <x:row r="37" spans="1:52" ht="30" customHeight="1">
      <x:c r="A37" s="21" t="s">
        <x:v>1699</x:v>
      </x:c>
      <x:c r="B37" s="21" t="s">
        <x:v>140</x:v>
      </x:c>
      <x:c r="C37" s="21" t="s">
        <x:v>140</x:v>
      </x:c>
      <x:c r="D37" s="22"/>
      <x:c r="E37" s="24"/>
      <x:c r="F37" s="27">
        <x:f>TRUNC(SUMIF(N35:N36,N34,F35:F36),0)</x:f>
        <x:v>0</x:v>
      </x:c>
      <x:c r="G37" s="24"/>
      <x:c r="H37" s="27">
        <x:f>TRUNC(SUMIF(N35:N36,N34,H35:H36),0)</x:f>
        <x:v>0</x:v>
      </x:c>
      <x:c r="I37" s="24"/>
      <x:c r="J37" s="27">
        <x:f>TRUNC(SUMIF(N35:N36,N34,J35:J36),0)</x:f>
        <x:v>0</x:v>
      </x:c>
      <x:c r="K37" s="24"/>
      <x:c r="L37" s="27">
        <x:f>F37+H37+J37</x:f>
        <x:v>0</x:v>
      </x:c>
      <x:c r="M37" s="21" t="s">
        <x:v>140</x:v>
      </x:c>
      <x:c r="N37" s="3" t="s">
        <x:v>344</x:v>
      </x:c>
      <x:c r="O37" s="3" t="s">
        <x:v>344</x:v>
      </x:c>
      <x:c r="P37" s="3" t="s">
        <x:v>140</x:v>
      </x:c>
      <x:c r="Q37" s="3" t="s">
        <x:v>140</x:v>
      </x:c>
      <x:c r="R37" s="3" t="s">
        <x:v>140</x:v>
      </x:c>
      <x:c r="AV37" s="3" t="s">
        <x:v>140</x:v>
      </x:c>
      <x:c r="AW37" s="3" t="s">
        <x:v>140</x:v>
      </x:c>
      <x:c r="AX37" s="3" t="s">
        <x:v>140</x:v>
      </x:c>
      <x:c r="AY37" s="3" t="s">
        <x:v>140</x:v>
      </x:c>
      <x:c r="AZ37" s="3" t="s">
        <x:v>140</x:v>
      </x:c>
    </x:row>
    <x:row r="38" spans="1:13" ht="30" customHeight="1">
      <x:c r="A38" s="22"/>
      <x:c r="B38" s="22"/>
      <x:c r="C38" s="22"/>
      <x:c r="D38" s="22"/>
      <x:c r="E38" s="24"/>
      <x:c r="F38" s="27"/>
      <x:c r="G38" s="24"/>
      <x:c r="H38" s="27"/>
      <x:c r="I38" s="24"/>
      <x:c r="J38" s="27"/>
      <x:c r="K38" s="24"/>
      <x:c r="L38" s="27"/>
      <x:c r="M38" s="22"/>
    </x:row>
    <x:row r="39" spans="1:14" ht="30" customHeight="1">
      <x:c r="A39" s="18" t="s">
        <x:v>1086</x:v>
      </x:c>
      <x:c r="B39" s="19"/>
      <x:c r="C39" s="19"/>
      <x:c r="D39" s="19"/>
      <x:c r="E39" s="23"/>
      <x:c r="F39" s="26"/>
      <x:c r="G39" s="23"/>
      <x:c r="H39" s="26"/>
      <x:c r="I39" s="23"/>
      <x:c r="J39" s="26"/>
      <x:c r="K39" s="23"/>
      <x:c r="L39" s="26"/>
      <x:c r="M39" s="20"/>
      <x:c r="N39" s="3" t="s">
        <x:v>0</x:v>
      </x:c>
    </x:row>
    <x:row r="40" spans="1:52" ht="30" customHeight="1">
      <x:c r="A40" s="21" t="s">
        <x:v>849</x:v>
      </x:c>
      <x:c r="B40" s="21" t="s">
        <x:v>387</x:v>
      </x:c>
      <x:c r="C40" s="21" t="s">
        <x:v>127</x:v>
      </x:c>
      <x:c r="D40" s="22">
        <x:f>0.01*4</x:f>
        <x:v>0.040000000000000002</x:v>
      </x:c>
      <x:c r="E40" s="24">
        <x:f>단가대비표!O96</x:f>
        <x:v>0</x:v>
      </x:c>
      <x:c r="F40" s="27">
        <x:f>TRUNC(E40*D40,1)</x:f>
        <x:v>0</x:v>
      </x:c>
      <x:c r="G40" s="24">
        <x:f>단가대비표!P96</x:f>
        <x:v>0</x:v>
      </x:c>
      <x:c r="H40" s="27">
        <x:f>TRUNC(G40*D40,1)</x:f>
        <x:v>0</x:v>
      </x:c>
      <x:c r="I40" s="24">
        <x:f>단가대비표!V96</x:f>
        <x:v>0</x:v>
      </x:c>
      <x:c r="J40" s="27">
        <x:f>TRUNC(I40*D40,1)</x:f>
        <x:v>0</x:v>
      </x:c>
      <x:c r="K40" s="24">
        <x:f>TRUNC(E40+G40+I40,1)</x:f>
        <x:v>0</x:v>
      </x:c>
      <x:c r="L40" s="27">
        <x:f>TRUNC(F40+H40+J40,1)</x:f>
        <x:v>0</x:v>
      </x:c>
      <x:c r="M40" s="21" t="s">
        <x:v>140</x:v>
      </x:c>
      <x:c r="N40" s="3" t="s">
        <x:v>0</x:v>
      </x:c>
      <x:c r="O40" s="3" t="s">
        <x:v>1675</x:v>
      </x:c>
      <x:c r="P40" s="3" t="s">
        <x:v>150</x:v>
      </x:c>
      <x:c r="Q40" s="3" t="s">
        <x:v>150</x:v>
      </x:c>
      <x:c r="R40" s="3" t="s">
        <x:v>185</x:v>
      </x:c>
      <x:c r="AV40" s="3" t="s">
        <x:v>140</x:v>
      </x:c>
      <x:c r="AW40" s="3" t="s">
        <x:v>1383</x:v>
      </x:c>
      <x:c r="AX40" s="3" t="s">
        <x:v>140</x:v>
      </x:c>
      <x:c r="AY40" s="3" t="s">
        <x:v>140</x:v>
      </x:c>
      <x:c r="AZ40" s="3" t="s">
        <x:v>140</x:v>
      </x:c>
    </x:row>
    <x:row r="41" spans="1:52" ht="30" customHeight="1">
      <x:c r="A41" s="21" t="s">
        <x:v>1699</x:v>
      </x:c>
      <x:c r="B41" s="21" t="s">
        <x:v>140</x:v>
      </x:c>
      <x:c r="C41" s="21" t="s">
        <x:v>140</x:v>
      </x:c>
      <x:c r="D41" s="22"/>
      <x:c r="E41" s="24"/>
      <x:c r="F41" s="27">
        <x:f>TRUNC(SUMIF(N40:N40,N39,F40:F40),0)</x:f>
        <x:v>0</x:v>
      </x:c>
      <x:c r="G41" s="24"/>
      <x:c r="H41" s="27">
        <x:f>TRUNC(SUMIF(N40:N40,N39,H40:H40),0)</x:f>
        <x:v>0</x:v>
      </x:c>
      <x:c r="I41" s="24"/>
      <x:c r="J41" s="27">
        <x:f>TRUNC(SUMIF(N40:N40,N39,J40:J40),0)</x:f>
        <x:v>0</x:v>
      </x:c>
      <x:c r="K41" s="24"/>
      <x:c r="L41" s="27">
        <x:f>F41+H41+J41</x:f>
        <x:v>0</x:v>
      </x:c>
      <x:c r="M41" s="21" t="s">
        <x:v>140</x:v>
      </x:c>
      <x:c r="N41" s="3" t="s">
        <x:v>344</x:v>
      </x:c>
      <x:c r="O41" s="3" t="s">
        <x:v>344</x:v>
      </x:c>
      <x:c r="P41" s="3" t="s">
        <x:v>140</x:v>
      </x:c>
      <x:c r="Q41" s="3" t="s">
        <x:v>140</x:v>
      </x:c>
      <x:c r="R41" s="3" t="s">
        <x:v>140</x:v>
      </x:c>
      <x:c r="AV41" s="3" t="s">
        <x:v>140</x:v>
      </x:c>
      <x:c r="AW41" s="3" t="s">
        <x:v>140</x:v>
      </x:c>
      <x:c r="AX41" s="3" t="s">
        <x:v>140</x:v>
      </x:c>
      <x:c r="AY41" s="3" t="s">
        <x:v>140</x:v>
      </x:c>
      <x:c r="AZ41" s="3" t="s">
        <x:v>140</x:v>
      </x:c>
    </x:row>
    <x:row r="42" spans="1:13" ht="30" customHeight="1">
      <x:c r="A42" s="22"/>
      <x:c r="B42" s="22"/>
      <x:c r="C42" s="22"/>
      <x:c r="D42" s="22"/>
      <x:c r="E42" s="24"/>
      <x:c r="F42" s="27"/>
      <x:c r="G42" s="24"/>
      <x:c r="H42" s="27"/>
      <x:c r="I42" s="24"/>
      <x:c r="J42" s="27"/>
      <x:c r="K42" s="24"/>
      <x:c r="L42" s="27"/>
      <x:c r="M42" s="22"/>
    </x:row>
    <x:row r="43" spans="1:14" ht="30" customHeight="1">
      <x:c r="A43" s="18" t="s">
        <x:v>840</x:v>
      </x:c>
      <x:c r="B43" s="19"/>
      <x:c r="C43" s="19"/>
      <x:c r="D43" s="19"/>
      <x:c r="E43" s="23"/>
      <x:c r="F43" s="26"/>
      <x:c r="G43" s="23"/>
      <x:c r="H43" s="26"/>
      <x:c r="I43" s="23"/>
      <x:c r="J43" s="26"/>
      <x:c r="K43" s="23"/>
      <x:c r="L43" s="26"/>
      <x:c r="M43" s="20"/>
      <x:c r="N43" s="3" t="s">
        <x:v>1192</x:v>
      </x:c>
    </x:row>
    <x:row r="44" spans="1:52" ht="30" customHeight="1">
      <x:c r="A44" s="21" t="s">
        <x:v>849</x:v>
      </x:c>
      <x:c r="B44" s="21" t="s">
        <x:v>387</x:v>
      </x:c>
      <x:c r="C44" s="21" t="s">
        <x:v>127</x:v>
      </x:c>
      <x:c r="D44" s="22">
        <x:f>0.044*4.2</x:f>
        <x:v>0.18479999999999999</x:v>
      </x:c>
      <x:c r="E44" s="24">
        <x:f>단가대비표!O96</x:f>
        <x:v>0</x:v>
      </x:c>
      <x:c r="F44" s="27">
        <x:f>TRUNC(E44*D44,1)</x:f>
        <x:v>0</x:v>
      </x:c>
      <x:c r="G44" s="24">
        <x:f>단가대비표!P96</x:f>
        <x:v>0</x:v>
      </x:c>
      <x:c r="H44" s="27">
        <x:f>TRUNC(G44*D44,1)</x:f>
        <x:v>0</x:v>
      </x:c>
      <x:c r="I44" s="24">
        <x:f>단가대비표!V96</x:f>
        <x:v>0</x:v>
      </x:c>
      <x:c r="J44" s="27">
        <x:f>TRUNC(I44*D44,1)</x:f>
        <x:v>0</x:v>
      </x:c>
      <x:c r="K44" s="24">
        <x:f>TRUNC(E44+G44+I44,1)</x:f>
        <x:v>0</x:v>
      </x:c>
      <x:c r="L44" s="27">
        <x:f>TRUNC(F44+H44+J44,1)</x:f>
        <x:v>0</x:v>
      </x:c>
      <x:c r="M44" s="21" t="s">
        <x:v>140</x:v>
      </x:c>
      <x:c r="N44" s="3" t="s">
        <x:v>1192</x:v>
      </x:c>
      <x:c r="O44" s="3" t="s">
        <x:v>1675</x:v>
      </x:c>
      <x:c r="P44" s="3" t="s">
        <x:v>150</x:v>
      </x:c>
      <x:c r="Q44" s="3" t="s">
        <x:v>150</x:v>
      </x:c>
      <x:c r="R44" s="3" t="s">
        <x:v>185</x:v>
      </x:c>
      <x:c r="AV44" s="3" t="s">
        <x:v>140</x:v>
      </x:c>
      <x:c r="AW44" s="3" t="s">
        <x:v>1545</x:v>
      </x:c>
      <x:c r="AX44" s="3" t="s">
        <x:v>140</x:v>
      </x:c>
      <x:c r="AY44" s="3" t="s">
        <x:v>140</x:v>
      </x:c>
      <x:c r="AZ44" s="3" t="s">
        <x:v>140</x:v>
      </x:c>
    </x:row>
    <x:row r="45" spans="1:52" ht="30" customHeight="1">
      <x:c r="A45" s="21" t="s">
        <x:v>484</x:v>
      </x:c>
      <x:c r="B45" s="21" t="s">
        <x:v>962</x:v>
      </x:c>
      <x:c r="C45" s="21" t="s">
        <x:v>152</x:v>
      </x:c>
      <x:c r="D45" s="22">
        <x:v>0.041700000000000004</x:v>
      </x:c>
      <x:c r="E45" s="24">
        <x:f>단가대비표!O14</x:f>
        <x:v>0</x:v>
      </x:c>
      <x:c r="F45" s="27">
        <x:f>TRUNC(E45*D45,1)</x:f>
        <x:v>0</x:v>
      </x:c>
      <x:c r="G45" s="24">
        <x:f>단가대비표!P14</x:f>
        <x:v>0</x:v>
      </x:c>
      <x:c r="H45" s="27">
        <x:f>TRUNC(G45*D45,1)</x:f>
        <x:v>0</x:v>
      </x:c>
      <x:c r="I45" s="24">
        <x:f>단가대비표!V14</x:f>
        <x:v>0</x:v>
      </x:c>
      <x:c r="J45" s="27">
        <x:f>TRUNC(I45*D45,1)</x:f>
        <x:v>0</x:v>
      </x:c>
      <x:c r="K45" s="24">
        <x:f>TRUNC(E45+G45+I45,1)</x:f>
        <x:v>0</x:v>
      </x:c>
      <x:c r="L45" s="27">
        <x:f>TRUNC(F45+H45+J45,1)</x:f>
        <x:v>0</x:v>
      </x:c>
      <x:c r="M45" s="21" t="s">
        <x:v>140</x:v>
      </x:c>
      <x:c r="N45" s="3" t="s">
        <x:v>1192</x:v>
      </x:c>
      <x:c r="O45" s="3" t="s">
        <x:v>1931</x:v>
      </x:c>
      <x:c r="P45" s="3" t="s">
        <x:v>150</x:v>
      </x:c>
      <x:c r="Q45" s="3" t="s">
        <x:v>150</x:v>
      </x:c>
      <x:c r="R45" s="3" t="s">
        <x:v>185</x:v>
      </x:c>
      <x:c r="AV45" s="3" t="s">
        <x:v>140</x:v>
      </x:c>
      <x:c r="AW45" s="3" t="s">
        <x:v>1525</x:v>
      </x:c>
      <x:c r="AX45" s="3" t="s">
        <x:v>140</x:v>
      </x:c>
      <x:c r="AY45" s="3" t="s">
        <x:v>140</x:v>
      </x:c>
      <x:c r="AZ45" s="3" t="s">
        <x:v>140</x:v>
      </x:c>
    </x:row>
    <x:row r="46" spans="1:52" ht="30" customHeight="1">
      <x:c r="A46" s="21" t="s">
        <x:v>1699</x:v>
      </x:c>
      <x:c r="B46" s="21" t="s">
        <x:v>140</x:v>
      </x:c>
      <x:c r="C46" s="21" t="s">
        <x:v>140</x:v>
      </x:c>
      <x:c r="D46" s="22"/>
      <x:c r="E46" s="24"/>
      <x:c r="F46" s="27">
        <x:f>TRUNC(SUMIF(N44:N45,N43,F44:F45),0)</x:f>
        <x:v>0</x:v>
      </x:c>
      <x:c r="G46" s="24"/>
      <x:c r="H46" s="27">
        <x:f>TRUNC(SUMIF(N44:N45,N43,H44:H45),0)</x:f>
        <x:v>0</x:v>
      </x:c>
      <x:c r="I46" s="24"/>
      <x:c r="J46" s="27">
        <x:f>TRUNC(SUMIF(N44:N45,N43,J44:J45),0)</x:f>
        <x:v>0</x:v>
      </x:c>
      <x:c r="K46" s="24"/>
      <x:c r="L46" s="27">
        <x:f>F46+H46+J46</x:f>
        <x:v>0</x:v>
      </x:c>
      <x:c r="M46" s="21" t="s">
        <x:v>140</x:v>
      </x:c>
      <x:c r="N46" s="3" t="s">
        <x:v>344</x:v>
      </x:c>
      <x:c r="O46" s="3" t="s">
        <x:v>344</x:v>
      </x:c>
      <x:c r="P46" s="3" t="s">
        <x:v>140</x:v>
      </x:c>
      <x:c r="Q46" s="3" t="s">
        <x:v>140</x:v>
      </x:c>
      <x:c r="R46" s="3" t="s">
        <x:v>140</x:v>
      </x:c>
      <x:c r="AV46" s="3" t="s">
        <x:v>140</x:v>
      </x:c>
      <x:c r="AW46" s="3" t="s">
        <x:v>140</x:v>
      </x:c>
      <x:c r="AX46" s="3" t="s">
        <x:v>140</x:v>
      </x:c>
      <x:c r="AY46" s="3" t="s">
        <x:v>140</x:v>
      </x:c>
      <x:c r="AZ46" s="3" t="s">
        <x:v>140</x:v>
      </x:c>
    </x:row>
    <x:row r="47" spans="1:13" ht="30" customHeight="1">
      <x:c r="A47" s="22"/>
      <x:c r="B47" s="22"/>
      <x:c r="C47" s="22"/>
      <x:c r="D47" s="22"/>
      <x:c r="E47" s="24"/>
      <x:c r="F47" s="27"/>
      <x:c r="G47" s="24"/>
      <x:c r="H47" s="27"/>
      <x:c r="I47" s="24"/>
      <x:c r="J47" s="27"/>
      <x:c r="K47" s="24"/>
      <x:c r="L47" s="27"/>
      <x:c r="M47" s="22"/>
    </x:row>
    <x:row r="48" spans="1:14" ht="30" customHeight="1">
      <x:c r="A48" s="18" t="s">
        <x:v>1887</x:v>
      </x:c>
      <x:c r="B48" s="19"/>
      <x:c r="C48" s="19"/>
      <x:c r="D48" s="19"/>
      <x:c r="E48" s="23"/>
      <x:c r="F48" s="26"/>
      <x:c r="G48" s="23"/>
      <x:c r="H48" s="26"/>
      <x:c r="I48" s="23"/>
      <x:c r="J48" s="26"/>
      <x:c r="K48" s="23"/>
      <x:c r="L48" s="26"/>
      <x:c r="M48" s="20"/>
      <x:c r="N48" s="3" t="s">
        <x:v>1188</x:v>
      </x:c>
    </x:row>
    <x:row r="49" spans="1:52" ht="30" customHeight="1">
      <x:c r="A49" s="21" t="s">
        <x:v>849</x:v>
      </x:c>
      <x:c r="B49" s="21" t="s">
        <x:v>387</x:v>
      </x:c>
      <x:c r="C49" s="21" t="s">
        <x:v>127</x:v>
      </x:c>
      <x:c r="D49" s="22">
        <x:v>0.66000000000000003</x:v>
      </x:c>
      <x:c r="E49" s="24">
        <x:f>단가대비표!O96</x:f>
        <x:v>0</x:v>
      </x:c>
      <x:c r="F49" s="27">
        <x:f>TRUNC(E49*D49,1)</x:f>
        <x:v>0</x:v>
      </x:c>
      <x:c r="G49" s="24">
        <x:f>단가대비표!P96</x:f>
        <x:v>0</x:v>
      </x:c>
      <x:c r="H49" s="27">
        <x:f>TRUNC(G49*D49,1)</x:f>
        <x:v>0</x:v>
      </x:c>
      <x:c r="I49" s="24">
        <x:f>단가대비표!V96</x:f>
        <x:v>0</x:v>
      </x:c>
      <x:c r="J49" s="27">
        <x:f>TRUNC(I49*D49,1)</x:f>
        <x:v>0</x:v>
      </x:c>
      <x:c r="K49" s="24">
        <x:f>TRUNC(E49+G49+I49,1)</x:f>
        <x:v>0</x:v>
      </x:c>
      <x:c r="L49" s="27">
        <x:f>TRUNC(F49+H49+J49,1)</x:f>
        <x:v>0</x:v>
      </x:c>
      <x:c r="M49" s="21" t="s">
        <x:v>140</x:v>
      </x:c>
      <x:c r="N49" s="3" t="s">
        <x:v>1188</x:v>
      </x:c>
      <x:c r="O49" s="3" t="s">
        <x:v>1675</x:v>
      </x:c>
      <x:c r="P49" s="3" t="s">
        <x:v>150</x:v>
      </x:c>
      <x:c r="Q49" s="3" t="s">
        <x:v>150</x:v>
      </x:c>
      <x:c r="R49" s="3" t="s">
        <x:v>185</x:v>
      </x:c>
      <x:c r="AV49" s="3" t="s">
        <x:v>140</x:v>
      </x:c>
      <x:c r="AW49" s="3" t="s">
        <x:v>1295</x:v>
      </x:c>
      <x:c r="AX49" s="3" t="s">
        <x:v>140</x:v>
      </x:c>
      <x:c r="AY49" s="3" t="s">
        <x:v>140</x:v>
      </x:c>
      <x:c r="AZ49" s="3" t="s">
        <x:v>140</x:v>
      </x:c>
    </x:row>
    <x:row r="50" spans="1:52" ht="30" customHeight="1">
      <x:c r="A50" s="21" t="s">
        <x:v>1699</x:v>
      </x:c>
      <x:c r="B50" s="21" t="s">
        <x:v>140</x:v>
      </x:c>
      <x:c r="C50" s="21" t="s">
        <x:v>140</x:v>
      </x:c>
      <x:c r="D50" s="22"/>
      <x:c r="E50" s="24"/>
      <x:c r="F50" s="27">
        <x:f>TRUNC(SUMIF(N49:N49,N48,F49:F49),0)</x:f>
        <x:v>0</x:v>
      </x:c>
      <x:c r="G50" s="24"/>
      <x:c r="H50" s="27">
        <x:f>TRUNC(SUMIF(N49:N49,N48,H49:H49),0)</x:f>
        <x:v>0</x:v>
      </x:c>
      <x:c r="I50" s="24"/>
      <x:c r="J50" s="27">
        <x:f>TRUNC(SUMIF(N49:N49,N48,J49:J49),0)</x:f>
        <x:v>0</x:v>
      </x:c>
      <x:c r="K50" s="24"/>
      <x:c r="L50" s="27">
        <x:f>F50+H50+J50</x:f>
        <x:v>0</x:v>
      </x:c>
      <x:c r="M50" s="21" t="s">
        <x:v>140</x:v>
      </x:c>
      <x:c r="N50" s="3" t="s">
        <x:v>344</x:v>
      </x:c>
      <x:c r="O50" s="3" t="s">
        <x:v>344</x:v>
      </x:c>
      <x:c r="P50" s="3" t="s">
        <x:v>140</x:v>
      </x:c>
      <x:c r="Q50" s="3" t="s">
        <x:v>140</x:v>
      </x:c>
      <x:c r="R50" s="3" t="s">
        <x:v>140</x:v>
      </x:c>
      <x:c r="AV50" s="3" t="s">
        <x:v>140</x:v>
      </x:c>
      <x:c r="AW50" s="3" t="s">
        <x:v>140</x:v>
      </x:c>
      <x:c r="AX50" s="3" t="s">
        <x:v>140</x:v>
      </x:c>
      <x:c r="AY50" s="3" t="s">
        <x:v>140</x:v>
      </x:c>
      <x:c r="AZ50" s="3" t="s">
        <x:v>140</x:v>
      </x:c>
    </x:row>
    <x:row r="51" spans="1:13" ht="30" customHeight="1">
      <x:c r="A51" s="22"/>
      <x:c r="B51" s="22"/>
      <x:c r="C51" s="22"/>
      <x:c r="D51" s="22"/>
      <x:c r="E51" s="24"/>
      <x:c r="F51" s="27"/>
      <x:c r="G51" s="24"/>
      <x:c r="H51" s="27"/>
      <x:c r="I51" s="24"/>
      <x:c r="J51" s="27"/>
      <x:c r="K51" s="24"/>
      <x:c r="L51" s="27"/>
      <x:c r="M51" s="22"/>
    </x:row>
    <x:row r="52" spans="1:14" ht="30" customHeight="1">
      <x:c r="A52" s="18" t="s">
        <x:v>1746</x:v>
      </x:c>
      <x:c r="B52" s="19"/>
      <x:c r="C52" s="19"/>
      <x:c r="D52" s="19"/>
      <x:c r="E52" s="23"/>
      <x:c r="F52" s="26"/>
      <x:c r="G52" s="23"/>
      <x:c r="H52" s="26"/>
      <x:c r="I52" s="23"/>
      <x:c r="J52" s="26"/>
      <x:c r="K52" s="23"/>
      <x:c r="L52" s="26"/>
      <x:c r="M52" s="20"/>
      <x:c r="N52" s="3" t="s">
        <x:v>1182</x:v>
      </x:c>
    </x:row>
    <x:row r="53" spans="1:52" ht="30" customHeight="1">
      <x:c r="A53" s="21" t="s">
        <x:v>124</x:v>
      </x:c>
      <x:c r="B53" s="21" t="s">
        <x:v>566</x:v>
      </x:c>
      <x:c r="C53" s="21" t="s">
        <x:v>139</x:v>
      </x:c>
      <x:c r="D53" s="22">
        <x:v>510</x:v>
      </x:c>
      <x:c r="E53" s="24">
        <x:f>단가대비표!O24</x:f>
        <x:v>0</x:v>
      </x:c>
      <x:c r="F53" s="27">
        <x:f>TRUNC(E53*D53,1)</x:f>
        <x:v>0</x:v>
      </x:c>
      <x:c r="G53" s="24">
        <x:f>단가대비표!P24</x:f>
        <x:v>0</x:v>
      </x:c>
      <x:c r="H53" s="27">
        <x:f>TRUNC(G53*D53,1)</x:f>
        <x:v>0</x:v>
      </x:c>
      <x:c r="I53" s="24">
        <x:f>단가대비표!V24</x:f>
        <x:v>0</x:v>
      </x:c>
      <x:c r="J53" s="27">
        <x:f>TRUNC(I53*D53,1)</x:f>
        <x:v>0</x:v>
      </x:c>
      <x:c r="K53" s="24">
        <x:f t="shared" ref="K53:L55" si="5">TRUNC(E53+G53+I53,1)</x:f>
        <x:v>0</x:v>
      </x:c>
      <x:c r="L53" s="27">
        <x:f t="shared" si="5"/>
        <x:v>0</x:v>
      </x:c>
      <x:c r="M53" s="21" t="s">
        <x:v>205</x:v>
      </x:c>
      <x:c r="N53" s="3" t="s">
        <x:v>1182</x:v>
      </x:c>
      <x:c r="O53" s="3" t="s">
        <x:v>1676</x:v>
      </x:c>
      <x:c r="P53" s="3" t="s">
        <x:v>150</x:v>
      </x:c>
      <x:c r="Q53" s="3" t="s">
        <x:v>150</x:v>
      </x:c>
      <x:c r="R53" s="3" t="s">
        <x:v>185</x:v>
      </x:c>
      <x:c r="AV53" s="3" t="s">
        <x:v>140</x:v>
      </x:c>
      <x:c r="AW53" s="3" t="s">
        <x:v>1299</x:v>
      </x:c>
      <x:c r="AX53" s="3" t="s">
        <x:v>140</x:v>
      </x:c>
      <x:c r="AY53" s="3" t="s">
        <x:v>140</x:v>
      </x:c>
      <x:c r="AZ53" s="3" t="s">
        <x:v>140</x:v>
      </x:c>
    </x:row>
    <x:row r="54" spans="1:52" ht="30" customHeight="1">
      <x:c r="A54" s="21" t="s">
        <x:v>130</x:v>
      </x:c>
      <x:c r="B54" s="21" t="s">
        <x:v>586</x:v>
      </x:c>
      <x:c r="C54" s="21" t="s">
        <x:v>232</x:v>
      </x:c>
      <x:c r="D54" s="22">
        <x:v>1.1000000000000001</x:v>
      </x:c>
      <x:c r="E54" s="24">
        <x:f>단가대비표!O7</x:f>
        <x:v>0</x:v>
      </x:c>
      <x:c r="F54" s="27">
        <x:f>TRUNC(E54*D54,1)</x:f>
        <x:v>0</x:v>
      </x:c>
      <x:c r="G54" s="24">
        <x:f>단가대비표!P7</x:f>
        <x:v>0</x:v>
      </x:c>
      <x:c r="H54" s="27">
        <x:f>TRUNC(G54*D54,1)</x:f>
        <x:v>0</x:v>
      </x:c>
      <x:c r="I54" s="24">
        <x:f>단가대비표!V7</x:f>
        <x:v>0</x:v>
      </x:c>
      <x:c r="J54" s="27">
        <x:f>TRUNC(I54*D54,1)</x:f>
        <x:v>0</x:v>
      </x:c>
      <x:c r="K54" s="24">
        <x:f t="shared" si="5"/>
        <x:v>0</x:v>
      </x:c>
      <x:c r="L54" s="27">
        <x:f t="shared" si="5"/>
        <x:v>0</x:v>
      </x:c>
      <x:c r="M54" s="21" t="s">
        <x:v>205</x:v>
      </x:c>
      <x:c r="N54" s="3" t="s">
        <x:v>1182</x:v>
      </x:c>
      <x:c r="O54" s="3" t="s">
        <x:v>17</x:v>
      </x:c>
      <x:c r="P54" s="3" t="s">
        <x:v>150</x:v>
      </x:c>
      <x:c r="Q54" s="3" t="s">
        <x:v>150</x:v>
      </x:c>
      <x:c r="R54" s="3" t="s">
        <x:v>185</x:v>
      </x:c>
      <x:c r="AV54" s="3" t="s">
        <x:v>140</x:v>
      </x:c>
      <x:c r="AW54" s="3" t="s">
        <x:v>1397</x:v>
      </x:c>
      <x:c r="AX54" s="3" t="s">
        <x:v>140</x:v>
      </x:c>
      <x:c r="AY54" s="3" t="s">
        <x:v>140</x:v>
      </x:c>
      <x:c r="AZ54" s="3" t="s">
        <x:v>140</x:v>
      </x:c>
    </x:row>
    <x:row r="55" spans="1:52" ht="30" customHeight="1">
      <x:c r="A55" s="21" t="s">
        <x:v>849</x:v>
      </x:c>
      <x:c r="B55" s="21" t="s">
        <x:v>387</x:v>
      </x:c>
      <x:c r="C55" s="21" t="s">
        <x:v>127</x:v>
      </x:c>
      <x:c r="D55" s="22">
        <x:v>0.66000000000000003</x:v>
      </x:c>
      <x:c r="E55" s="24">
        <x:f>단가대비표!O96</x:f>
        <x:v>0</x:v>
      </x:c>
      <x:c r="F55" s="27">
        <x:f>TRUNC(E55*D55,1)</x:f>
        <x:v>0</x:v>
      </x:c>
      <x:c r="G55" s="24">
        <x:f>단가대비표!P96</x:f>
        <x:v>0</x:v>
      </x:c>
      <x:c r="H55" s="27">
        <x:f>TRUNC(G55*D55,1)</x:f>
        <x:v>0</x:v>
      </x:c>
      <x:c r="I55" s="24">
        <x:f>단가대비표!V96</x:f>
        <x:v>0</x:v>
      </x:c>
      <x:c r="J55" s="27">
        <x:f>TRUNC(I55*D55,1)</x:f>
        <x:v>0</x:v>
      </x:c>
      <x:c r="K55" s="24">
        <x:f t="shared" si="5"/>
        <x:v>0</x:v>
      </x:c>
      <x:c r="L55" s="27">
        <x:f t="shared" si="5"/>
        <x:v>0</x:v>
      </x:c>
      <x:c r="M55" s="21" t="s">
        <x:v>140</x:v>
      </x:c>
      <x:c r="N55" s="3" t="s">
        <x:v>1182</x:v>
      </x:c>
      <x:c r="O55" s="3" t="s">
        <x:v>1675</x:v>
      </x:c>
      <x:c r="P55" s="3" t="s">
        <x:v>150</x:v>
      </x:c>
      <x:c r="Q55" s="3" t="s">
        <x:v>150</x:v>
      </x:c>
      <x:c r="R55" s="3" t="s">
        <x:v>185</x:v>
      </x:c>
      <x:c r="AV55" s="3" t="s">
        <x:v>140</x:v>
      </x:c>
      <x:c r="AW55" s="3" t="s">
        <x:v>1553</x:v>
      </x:c>
      <x:c r="AX55" s="3" t="s">
        <x:v>140</x:v>
      </x:c>
      <x:c r="AY55" s="3" t="s">
        <x:v>140</x:v>
      </x:c>
      <x:c r="AZ55" s="3" t="s">
        <x:v>140</x:v>
      </x:c>
    </x:row>
    <x:row r="56" spans="1:52" ht="30" customHeight="1">
      <x:c r="A56" s="21" t="s">
        <x:v>1699</x:v>
      </x:c>
      <x:c r="B56" s="21" t="s">
        <x:v>140</x:v>
      </x:c>
      <x:c r="C56" s="21" t="s">
        <x:v>140</x:v>
      </x:c>
      <x:c r="D56" s="22"/>
      <x:c r="E56" s="24"/>
      <x:c r="F56" s="27">
        <x:f>TRUNC(SUMIF(N53:N55,N52,F53:F55),0)</x:f>
        <x:v>0</x:v>
      </x:c>
      <x:c r="G56" s="24"/>
      <x:c r="H56" s="27">
        <x:f>TRUNC(SUMIF(N53:N55,N52,H53:H55),0)</x:f>
        <x:v>0</x:v>
      </x:c>
      <x:c r="I56" s="24"/>
      <x:c r="J56" s="27">
        <x:f>TRUNC(SUMIF(N53:N55,N52,J53:J55),0)</x:f>
        <x:v>0</x:v>
      </x:c>
      <x:c r="K56" s="24"/>
      <x:c r="L56" s="27">
        <x:f>F56+H56+J56</x:f>
        <x:v>0</x:v>
      </x:c>
      <x:c r="M56" s="21" t="s">
        <x:v>140</x:v>
      </x:c>
      <x:c r="N56" s="3" t="s">
        <x:v>344</x:v>
      </x:c>
      <x:c r="O56" s="3" t="s">
        <x:v>344</x:v>
      </x:c>
      <x:c r="P56" s="3" t="s">
        <x:v>140</x:v>
      </x:c>
      <x:c r="Q56" s="3" t="s">
        <x:v>140</x:v>
      </x:c>
      <x:c r="R56" s="3" t="s">
        <x:v>140</x:v>
      </x:c>
      <x:c r="AV56" s="3" t="s">
        <x:v>140</x:v>
      </x:c>
      <x:c r="AW56" s="3" t="s">
        <x:v>140</x:v>
      </x:c>
      <x:c r="AX56" s="3" t="s">
        <x:v>140</x:v>
      </x:c>
      <x:c r="AY56" s="3" t="s">
        <x:v>140</x:v>
      </x:c>
      <x:c r="AZ56" s="3" t="s">
        <x:v>140</x:v>
      </x:c>
    </x:row>
    <x:row r="57" spans="1:13" ht="30" customHeight="1">
      <x:c r="A57" s="22"/>
      <x:c r="B57" s="22"/>
      <x:c r="C57" s="22"/>
      <x:c r="D57" s="22"/>
      <x:c r="E57" s="24"/>
      <x:c r="F57" s="27"/>
      <x:c r="G57" s="24"/>
      <x:c r="H57" s="27"/>
      <x:c r="I57" s="24"/>
      <x:c r="J57" s="27"/>
      <x:c r="K57" s="24"/>
      <x:c r="L57" s="27"/>
      <x:c r="M57" s="22"/>
    </x:row>
    <x:row r="58" spans="1:14" ht="30" customHeight="1">
      <x:c r="A58" s="18" t="s">
        <x:v>1093</x:v>
      </x:c>
      <x:c r="B58" s="19"/>
      <x:c r="C58" s="19"/>
      <x:c r="D58" s="19"/>
      <x:c r="E58" s="23"/>
      <x:c r="F58" s="26"/>
      <x:c r="G58" s="23"/>
      <x:c r="H58" s="26"/>
      <x:c r="I58" s="23"/>
      <x:c r="J58" s="26"/>
      <x:c r="K58" s="23"/>
      <x:c r="L58" s="26"/>
      <x:c r="M58" s="20"/>
      <x:c r="N58" s="3" t="s">
        <x:v>1171</x:v>
      </x:c>
    </x:row>
    <x:row r="59" spans="1:52" ht="30" customHeight="1">
      <x:c r="A59" s="21" t="s">
        <x:v>166</x:v>
      </x:c>
      <x:c r="B59" s="21" t="s">
        <x:v>387</x:v>
      </x:c>
      <x:c r="C59" s="21" t="s">
        <x:v>127</x:v>
      </x:c>
      <x:c r="D59" s="22">
        <x:v>0.011799999999999999</x:v>
      </x:c>
      <x:c r="E59" s="24">
        <x:f>단가대비표!O108</x:f>
        <x:v>0</x:v>
      </x:c>
      <x:c r="F59" s="27">
        <x:f>TRUNC(E59*D59,1)</x:f>
        <x:v>0</x:v>
      </x:c>
      <x:c r="G59" s="24">
        <x:f>단가대비표!P108</x:f>
        <x:v>0</x:v>
      </x:c>
      <x:c r="H59" s="27">
        <x:f>TRUNC(G59*D59,1)</x:f>
        <x:v>0</x:v>
      </x:c>
      <x:c r="I59" s="24">
        <x:f>단가대비표!V108</x:f>
        <x:v>0</x:v>
      </x:c>
      <x:c r="J59" s="27">
        <x:f>TRUNC(I59*D59,1)</x:f>
        <x:v>0</x:v>
      </x:c>
      <x:c r="K59" s="24">
        <x:f>TRUNC(E59+G59+I59,1)</x:f>
        <x:v>0</x:v>
      </x:c>
      <x:c r="L59" s="27">
        <x:f>TRUNC(F59+H59+J59,1)</x:f>
        <x:v>0</x:v>
      </x:c>
      <x:c r="M59" s="21" t="s">
        <x:v>140</x:v>
      </x:c>
      <x:c r="N59" s="3" t="s">
        <x:v>1171</x:v>
      </x:c>
      <x:c r="O59" s="3" t="s">
        <x:v>1930</x:v>
      </x:c>
      <x:c r="P59" s="3" t="s">
        <x:v>150</x:v>
      </x:c>
      <x:c r="Q59" s="3" t="s">
        <x:v>150</x:v>
      </x:c>
      <x:c r="R59" s="3" t="s">
        <x:v>185</x:v>
      </x:c>
      <x:c r="AV59" s="3" t="s">
        <x:v>140</x:v>
      </x:c>
      <x:c r="AW59" s="3" t="s">
        <x:v>1378</x:v>
      </x:c>
      <x:c r="AX59" s="3" t="s">
        <x:v>140</x:v>
      </x:c>
      <x:c r="AY59" s="3" t="s">
        <x:v>140</x:v>
      </x:c>
      <x:c r="AZ59" s="3" t="s">
        <x:v>140</x:v>
      </x:c>
    </x:row>
    <x:row r="60" spans="1:52" ht="30" customHeight="1">
      <x:c r="A60" s="21" t="s">
        <x:v>849</x:v>
      </x:c>
      <x:c r="B60" s="21" t="s">
        <x:v>387</x:v>
      </x:c>
      <x:c r="C60" s="21" t="s">
        <x:v>127</x:v>
      </x:c>
      <x:c r="D60" s="22">
        <x:v>0.0058999999999999997</x:v>
      </x:c>
      <x:c r="E60" s="24">
        <x:f>단가대비표!O96</x:f>
        <x:v>0</x:v>
      </x:c>
      <x:c r="F60" s="27">
        <x:f>TRUNC(E60*D60,1)</x:f>
        <x:v>0</x:v>
      </x:c>
      <x:c r="G60" s="24">
        <x:f>단가대비표!P96</x:f>
        <x:v>0</x:v>
      </x:c>
      <x:c r="H60" s="27">
        <x:f>TRUNC(G60*D60,1)</x:f>
        <x:v>0</x:v>
      </x:c>
      <x:c r="I60" s="24">
        <x:f>단가대비표!V96</x:f>
        <x:v>0</x:v>
      </x:c>
      <x:c r="J60" s="27">
        <x:f>TRUNC(I60*D60,1)</x:f>
        <x:v>0</x:v>
      </x:c>
      <x:c r="K60" s="24">
        <x:f>TRUNC(E60+G60+I60,1)</x:f>
        <x:v>0</x:v>
      </x:c>
      <x:c r="L60" s="27">
        <x:f>TRUNC(F60+H60+J60,1)</x:f>
        <x:v>0</x:v>
      </x:c>
      <x:c r="M60" s="21" t="s">
        <x:v>140</x:v>
      </x:c>
      <x:c r="N60" s="3" t="s">
        <x:v>1171</x:v>
      </x:c>
      <x:c r="O60" s="3" t="s">
        <x:v>1675</x:v>
      </x:c>
      <x:c r="P60" s="3" t="s">
        <x:v>150</x:v>
      </x:c>
      <x:c r="Q60" s="3" t="s">
        <x:v>150</x:v>
      </x:c>
      <x:c r="R60" s="3" t="s">
        <x:v>185</x:v>
      </x:c>
      <x:c r="AV60" s="3" t="s">
        <x:v>140</x:v>
      </x:c>
      <x:c r="AW60" s="3" t="s">
        <x:v>1376</x:v>
      </x:c>
      <x:c r="AX60" s="3" t="s">
        <x:v>140</x:v>
      </x:c>
      <x:c r="AY60" s="3" t="s">
        <x:v>140</x:v>
      </x:c>
      <x:c r="AZ60" s="3" t="s">
        <x:v>140</x:v>
      </x:c>
    </x:row>
    <x:row r="61" spans="1:52" ht="30" customHeight="1">
      <x:c r="A61" s="21" t="s">
        <x:v>1699</x:v>
      </x:c>
      <x:c r="B61" s="21" t="s">
        <x:v>140</x:v>
      </x:c>
      <x:c r="C61" s="21" t="s">
        <x:v>140</x:v>
      </x:c>
      <x:c r="D61" s="22"/>
      <x:c r="E61" s="24"/>
      <x:c r="F61" s="27">
        <x:f>TRUNC(SUMIF(N59:N60,N58,F59:F60),0)</x:f>
        <x:v>0</x:v>
      </x:c>
      <x:c r="G61" s="24"/>
      <x:c r="H61" s="27">
        <x:f>TRUNC(SUMIF(N59:N60,N58,H59:H60),0)</x:f>
        <x:v>0</x:v>
      </x:c>
      <x:c r="I61" s="24"/>
      <x:c r="J61" s="27">
        <x:f>TRUNC(SUMIF(N59:N60,N58,J59:J60),0)</x:f>
        <x:v>0</x:v>
      </x:c>
      <x:c r="K61" s="24"/>
      <x:c r="L61" s="27">
        <x:f>F61+H61+J61</x:f>
        <x:v>0</x:v>
      </x:c>
      <x:c r="M61" s="21" t="s">
        <x:v>140</x:v>
      </x:c>
      <x:c r="N61" s="3" t="s">
        <x:v>344</x:v>
      </x:c>
      <x:c r="O61" s="3" t="s">
        <x:v>344</x:v>
      </x:c>
      <x:c r="P61" s="3" t="s">
        <x:v>140</x:v>
      </x:c>
      <x:c r="Q61" s="3" t="s">
        <x:v>140</x:v>
      </x:c>
      <x:c r="R61" s="3" t="s">
        <x:v>140</x:v>
      </x:c>
      <x:c r="AV61" s="3" t="s">
        <x:v>140</x:v>
      </x:c>
      <x:c r="AW61" s="3" t="s">
        <x:v>140</x:v>
      </x:c>
      <x:c r="AX61" s="3" t="s">
        <x:v>140</x:v>
      </x:c>
      <x:c r="AY61" s="3" t="s">
        <x:v>140</x:v>
      </x:c>
      <x:c r="AZ61" s="3" t="s">
        <x:v>140</x:v>
      </x:c>
    </x:row>
    <x:row r="62" spans="1:13" ht="30" customHeight="1">
      <x:c r="A62" s="22"/>
      <x:c r="B62" s="22"/>
      <x:c r="C62" s="22"/>
      <x:c r="D62" s="22"/>
      <x:c r="E62" s="24"/>
      <x:c r="F62" s="27"/>
      <x:c r="G62" s="24"/>
      <x:c r="H62" s="27"/>
      <x:c r="I62" s="24"/>
      <x:c r="J62" s="27"/>
      <x:c r="K62" s="24"/>
      <x:c r="L62" s="27"/>
      <x:c r="M62" s="22"/>
    </x:row>
    <x:row r="63" spans="1:14" ht="30" customHeight="1">
      <x:c r="A63" s="18" t="s">
        <x:v>1233</x:v>
      </x:c>
      <x:c r="B63" s="19"/>
      <x:c r="C63" s="19"/>
      <x:c r="D63" s="19"/>
      <x:c r="E63" s="23"/>
      <x:c r="F63" s="26"/>
      <x:c r="G63" s="23"/>
      <x:c r="H63" s="26"/>
      <x:c r="I63" s="23"/>
      <x:c r="J63" s="26"/>
      <x:c r="K63" s="23"/>
      <x:c r="L63" s="26"/>
      <x:c r="M63" s="20"/>
      <x:c r="N63" s="3" t="s">
        <x:v>1864</x:v>
      </x:c>
    </x:row>
    <x:row r="64" spans="1:52" ht="30" customHeight="1">
      <x:c r="A64" s="21" t="s">
        <x:v>662</x:v>
      </x:c>
      <x:c r="B64" s="21" t="s">
        <x:v>279</x:v>
      </x:c>
      <x:c r="C64" s="21" t="s">
        <x:v>137</x:v>
      </x:c>
      <x:c r="D64" s="22">
        <x:v>1</x:v>
      </x:c>
      <x:c r="E64" s="24">
        <x:f>단가대비표!O31</x:f>
        <x:v>0</x:v>
      </x:c>
      <x:c r="F64" s="27">
        <x:f>TRUNC(E64*D64,1)</x:f>
        <x:v>0</x:v>
      </x:c>
      <x:c r="G64" s="24">
        <x:f>단가대비표!P31</x:f>
        <x:v>0</x:v>
      </x:c>
      <x:c r="H64" s="27">
        <x:f>TRUNC(G64*D64,1)</x:f>
        <x:v>0</x:v>
      </x:c>
      <x:c r="I64" s="24">
        <x:f>단가대비표!V31</x:f>
        <x:v>0</x:v>
      </x:c>
      <x:c r="J64" s="27">
        <x:f>TRUNC(I64*D64,1)</x:f>
        <x:v>0</x:v>
      </x:c>
      <x:c r="K64" s="24">
        <x:f>TRUNC(E64+G64+I64,1)</x:f>
        <x:v>0</x:v>
      </x:c>
      <x:c r="L64" s="27">
        <x:f>TRUNC(F64+H64+J64,1)</x:f>
        <x:v>0</x:v>
      </x:c>
      <x:c r="M64" s="21" t="s">
        <x:v>140</x:v>
      </x:c>
      <x:c r="N64" s="3" t="s">
        <x:v>1864</x:v>
      </x:c>
      <x:c r="O64" s="3" t="s">
        <x:v>1852</x:v>
      </x:c>
      <x:c r="P64" s="3" t="s">
        <x:v>150</x:v>
      </x:c>
      <x:c r="Q64" s="3" t="s">
        <x:v>150</x:v>
      </x:c>
      <x:c r="R64" s="3" t="s">
        <x:v>185</x:v>
      </x:c>
      <x:c r="AV64" s="3" t="s">
        <x:v>140</x:v>
      </x:c>
      <x:c r="AW64" s="3" t="s">
        <x:v>1076</x:v>
      </x:c>
      <x:c r="AX64" s="3" t="s">
        <x:v>140</x:v>
      </x:c>
      <x:c r="AY64" s="3" t="s">
        <x:v>140</x:v>
      </x:c>
      <x:c r="AZ64" s="3" t="s">
        <x:v>140</x:v>
      </x:c>
    </x:row>
    <x:row r="65" spans="1:52" ht="30" customHeight="1">
      <x:c r="A65" s="21" t="s">
        <x:v>166</x:v>
      </x:c>
      <x:c r="B65" s="21" t="s">
        <x:v>387</x:v>
      </x:c>
      <x:c r="C65" s="21" t="s">
        <x:v>127</x:v>
      </x:c>
      <x:c r="D65" s="22">
        <x:v>0.023999999999999999</x:v>
      </x:c>
      <x:c r="E65" s="24">
        <x:f>단가대비표!O108</x:f>
        <x:v>0</x:v>
      </x:c>
      <x:c r="F65" s="27">
        <x:f>TRUNC(E65*D65,1)</x:f>
        <x:v>0</x:v>
      </x:c>
      <x:c r="G65" s="24">
        <x:f>단가대비표!P108</x:f>
        <x:v>0</x:v>
      </x:c>
      <x:c r="H65" s="27">
        <x:f>TRUNC(G65*D65,1)</x:f>
        <x:v>0</x:v>
      </x:c>
      <x:c r="I65" s="24">
        <x:f>단가대비표!V108</x:f>
        <x:v>0</x:v>
      </x:c>
      <x:c r="J65" s="27">
        <x:f>TRUNC(I65*D65,1)</x:f>
        <x:v>0</x:v>
      </x:c>
      <x:c r="K65" s="24">
        <x:f>TRUNC(E65+G65+I65,1)</x:f>
        <x:v>0</x:v>
      </x:c>
      <x:c r="L65" s="27">
        <x:f>TRUNC(F65+H65+J65,1)</x:f>
        <x:v>0</x:v>
      </x:c>
      <x:c r="M65" s="21" t="s">
        <x:v>140</x:v>
      </x:c>
      <x:c r="N65" s="3" t="s">
        <x:v>1864</x:v>
      </x:c>
      <x:c r="O65" s="3" t="s">
        <x:v>1930</x:v>
      </x:c>
      <x:c r="P65" s="3" t="s">
        <x:v>150</x:v>
      </x:c>
      <x:c r="Q65" s="3" t="s">
        <x:v>150</x:v>
      </x:c>
      <x:c r="R65" s="3" t="s">
        <x:v>185</x:v>
      </x:c>
      <x:c r="AV65" s="3" t="s">
        <x:v>140</x:v>
      </x:c>
      <x:c r="AW65" s="3" t="s">
        <x:v>1342</x:v>
      </x:c>
      <x:c r="AX65" s="3" t="s">
        <x:v>140</x:v>
      </x:c>
      <x:c r="AY65" s="3" t="s">
        <x:v>140</x:v>
      </x:c>
      <x:c r="AZ65" s="3" t="s">
        <x:v>140</x:v>
      </x:c>
    </x:row>
    <x:row r="66" spans="1:52" ht="30" customHeight="1">
      <x:c r="A66" s="21" t="s">
        <x:v>1699</x:v>
      </x:c>
      <x:c r="B66" s="21" t="s">
        <x:v>140</x:v>
      </x:c>
      <x:c r="C66" s="21" t="s">
        <x:v>140</x:v>
      </x:c>
      <x:c r="D66" s="22"/>
      <x:c r="E66" s="24"/>
      <x:c r="F66" s="27">
        <x:f>TRUNC(SUMIF(N64:N65,N63,F64:F65),0)</x:f>
        <x:v>0</x:v>
      </x:c>
      <x:c r="G66" s="24"/>
      <x:c r="H66" s="27">
        <x:f>TRUNC(SUMIF(N64:N65,N63,H64:H65),0)</x:f>
        <x:v>0</x:v>
      </x:c>
      <x:c r="I66" s="24"/>
      <x:c r="J66" s="27">
        <x:f>TRUNC(SUMIF(N64:N65,N63,J64:J65),0)</x:f>
        <x:v>0</x:v>
      </x:c>
      <x:c r="K66" s="24"/>
      <x:c r="L66" s="27">
        <x:f>F66+H66+J66</x:f>
        <x:v>0</x:v>
      </x:c>
      <x:c r="M66" s="21" t="s">
        <x:v>140</x:v>
      </x:c>
      <x:c r="N66" s="3" t="s">
        <x:v>344</x:v>
      </x:c>
      <x:c r="O66" s="3" t="s">
        <x:v>344</x:v>
      </x:c>
      <x:c r="P66" s="3" t="s">
        <x:v>140</x:v>
      </x:c>
      <x:c r="Q66" s="3" t="s">
        <x:v>140</x:v>
      </x:c>
      <x:c r="R66" s="3" t="s">
        <x:v>140</x:v>
      </x:c>
      <x:c r="AV66" s="3" t="s">
        <x:v>140</x:v>
      </x:c>
      <x:c r="AW66" s="3" t="s">
        <x:v>140</x:v>
      </x:c>
      <x:c r="AX66" s="3" t="s">
        <x:v>140</x:v>
      </x:c>
      <x:c r="AY66" s="3" t="s">
        <x:v>140</x:v>
      </x:c>
      <x:c r="AZ66" s="3" t="s">
        <x:v>140</x:v>
      </x:c>
    </x:row>
    <x:row r="67" spans="1:13" ht="30" customHeight="1">
      <x:c r="A67" s="22"/>
      <x:c r="B67" s="22"/>
      <x:c r="C67" s="22"/>
      <x:c r="D67" s="22"/>
      <x:c r="E67" s="24"/>
      <x:c r="F67" s="27"/>
      <x:c r="G67" s="24"/>
      <x:c r="H67" s="27"/>
      <x:c r="I67" s="24"/>
      <x:c r="J67" s="27"/>
      <x:c r="K67" s="24"/>
      <x:c r="L67" s="27"/>
      <x:c r="M67" s="22"/>
    </x:row>
    <x:row r="68" spans="1:14" ht="30" customHeight="1">
      <x:c r="A68" s="18" t="s">
        <x:v>1857</x:v>
      </x:c>
      <x:c r="B68" s="19"/>
      <x:c r="C68" s="19"/>
      <x:c r="D68" s="19"/>
      <x:c r="E68" s="23"/>
      <x:c r="F68" s="26"/>
      <x:c r="G68" s="23"/>
      <x:c r="H68" s="26"/>
      <x:c r="I68" s="23"/>
      <x:c r="J68" s="26"/>
      <x:c r="K68" s="23"/>
      <x:c r="L68" s="26"/>
      <x:c r="M68" s="20"/>
      <x:c r="N68" s="3" t="s">
        <x:v>2</x:v>
      </x:c>
    </x:row>
    <x:row r="69" spans="1:52" ht="30" customHeight="1">
      <x:c r="A69" s="21" t="s">
        <x:v>217</x:v>
      </x:c>
      <x:c r="B69" s="21" t="s">
        <x:v>554</x:v>
      </x:c>
      <x:c r="C69" s="21" t="s">
        <x:v>127</x:v>
      </x:c>
      <x:c r="D69" s="22">
        <x:v>0.025</x:v>
      </x:c>
      <x:c r="E69" s="24">
        <x:f>단가대비표!O116</x:f>
        <x:v>0</x:v>
      </x:c>
      <x:c r="F69" s="27">
        <x:f>TRUNC(E69*D69,1)</x:f>
        <x:v>0</x:v>
      </x:c>
      <x:c r="G69" s="24">
        <x:f>단가대비표!P116</x:f>
        <x:v>0</x:v>
      </x:c>
      <x:c r="H69" s="27">
        <x:f>TRUNC(G69*D69,1)</x:f>
        <x:v>0</x:v>
      </x:c>
      <x:c r="I69" s="24">
        <x:f>단가대비표!V116</x:f>
        <x:v>0</x:v>
      </x:c>
      <x:c r="J69" s="27">
        <x:f>TRUNC(I69*D69,1)</x:f>
        <x:v>0</x:v>
      </x:c>
      <x:c r="K69" s="24">
        <x:f>TRUNC(E69+G69+I69,1)</x:f>
        <x:v>0</x:v>
      </x:c>
      <x:c r="L69" s="27">
        <x:f>TRUNC(F69+H69+J69,1)</x:f>
        <x:v>0</x:v>
      </x:c>
      <x:c r="M69" s="21" t="s">
        <x:v>140</x:v>
      </x:c>
      <x:c r="N69" s="3" t="s">
        <x:v>2</x:v>
      </x:c>
      <x:c r="O69" s="3" t="s">
        <x:v>1929</x:v>
      </x:c>
      <x:c r="P69" s="3" t="s">
        <x:v>150</x:v>
      </x:c>
      <x:c r="Q69" s="3" t="s">
        <x:v>150</x:v>
      </x:c>
      <x:c r="R69" s="3" t="s">
        <x:v>185</x:v>
      </x:c>
      <x:c r="AV69" s="3" t="s">
        <x:v>140</x:v>
      </x:c>
      <x:c r="AW69" s="3" t="s">
        <x:v>1763</x:v>
      </x:c>
      <x:c r="AX69" s="3" t="s">
        <x:v>140</x:v>
      </x:c>
      <x:c r="AY69" s="3" t="s">
        <x:v>140</x:v>
      </x:c>
      <x:c r="AZ69" s="3" t="s">
        <x:v>140</x:v>
      </x:c>
    </x:row>
    <x:row r="70" spans="1:52" ht="30" customHeight="1">
      <x:c r="A70" s="21" t="s">
        <x:v>1699</x:v>
      </x:c>
      <x:c r="B70" s="21" t="s">
        <x:v>140</x:v>
      </x:c>
      <x:c r="C70" s="21" t="s">
        <x:v>140</x:v>
      </x:c>
      <x:c r="D70" s="22"/>
      <x:c r="E70" s="24"/>
      <x:c r="F70" s="27">
        <x:f>TRUNC(SUMIF(N69:N69,N68,F69:F69),0)</x:f>
        <x:v>0</x:v>
      </x:c>
      <x:c r="G70" s="24"/>
      <x:c r="H70" s="27">
        <x:f>TRUNC(SUMIF(N69:N69,N68,H69:H69),0)</x:f>
        <x:v>0</x:v>
      </x:c>
      <x:c r="I70" s="24"/>
      <x:c r="J70" s="27">
        <x:f>TRUNC(SUMIF(N69:N69,N68,J69:J69),0)</x:f>
        <x:v>0</x:v>
      </x:c>
      <x:c r="K70" s="24"/>
      <x:c r="L70" s="27">
        <x:f>F70+H70+J70</x:f>
        <x:v>0</x:v>
      </x:c>
      <x:c r="M70" s="21" t="s">
        <x:v>140</x:v>
      </x:c>
      <x:c r="N70" s="3" t="s">
        <x:v>344</x:v>
      </x:c>
      <x:c r="O70" s="3" t="s">
        <x:v>344</x:v>
      </x:c>
      <x:c r="P70" s="3" t="s">
        <x:v>140</x:v>
      </x:c>
      <x:c r="Q70" s="3" t="s">
        <x:v>140</x:v>
      </x:c>
      <x:c r="R70" s="3" t="s">
        <x:v>140</x:v>
      </x:c>
      <x:c r="AV70" s="3" t="s">
        <x:v>140</x:v>
      </x:c>
      <x:c r="AW70" s="3" t="s">
        <x:v>140</x:v>
      </x:c>
      <x:c r="AX70" s="3" t="s">
        <x:v>140</x:v>
      </x:c>
      <x:c r="AY70" s="3" t="s">
        <x:v>140</x:v>
      </x:c>
      <x:c r="AZ70" s="3" t="s">
        <x:v>140</x:v>
      </x:c>
    </x:row>
    <x:row r="71" spans="1:13" ht="30" customHeight="1">
      <x:c r="A71" s="22"/>
      <x:c r="B71" s="22"/>
      <x:c r="C71" s="22"/>
      <x:c r="D71" s="22"/>
      <x:c r="E71" s="24"/>
      <x:c r="F71" s="27"/>
      <x:c r="G71" s="24"/>
      <x:c r="H71" s="27"/>
      <x:c r="I71" s="24"/>
      <x:c r="J71" s="27"/>
      <x:c r="K71" s="24"/>
      <x:c r="L71" s="27"/>
      <x:c r="M71" s="22"/>
    </x:row>
    <x:row r="72" spans="1:14" ht="30" customHeight="1">
      <x:c r="A72" s="18" t="s">
        <x:v>1161</x:v>
      </x:c>
      <x:c r="B72" s="19"/>
      <x:c r="C72" s="19"/>
      <x:c r="D72" s="19"/>
      <x:c r="E72" s="23"/>
      <x:c r="F72" s="26"/>
      <x:c r="G72" s="23"/>
      <x:c r="H72" s="26"/>
      <x:c r="I72" s="23"/>
      <x:c r="J72" s="26"/>
      <x:c r="K72" s="23"/>
      <x:c r="L72" s="26"/>
      <x:c r="M72" s="20"/>
      <x:c r="N72" s="3" t="s">
        <x:v>1507</x:v>
      </x:c>
    </x:row>
    <x:row r="73" spans="1:52" ht="30" customHeight="1">
      <x:c r="A73" s="21" t="s">
        <x:v>243</x:v>
      </x:c>
      <x:c r="B73" s="21" t="s">
        <x:v>1088</x:v>
      </x:c>
      <x:c r="C73" s="21" t="s">
        <x:v>133</x:v>
      </x:c>
      <x:c r="D73" s="22">
        <x:v>0.029999999999999999</x:v>
      </x:c>
      <x:c r="E73" s="24">
        <x:f>단가대비표!O78</x:f>
        <x:v>0</x:v>
      </x:c>
      <x:c r="F73" s="27">
        <x:f>TRUNC(E73*D73,1)</x:f>
        <x:v>0</x:v>
      </x:c>
      <x:c r="G73" s="24">
        <x:f>단가대비표!P78</x:f>
        <x:v>0</x:v>
      </x:c>
      <x:c r="H73" s="27">
        <x:f>TRUNC(G73*D73,1)</x:f>
        <x:v>0</x:v>
      </x:c>
      <x:c r="I73" s="24">
        <x:f>단가대비표!V78</x:f>
        <x:v>0</x:v>
      </x:c>
      <x:c r="J73" s="27">
        <x:f>TRUNC(I73*D73,1)</x:f>
        <x:v>0</x:v>
      </x:c>
      <x:c r="K73" s="24">
        <x:f>TRUNC(E73+G73+I73,1)</x:f>
        <x:v>0</x:v>
      </x:c>
      <x:c r="L73" s="27">
        <x:f>TRUNC(F73+H73+J73,1)</x:f>
        <x:v>0</x:v>
      </x:c>
      <x:c r="M73" s="21" t="s">
        <x:v>140</x:v>
      </x:c>
      <x:c r="N73" s="3" t="s">
        <x:v>1507</x:v>
      </x:c>
      <x:c r="O73" s="3" t="s">
        <x:v>801</x:v>
      </x:c>
      <x:c r="P73" s="3" t="s">
        <x:v>150</x:v>
      </x:c>
      <x:c r="Q73" s="3" t="s">
        <x:v>150</x:v>
      </x:c>
      <x:c r="R73" s="3" t="s">
        <x:v>185</x:v>
      </x:c>
      <x:c r="AV73" s="3" t="s">
        <x:v>140</x:v>
      </x:c>
      <x:c r="AW73" s="3" t="s">
        <x:v>1069</x:v>
      </x:c>
      <x:c r="AX73" s="3" t="s">
        <x:v>140</x:v>
      </x:c>
      <x:c r="AY73" s="3" t="s">
        <x:v>140</x:v>
      </x:c>
      <x:c r="AZ73" s="3" t="s">
        <x:v>140</x:v>
      </x:c>
    </x:row>
    <x:row r="74" spans="1:52" ht="30" customHeight="1">
      <x:c r="A74" s="21" t="s">
        <x:v>1699</x:v>
      </x:c>
      <x:c r="B74" s="21" t="s">
        <x:v>140</x:v>
      </x:c>
      <x:c r="C74" s="21" t="s">
        <x:v>140</x:v>
      </x:c>
      <x:c r="D74" s="22"/>
      <x:c r="E74" s="24"/>
      <x:c r="F74" s="27">
        <x:f>TRUNC(SUMIF(N73:N73,N72,F73:F73),0)</x:f>
        <x:v>0</x:v>
      </x:c>
      <x:c r="G74" s="24"/>
      <x:c r="H74" s="27">
        <x:f>TRUNC(SUMIF(N73:N73,N72,H73:H73),0)</x:f>
        <x:v>0</x:v>
      </x:c>
      <x:c r="I74" s="24"/>
      <x:c r="J74" s="27">
        <x:f>TRUNC(SUMIF(N73:N73,N72,J73:J73),0)</x:f>
        <x:v>0</x:v>
      </x:c>
      <x:c r="K74" s="24"/>
      <x:c r="L74" s="27">
        <x:f>F74+H74+J74</x:f>
        <x:v>0</x:v>
      </x:c>
      <x:c r="M74" s="21" t="s">
        <x:v>140</x:v>
      </x:c>
      <x:c r="N74" s="3" t="s">
        <x:v>344</x:v>
      </x:c>
      <x:c r="O74" s="3" t="s">
        <x:v>344</x:v>
      </x:c>
      <x:c r="P74" s="3" t="s">
        <x:v>140</x:v>
      </x:c>
      <x:c r="Q74" s="3" t="s">
        <x:v>140</x:v>
      </x:c>
      <x:c r="R74" s="3" t="s">
        <x:v>140</x:v>
      </x:c>
      <x:c r="AV74" s="3" t="s">
        <x:v>140</x:v>
      </x:c>
      <x:c r="AW74" s="3" t="s">
        <x:v>140</x:v>
      </x:c>
      <x:c r="AX74" s="3" t="s">
        <x:v>140</x:v>
      </x:c>
      <x:c r="AY74" s="3" t="s">
        <x:v>140</x:v>
      </x:c>
      <x:c r="AZ74" s="3" t="s">
        <x:v>140</x:v>
      </x:c>
    </x:row>
    <x:row r="75" spans="1:13" ht="30" customHeight="1">
      <x:c r="A75" s="22"/>
      <x:c r="B75" s="22"/>
      <x:c r="C75" s="22"/>
      <x:c r="D75" s="22"/>
      <x:c r="E75" s="24"/>
      <x:c r="F75" s="27"/>
      <x:c r="G75" s="24"/>
      <x:c r="H75" s="27"/>
      <x:c r="I75" s="24"/>
      <x:c r="J75" s="27"/>
      <x:c r="K75" s="24"/>
      <x:c r="L75" s="27"/>
      <x:c r="M75" s="22"/>
    </x:row>
    <x:row r="76" spans="1:14" ht="30" customHeight="1">
      <x:c r="A76" s="18" t="s">
        <x:v>1232</x:v>
      </x:c>
      <x:c r="B76" s="19"/>
      <x:c r="C76" s="19"/>
      <x:c r="D76" s="19"/>
      <x:c r="E76" s="23"/>
      <x:c r="F76" s="26"/>
      <x:c r="G76" s="23"/>
      <x:c r="H76" s="26"/>
      <x:c r="I76" s="23"/>
      <x:c r="J76" s="26"/>
      <x:c r="K76" s="23"/>
      <x:c r="L76" s="26"/>
      <x:c r="M76" s="20"/>
      <x:c r="N76" s="3" t="s">
        <x:v>31</x:v>
      </x:c>
    </x:row>
    <x:row r="77" spans="1:52" ht="30" customHeight="1">
      <x:c r="A77" s="21" t="s">
        <x:v>243</x:v>
      </x:c>
      <x:c r="B77" s="21" t="s">
        <x:v>1088</x:v>
      </x:c>
      <x:c r="C77" s="21" t="s">
        <x:v>133</x:v>
      </x:c>
      <x:c r="D77" s="22">
        <x:v>0.059999999999999998</x:v>
      </x:c>
      <x:c r="E77" s="24">
        <x:f>단가대비표!O78</x:f>
        <x:v>0</x:v>
      </x:c>
      <x:c r="F77" s="27">
        <x:f>TRUNC(E77*D77,1)</x:f>
        <x:v>0</x:v>
      </x:c>
      <x:c r="G77" s="24">
        <x:f>단가대비표!P78</x:f>
        <x:v>0</x:v>
      </x:c>
      <x:c r="H77" s="27">
        <x:f>TRUNC(G77*D77,1)</x:f>
        <x:v>0</x:v>
      </x:c>
      <x:c r="I77" s="24">
        <x:f>단가대비표!V78</x:f>
        <x:v>0</x:v>
      </x:c>
      <x:c r="J77" s="27">
        <x:f>TRUNC(I77*D77,1)</x:f>
        <x:v>0</x:v>
      </x:c>
      <x:c r="K77" s="24">
        <x:f>TRUNC(E77+G77+I77,1)</x:f>
        <x:v>0</x:v>
      </x:c>
      <x:c r="L77" s="27">
        <x:f>TRUNC(F77+H77+J77,1)</x:f>
        <x:v>0</x:v>
      </x:c>
      <x:c r="M77" s="21" t="s">
        <x:v>140</x:v>
      </x:c>
      <x:c r="N77" s="3" t="s">
        <x:v>31</x:v>
      </x:c>
      <x:c r="O77" s="3" t="s">
        <x:v>801</x:v>
      </x:c>
      <x:c r="P77" s="3" t="s">
        <x:v>150</x:v>
      </x:c>
      <x:c r="Q77" s="3" t="s">
        <x:v>150</x:v>
      </x:c>
      <x:c r="R77" s="3" t="s">
        <x:v>185</x:v>
      </x:c>
      <x:c r="AV77" s="3" t="s">
        <x:v>140</x:v>
      </x:c>
      <x:c r="AW77" s="3" t="s">
        <x:v>1071</x:v>
      </x:c>
      <x:c r="AX77" s="3" t="s">
        <x:v>140</x:v>
      </x:c>
      <x:c r="AY77" s="3" t="s">
        <x:v>140</x:v>
      </x:c>
      <x:c r="AZ77" s="3" t="s">
        <x:v>140</x:v>
      </x:c>
    </x:row>
    <x:row r="78" spans="1:52" ht="30" customHeight="1">
      <x:c r="A78" s="21" t="s">
        <x:v>730</x:v>
      </x:c>
      <x:c r="B78" s="21" t="s">
        <x:v>635</x:v>
      </x:c>
      <x:c r="C78" s="21" t="s">
        <x:v>137</x:v>
      </x:c>
      <x:c r="D78" s="22">
        <x:v>1</x:v>
      </x:c>
      <x:c r="E78" s="24">
        <x:f>일위대가목록!E16</x:f>
        <x:v>0</x:v>
      </x:c>
      <x:c r="F78" s="27">
        <x:f>TRUNC(E78*D78,1)</x:f>
        <x:v>0</x:v>
      </x:c>
      <x:c r="G78" s="24">
        <x:f>일위대가목록!F16</x:f>
        <x:v>0</x:v>
      </x:c>
      <x:c r="H78" s="27">
        <x:f>TRUNC(G78*D78,1)</x:f>
        <x:v>0</x:v>
      </x:c>
      <x:c r="I78" s="24">
        <x:f>일위대가목록!G16</x:f>
        <x:v>0</x:v>
      </x:c>
      <x:c r="J78" s="27">
        <x:f>TRUNC(I78*D78,1)</x:f>
        <x:v>0</x:v>
      </x:c>
      <x:c r="K78" s="24">
        <x:f>TRUNC(E78+G78+I78,1)</x:f>
        <x:v>0</x:v>
      </x:c>
      <x:c r="L78" s="27">
        <x:f>TRUNC(F78+H78+J78,1)</x:f>
        <x:v>0</x:v>
      </x:c>
      <x:c r="M78" s="21" t="s">
        <x:v>429</x:v>
      </x:c>
      <x:c r="N78" s="3" t="s">
        <x:v>31</x:v>
      </x:c>
      <x:c r="O78" s="3" t="s">
        <x:v>2</x:v>
      </x:c>
      <x:c r="P78" s="3" t="s">
        <x:v>185</x:v>
      </x:c>
      <x:c r="Q78" s="3" t="s">
        <x:v>150</x:v>
      </x:c>
      <x:c r="R78" s="3" t="s">
        <x:v>150</x:v>
      </x:c>
      <x:c r="AV78" s="3" t="s">
        <x:v>140</x:v>
      </x:c>
      <x:c r="AW78" s="3" t="s">
        <x:v>1443</x:v>
      </x:c>
      <x:c r="AX78" s="3" t="s">
        <x:v>140</x:v>
      </x:c>
      <x:c r="AY78" s="3" t="s">
        <x:v>140</x:v>
      </x:c>
      <x:c r="AZ78" s="3" t="s">
        <x:v>140</x:v>
      </x:c>
    </x:row>
    <x:row r="79" spans="1:52" ht="30" customHeight="1">
      <x:c r="A79" s="21" t="s">
        <x:v>1699</x:v>
      </x:c>
      <x:c r="B79" s="21" t="s">
        <x:v>140</x:v>
      </x:c>
      <x:c r="C79" s="21" t="s">
        <x:v>140</x:v>
      </x:c>
      <x:c r="D79" s="22"/>
      <x:c r="E79" s="24"/>
      <x:c r="F79" s="27">
        <x:f>TRUNC(SUMIF(N77:N78,N76,F77:F78),0)</x:f>
        <x:v>0</x:v>
      </x:c>
      <x:c r="G79" s="24"/>
      <x:c r="H79" s="27">
        <x:f>TRUNC(SUMIF(N77:N78,N76,H77:H78),0)</x:f>
        <x:v>0</x:v>
      </x:c>
      <x:c r="I79" s="24"/>
      <x:c r="J79" s="27">
        <x:f>TRUNC(SUMIF(N77:N78,N76,J77:J78),0)</x:f>
        <x:v>0</x:v>
      </x:c>
      <x:c r="K79" s="24"/>
      <x:c r="L79" s="27">
        <x:f>F79+H79+J79</x:f>
        <x:v>0</x:v>
      </x:c>
      <x:c r="M79" s="21" t="s">
        <x:v>140</x:v>
      </x:c>
      <x:c r="N79" s="3" t="s">
        <x:v>344</x:v>
      </x:c>
      <x:c r="O79" s="3" t="s">
        <x:v>344</x:v>
      </x:c>
      <x:c r="P79" s="3" t="s">
        <x:v>140</x:v>
      </x:c>
      <x:c r="Q79" s="3" t="s">
        <x:v>140</x:v>
      </x:c>
      <x:c r="R79" s="3" t="s">
        <x:v>140</x:v>
      </x:c>
      <x:c r="AV79" s="3" t="s">
        <x:v>140</x:v>
      </x:c>
      <x:c r="AW79" s="3" t="s">
        <x:v>140</x:v>
      </x:c>
      <x:c r="AX79" s="3" t="s">
        <x:v>140</x:v>
      </x:c>
      <x:c r="AY79" s="3" t="s">
        <x:v>140</x:v>
      </x:c>
      <x:c r="AZ79" s="3" t="s">
        <x:v>140</x:v>
      </x:c>
    </x:row>
    <x:row r="80" spans="1:13" ht="30" customHeight="1">
      <x:c r="A80" s="22"/>
      <x:c r="B80" s="22"/>
      <x:c r="C80" s="22"/>
      <x:c r="D80" s="22"/>
      <x:c r="E80" s="24"/>
      <x:c r="F80" s="27"/>
      <x:c r="G80" s="24"/>
      <x:c r="H80" s="27"/>
      <x:c r="I80" s="24"/>
      <x:c r="J80" s="27"/>
      <x:c r="K80" s="24"/>
      <x:c r="L80" s="27"/>
      <x:c r="M80" s="22"/>
    </x:row>
    <x:row r="81" spans="1:14" ht="30" customHeight="1">
      <x:c r="A81" s="18" t="s">
        <x:v>1885</x:v>
      </x:c>
      <x:c r="B81" s="19"/>
      <x:c r="C81" s="19"/>
      <x:c r="D81" s="19"/>
      <x:c r="E81" s="23"/>
      <x:c r="F81" s="26"/>
      <x:c r="G81" s="23"/>
      <x:c r="H81" s="26"/>
      <x:c r="I81" s="23"/>
      <x:c r="J81" s="26"/>
      <x:c r="K81" s="23"/>
      <x:c r="L81" s="26"/>
      <x:c r="M81" s="20"/>
      <x:c r="N81" s="3" t="s">
        <x:v>1189</x:v>
      </x:c>
    </x:row>
    <x:row r="82" spans="1:52" ht="30" customHeight="1">
      <x:c r="A82" s="21" t="s">
        <x:v>207</x:v>
      </x:c>
      <x:c r="B82" s="21" t="s">
        <x:v>387</x:v>
      </x:c>
      <x:c r="C82" s="21" t="s">
        <x:v>127</x:v>
      </x:c>
      <x:c r="D82" s="22">
        <x:v>0.075</x:v>
      </x:c>
      <x:c r="E82" s="24">
        <x:f>단가대비표!O107</x:f>
        <x:v>0</x:v>
      </x:c>
      <x:c r="F82" s="27">
        <x:f>TRUNC(E82*D82,1)</x:f>
        <x:v>0</x:v>
      </x:c>
      <x:c r="G82" s="24">
        <x:f>단가대비표!P107</x:f>
        <x:v>0</x:v>
      </x:c>
      <x:c r="H82" s="27">
        <x:f>TRUNC(G82*D82,1)</x:f>
        <x:v>0</x:v>
      </x:c>
      <x:c r="I82" s="24">
        <x:f>단가대비표!V107</x:f>
        <x:v>0</x:v>
      </x:c>
      <x:c r="J82" s="27">
        <x:f>TRUNC(I82*D82,1)</x:f>
        <x:v>0</x:v>
      </x:c>
      <x:c r="K82" s="24">
        <x:f t="shared" ref="K82:L84" si="6">TRUNC(E82+G82+I82,1)</x:f>
        <x:v>0</x:v>
      </x:c>
      <x:c r="L82" s="27">
        <x:f t="shared" si="6"/>
        <x:v>0</x:v>
      </x:c>
      <x:c r="M82" s="21" t="s">
        <x:v>140</x:v>
      </x:c>
      <x:c r="N82" s="3" t="s">
        <x:v>1189</x:v>
      </x:c>
      <x:c r="O82" s="3" t="s">
        <x:v>19</x:v>
      </x:c>
      <x:c r="P82" s="3" t="s">
        <x:v>150</x:v>
      </x:c>
      <x:c r="Q82" s="3" t="s">
        <x:v>150</x:v>
      </x:c>
      <x:c r="R82" s="3" t="s">
        <x:v>185</x:v>
      </x:c>
      <x:c r="V82" s="2">
        <x:v>1</x:v>
      </x:c>
      <x:c r="AV82" s="3" t="s">
        <x:v>140</x:v>
      </x:c>
      <x:c r="AW82" s="3" t="s">
        <x:v>1372</x:v>
      </x:c>
      <x:c r="AX82" s="3" t="s">
        <x:v>140</x:v>
      </x:c>
      <x:c r="AY82" s="3" t="s">
        <x:v>140</x:v>
      </x:c>
      <x:c r="AZ82" s="3" t="s">
        <x:v>140</x:v>
      </x:c>
    </x:row>
    <x:row r="83" spans="1:52" ht="30" customHeight="1">
      <x:c r="A83" s="21" t="s">
        <x:v>849</x:v>
      </x:c>
      <x:c r="B83" s="21" t="s">
        <x:v>387</x:v>
      </x:c>
      <x:c r="C83" s="21" t="s">
        <x:v>127</x:v>
      </x:c>
      <x:c r="D83" s="22">
        <x:v>0.040000000000000002</x:v>
      </x:c>
      <x:c r="E83" s="24">
        <x:f>단가대비표!O96</x:f>
        <x:v>0</x:v>
      </x:c>
      <x:c r="F83" s="27">
        <x:f>TRUNC(E83*D83,1)</x:f>
        <x:v>0</x:v>
      </x:c>
      <x:c r="G83" s="24">
        <x:f>단가대비표!P96</x:f>
        <x:v>0</x:v>
      </x:c>
      <x:c r="H83" s="27">
        <x:f>TRUNC(G83*D83,1)</x:f>
        <x:v>0</x:v>
      </x:c>
      <x:c r="I83" s="24">
        <x:f>단가대비표!V96</x:f>
        <x:v>0</x:v>
      </x:c>
      <x:c r="J83" s="27">
        <x:f>TRUNC(I83*D83,1)</x:f>
        <x:v>0</x:v>
      </x:c>
      <x:c r="K83" s="24">
        <x:f t="shared" si="6"/>
        <x:v>0</x:v>
      </x:c>
      <x:c r="L83" s="27">
        <x:f t="shared" si="6"/>
        <x:v>0</x:v>
      </x:c>
      <x:c r="M83" s="21" t="s">
        <x:v>140</x:v>
      </x:c>
      <x:c r="N83" s="3" t="s">
        <x:v>1189</x:v>
      </x:c>
      <x:c r="O83" s="3" t="s">
        <x:v>1675</x:v>
      </x:c>
      <x:c r="P83" s="3" t="s">
        <x:v>150</x:v>
      </x:c>
      <x:c r="Q83" s="3" t="s">
        <x:v>150</x:v>
      </x:c>
      <x:c r="R83" s="3" t="s">
        <x:v>185</x:v>
      </x:c>
      <x:c r="V83" s="2">
        <x:v>1</x:v>
      </x:c>
      <x:c r="AV83" s="3" t="s">
        <x:v>140</x:v>
      </x:c>
      <x:c r="AW83" s="3" t="s">
        <x:v>1365</x:v>
      </x:c>
      <x:c r="AX83" s="3" t="s">
        <x:v>140</x:v>
      </x:c>
      <x:c r="AY83" s="3" t="s">
        <x:v>140</x:v>
      </x:c>
      <x:c r="AZ83" s="3" t="s">
        <x:v>140</x:v>
      </x:c>
    </x:row>
    <x:row r="84" spans="1:52" ht="30" customHeight="1">
      <x:c r="A84" s="21" t="s">
        <x:v>856</x:v>
      </x:c>
      <x:c r="B84" s="21" t="s">
        <x:v>431</x:v>
      </x:c>
      <x:c r="C84" s="21" t="s">
        <x:v>141</x:v>
      </x:c>
      <x:c r="D84" s="22">
        <x:v>1</x:v>
      </x:c>
      <x:c r="E84" s="24">
        <x:v>0</x:v>
      </x:c>
      <x:c r="F84" s="27">
        <x:f>TRUNC(E84*D84,1)</x:f>
        <x:v>0</x:v>
      </x:c>
      <x:c r="G84" s="24">
        <x:v>0</x:v>
      </x:c>
      <x:c r="H84" s="27">
        <x:f>TRUNC(G84*D84,1)</x:f>
        <x:v>0</x:v>
      </x:c>
      <x:c r="I84" s="24">
        <x:f>TRUNC(SUMIF(V82:V84,RIGHTB(O84,1),H82:H84)*U84,2)</x:f>
        <x:v>0</x:v>
      </x:c>
      <x:c r="J84" s="27">
        <x:f>TRUNC(I84*D84,1)</x:f>
        <x:v>0</x:v>
      </x:c>
      <x:c r="K84" s="24">
        <x:f t="shared" si="6"/>
        <x:v>0</x:v>
      </x:c>
      <x:c r="L84" s="27">
        <x:f t="shared" si="6"/>
        <x:v>0</x:v>
      </x:c>
      <x:c r="M84" s="21" t="s">
        <x:v>140</x:v>
      </x:c>
      <x:c r="N84" s="3" t="s">
        <x:v>1189</x:v>
      </x:c>
      <x:c r="O84" s="3" t="s">
        <x:v>5</x:v>
      </x:c>
      <x:c r="P84" s="3" t="s">
        <x:v>150</x:v>
      </x:c>
      <x:c r="Q84" s="3" t="s">
        <x:v>150</x:v>
      </x:c>
      <x:c r="R84" s="3" t="s">
        <x:v>150</x:v>
      </x:c>
      <x:c r="S84" s="2">
        <x:v>1</x:v>
      </x:c>
      <x:c r="T84" s="2">
        <x:v>2</x:v>
      </x:c>
      <x:c r="U84" s="2">
        <x:v>0.029999999999999999</x:v>
      </x:c>
      <x:c r="AV84" s="3" t="s">
        <x:v>140</x:v>
      </x:c>
      <x:c r="AW84" s="3" t="s">
        <x:v>1400</x:v>
      </x:c>
      <x:c r="AX84" s="3" t="s">
        <x:v>140</x:v>
      </x:c>
      <x:c r="AY84" s="3" t="s">
        <x:v>140</x:v>
      </x:c>
      <x:c r="AZ84" s="3" t="s">
        <x:v>140</x:v>
      </x:c>
    </x:row>
    <x:row r="85" spans="1:52" ht="30" customHeight="1">
      <x:c r="A85" s="21" t="s">
        <x:v>1699</x:v>
      </x:c>
      <x:c r="B85" s="21" t="s">
        <x:v>140</x:v>
      </x:c>
      <x:c r="C85" s="21" t="s">
        <x:v>140</x:v>
      </x:c>
      <x:c r="D85" s="22"/>
      <x:c r="E85" s="24"/>
      <x:c r="F85" s="27">
        <x:f>TRUNC(SUMIF(N82:N84,N81,F82:F84),0)</x:f>
        <x:v>0</x:v>
      </x:c>
      <x:c r="G85" s="24"/>
      <x:c r="H85" s="27">
        <x:f>TRUNC(SUMIF(N82:N84,N81,H82:H84),0)</x:f>
        <x:v>0</x:v>
      </x:c>
      <x:c r="I85" s="24"/>
      <x:c r="J85" s="27">
        <x:f>TRUNC(SUMIF(N82:N84,N81,J82:J84),0)</x:f>
        <x:v>0</x:v>
      </x:c>
      <x:c r="K85" s="24"/>
      <x:c r="L85" s="27">
        <x:f>F85+H85+J85</x:f>
        <x:v>0</x:v>
      </x:c>
      <x:c r="M85" s="21" t="s">
        <x:v>140</x:v>
      </x:c>
      <x:c r="N85" s="3" t="s">
        <x:v>344</x:v>
      </x:c>
      <x:c r="O85" s="3" t="s">
        <x:v>344</x:v>
      </x:c>
      <x:c r="P85" s="3" t="s">
        <x:v>140</x:v>
      </x:c>
      <x:c r="Q85" s="3" t="s">
        <x:v>140</x:v>
      </x:c>
      <x:c r="R85" s="3" t="s">
        <x:v>140</x:v>
      </x:c>
      <x:c r="AV85" s="3" t="s">
        <x:v>140</x:v>
      </x:c>
      <x:c r="AW85" s="3" t="s">
        <x:v>140</x:v>
      </x:c>
      <x:c r="AX85" s="3" t="s">
        <x:v>140</x:v>
      </x:c>
      <x:c r="AY85" s="3" t="s">
        <x:v>140</x:v>
      </x:c>
      <x:c r="AZ85" s="3" t="s">
        <x:v>140</x:v>
      </x:c>
    </x:row>
    <x:row r="86" spans="1:13" ht="30" customHeight="1">
      <x:c r="A86" s="22"/>
      <x:c r="B86" s="22"/>
      <x:c r="C86" s="22"/>
      <x:c r="D86" s="22"/>
      <x:c r="E86" s="24"/>
      <x:c r="F86" s="27"/>
      <x:c r="G86" s="24"/>
      <x:c r="H86" s="27"/>
      <x:c r="I86" s="24"/>
      <x:c r="J86" s="27"/>
      <x:c r="K86" s="24"/>
      <x:c r="L86" s="27"/>
      <x:c r="M86" s="22"/>
    </x:row>
    <x:row r="87" spans="1:14" ht="30" customHeight="1">
      <x:c r="A87" s="18" t="s">
        <x:v>1882</x:v>
      </x:c>
      <x:c r="B87" s="19"/>
      <x:c r="C87" s="19"/>
      <x:c r="D87" s="19"/>
      <x:c r="E87" s="23"/>
      <x:c r="F87" s="26"/>
      <x:c r="G87" s="23"/>
      <x:c r="H87" s="26"/>
      <x:c r="I87" s="23"/>
      <x:c r="J87" s="26"/>
      <x:c r="K87" s="23"/>
      <x:c r="L87" s="26"/>
      <x:c r="M87" s="20"/>
      <x:c r="N87" s="3" t="s">
        <x:v>1056</x:v>
      </x:c>
    </x:row>
    <x:row r="88" spans="1:52" ht="30" customHeight="1">
      <x:c r="A88" s="21" t="s">
        <x:v>207</x:v>
      </x:c>
      <x:c r="B88" s="21" t="s">
        <x:v>387</x:v>
      </x:c>
      <x:c r="C88" s="21" t="s">
        <x:v>127</x:v>
      </x:c>
      <x:c r="D88" s="22">
        <x:v>0.059999999999999998</x:v>
      </x:c>
      <x:c r="E88" s="24">
        <x:f>단가대비표!O107</x:f>
        <x:v>0</x:v>
      </x:c>
      <x:c r="F88" s="27">
        <x:f>TRUNC(E88*D88,1)</x:f>
        <x:v>0</x:v>
      </x:c>
      <x:c r="G88" s="24">
        <x:f>단가대비표!P107</x:f>
        <x:v>0</x:v>
      </x:c>
      <x:c r="H88" s="27">
        <x:f>TRUNC(G88*D88,1)</x:f>
        <x:v>0</x:v>
      </x:c>
      <x:c r="I88" s="24">
        <x:f>단가대비표!V107</x:f>
        <x:v>0</x:v>
      </x:c>
      <x:c r="J88" s="27">
        <x:f>TRUNC(I88*D88,1)</x:f>
        <x:v>0</x:v>
      </x:c>
      <x:c r="K88" s="24">
        <x:f t="shared" ref="K88:L90" si="7">TRUNC(E88+G88+I88,1)</x:f>
        <x:v>0</x:v>
      </x:c>
      <x:c r="L88" s="27">
        <x:f t="shared" si="7"/>
        <x:v>0</x:v>
      </x:c>
      <x:c r="M88" s="21" t="s">
        <x:v>140</x:v>
      </x:c>
      <x:c r="N88" s="3" t="s">
        <x:v>1056</x:v>
      </x:c>
      <x:c r="O88" s="3" t="s">
        <x:v>19</x:v>
      </x:c>
      <x:c r="P88" s="3" t="s">
        <x:v>150</x:v>
      </x:c>
      <x:c r="Q88" s="3" t="s">
        <x:v>150</x:v>
      </x:c>
      <x:c r="R88" s="3" t="s">
        <x:v>185</x:v>
      </x:c>
      <x:c r="V88" s="2">
        <x:v>1</x:v>
      </x:c>
      <x:c r="AV88" s="3" t="s">
        <x:v>140</x:v>
      </x:c>
      <x:c r="AW88" s="3" t="s">
        <x:v>1745</x:v>
      </x:c>
      <x:c r="AX88" s="3" t="s">
        <x:v>140</x:v>
      </x:c>
      <x:c r="AY88" s="3" t="s">
        <x:v>140</x:v>
      </x:c>
      <x:c r="AZ88" s="3" t="s">
        <x:v>140</x:v>
      </x:c>
    </x:row>
    <x:row r="89" spans="1:52" ht="30" customHeight="1">
      <x:c r="A89" s="21" t="s">
        <x:v>849</x:v>
      </x:c>
      <x:c r="B89" s="21" t="s">
        <x:v>387</x:v>
      </x:c>
      <x:c r="C89" s="21" t="s">
        <x:v>127</x:v>
      </x:c>
      <x:c r="D89" s="22">
        <x:v>0.029999999999999999</x:v>
      </x:c>
      <x:c r="E89" s="24">
        <x:f>단가대비표!O96</x:f>
        <x:v>0</x:v>
      </x:c>
      <x:c r="F89" s="27">
        <x:f>TRUNC(E89*D89,1)</x:f>
        <x:v>0</x:v>
      </x:c>
      <x:c r="G89" s="24">
        <x:f>단가대비표!P96</x:f>
        <x:v>0</x:v>
      </x:c>
      <x:c r="H89" s="27">
        <x:f>TRUNC(G89*D89,1)</x:f>
        <x:v>0</x:v>
      </x:c>
      <x:c r="I89" s="24">
        <x:f>단가대비표!V96</x:f>
        <x:v>0</x:v>
      </x:c>
      <x:c r="J89" s="27">
        <x:f>TRUNC(I89*D89,1)</x:f>
        <x:v>0</x:v>
      </x:c>
      <x:c r="K89" s="24">
        <x:f t="shared" si="7"/>
        <x:v>0</x:v>
      </x:c>
      <x:c r="L89" s="27">
        <x:f t="shared" si="7"/>
        <x:v>0</x:v>
      </x:c>
      <x:c r="M89" s="21" t="s">
        <x:v>140</x:v>
      </x:c>
      <x:c r="N89" s="3" t="s">
        <x:v>1056</x:v>
      </x:c>
      <x:c r="O89" s="3" t="s">
        <x:v>1675</x:v>
      </x:c>
      <x:c r="P89" s="3" t="s">
        <x:v>150</x:v>
      </x:c>
      <x:c r="Q89" s="3" t="s">
        <x:v>150</x:v>
      </x:c>
      <x:c r="R89" s="3" t="s">
        <x:v>185</x:v>
      </x:c>
      <x:c r="V89" s="2">
        <x:v>1</x:v>
      </x:c>
      <x:c r="AV89" s="3" t="s">
        <x:v>140</x:v>
      </x:c>
      <x:c r="AW89" s="3" t="s">
        <x:v>1062</x:v>
      </x:c>
      <x:c r="AX89" s="3" t="s">
        <x:v>140</x:v>
      </x:c>
      <x:c r="AY89" s="3" t="s">
        <x:v>140</x:v>
      </x:c>
      <x:c r="AZ89" s="3" t="s">
        <x:v>140</x:v>
      </x:c>
    </x:row>
    <x:row r="90" spans="1:52" ht="30" customHeight="1">
      <x:c r="A90" s="21" t="s">
        <x:v>856</x:v>
      </x:c>
      <x:c r="B90" s="21" t="s">
        <x:v>431</x:v>
      </x:c>
      <x:c r="C90" s="21" t="s">
        <x:v>141</x:v>
      </x:c>
      <x:c r="D90" s="22">
        <x:v>1</x:v>
      </x:c>
      <x:c r="E90" s="24">
        <x:v>0</x:v>
      </x:c>
      <x:c r="F90" s="27">
        <x:f>TRUNC(E90*D90,1)</x:f>
        <x:v>0</x:v>
      </x:c>
      <x:c r="G90" s="24">
        <x:v>0</x:v>
      </x:c>
      <x:c r="H90" s="27">
        <x:f>TRUNC(G90*D90,1)</x:f>
        <x:v>0</x:v>
      </x:c>
      <x:c r="I90" s="24">
        <x:f>TRUNC(SUMIF(V88:V90,RIGHTB(O90,1),H88:H90)*U90,2)</x:f>
        <x:v>0</x:v>
      </x:c>
      <x:c r="J90" s="27">
        <x:f>TRUNC(I90*D90,1)</x:f>
        <x:v>0</x:v>
      </x:c>
      <x:c r="K90" s="24">
        <x:f t="shared" si="7"/>
        <x:v>0</x:v>
      </x:c>
      <x:c r="L90" s="27">
        <x:f t="shared" si="7"/>
        <x:v>0</x:v>
      </x:c>
      <x:c r="M90" s="21" t="s">
        <x:v>140</x:v>
      </x:c>
      <x:c r="N90" s="3" t="s">
        <x:v>1056</x:v>
      </x:c>
      <x:c r="O90" s="3" t="s">
        <x:v>5</x:v>
      </x:c>
      <x:c r="P90" s="3" t="s">
        <x:v>150</x:v>
      </x:c>
      <x:c r="Q90" s="3" t="s">
        <x:v>150</x:v>
      </x:c>
      <x:c r="R90" s="3" t="s">
        <x:v>150</x:v>
      </x:c>
      <x:c r="S90" s="2">
        <x:v>1</x:v>
      </x:c>
      <x:c r="T90" s="2">
        <x:v>2</x:v>
      </x:c>
      <x:c r="U90" s="2">
        <x:v>0.029999999999999999</x:v>
      </x:c>
      <x:c r="AV90" s="3" t="s">
        <x:v>140</x:v>
      </x:c>
      <x:c r="AW90" s="3" t="s">
        <x:v>1470</x:v>
      </x:c>
      <x:c r="AX90" s="3" t="s">
        <x:v>140</x:v>
      </x:c>
      <x:c r="AY90" s="3" t="s">
        <x:v>140</x:v>
      </x:c>
      <x:c r="AZ90" s="3" t="s">
        <x:v>140</x:v>
      </x:c>
    </x:row>
    <x:row r="91" spans="1:52" ht="30" customHeight="1">
      <x:c r="A91" s="21" t="s">
        <x:v>1699</x:v>
      </x:c>
      <x:c r="B91" s="21" t="s">
        <x:v>140</x:v>
      </x:c>
      <x:c r="C91" s="21" t="s">
        <x:v>140</x:v>
      </x:c>
      <x:c r="D91" s="22"/>
      <x:c r="E91" s="24"/>
      <x:c r="F91" s="27">
        <x:f>TRUNC(SUMIF(N88:N90,N87,F88:F90),0)</x:f>
        <x:v>0</x:v>
      </x:c>
      <x:c r="G91" s="24"/>
      <x:c r="H91" s="27">
        <x:f>TRUNC(SUMIF(N88:N90,N87,H88:H90),0)</x:f>
        <x:v>0</x:v>
      </x:c>
      <x:c r="I91" s="24"/>
      <x:c r="J91" s="27">
        <x:f>TRUNC(SUMIF(N88:N90,N87,J88:J90),0)</x:f>
        <x:v>0</x:v>
      </x:c>
      <x:c r="K91" s="24"/>
      <x:c r="L91" s="27">
        <x:f>F91+H91+J91</x:f>
        <x:v>0</x:v>
      </x:c>
      <x:c r="M91" s="21" t="s">
        <x:v>140</x:v>
      </x:c>
      <x:c r="N91" s="3" t="s">
        <x:v>344</x:v>
      </x:c>
      <x:c r="O91" s="3" t="s">
        <x:v>344</x:v>
      </x:c>
      <x:c r="P91" s="3" t="s">
        <x:v>140</x:v>
      </x:c>
      <x:c r="Q91" s="3" t="s">
        <x:v>140</x:v>
      </x:c>
      <x:c r="R91" s="3" t="s">
        <x:v>140</x:v>
      </x:c>
      <x:c r="AV91" s="3" t="s">
        <x:v>140</x:v>
      </x:c>
      <x:c r="AW91" s="3" t="s">
        <x:v>140</x:v>
      </x:c>
      <x:c r="AX91" s="3" t="s">
        <x:v>140</x:v>
      </x:c>
      <x:c r="AY91" s="3" t="s">
        <x:v>140</x:v>
      </x:c>
      <x:c r="AZ91" s="3" t="s">
        <x:v>140</x:v>
      </x:c>
    </x:row>
    <x:row r="92" spans="1:13" ht="30" customHeight="1">
      <x:c r="A92" s="22"/>
      <x:c r="B92" s="22"/>
      <x:c r="C92" s="22"/>
      <x:c r="D92" s="22"/>
      <x:c r="E92" s="24"/>
      <x:c r="F92" s="27"/>
      <x:c r="G92" s="24"/>
      <x:c r="H92" s="27"/>
      <x:c r="I92" s="24"/>
      <x:c r="J92" s="27"/>
      <x:c r="K92" s="24"/>
      <x:c r="L92" s="27"/>
      <x:c r="M92" s="22"/>
    </x:row>
    <x:row r="93" spans="1:14" ht="30" customHeight="1">
      <x:c r="A93" s="18" t="s">
        <x:v>1903</x:v>
      </x:c>
      <x:c r="B93" s="19"/>
      <x:c r="C93" s="19"/>
      <x:c r="D93" s="19"/>
      <x:c r="E93" s="23"/>
      <x:c r="F93" s="26"/>
      <x:c r="G93" s="23"/>
      <x:c r="H93" s="26"/>
      <x:c r="I93" s="23"/>
      <x:c r="J93" s="26"/>
      <x:c r="K93" s="23"/>
      <x:c r="L93" s="26"/>
      <x:c r="M93" s="20"/>
      <x:c r="N93" s="3" t="s">
        <x:v>1508</x:v>
      </x:c>
    </x:row>
    <x:row r="94" spans="1:52" ht="30" customHeight="1">
      <x:c r="A94" s="21" t="s">
        <x:v>124</x:v>
      </x:c>
      <x:c r="B94" s="21" t="s">
        <x:v>566</x:v>
      </x:c>
      <x:c r="C94" s="21" t="s">
        <x:v>139</x:v>
      </x:c>
      <x:c r="D94" s="22">
        <x:v>13.050000000000001</x:v>
      </x:c>
      <x:c r="E94" s="24">
        <x:f>단가대비표!O24</x:f>
        <x:v>0</x:v>
      </x:c>
      <x:c r="F94" s="27">
        <x:f>TRUNC(E94*D94,1)</x:f>
        <x:v>0</x:v>
      </x:c>
      <x:c r="G94" s="24">
        <x:f>단가대비표!P24</x:f>
        <x:v>0</x:v>
      </x:c>
      <x:c r="H94" s="27">
        <x:f>TRUNC(G94*D94,1)</x:f>
        <x:v>0</x:v>
      </x:c>
      <x:c r="I94" s="24">
        <x:f>단가대비표!V24</x:f>
        <x:v>0</x:v>
      </x:c>
      <x:c r="J94" s="27">
        <x:f>TRUNC(I94*D94,1)</x:f>
        <x:v>0</x:v>
      </x:c>
      <x:c r="K94" s="24">
        <x:f t="shared" ref="K94:L97" si="8">TRUNC(E94+G94+I94,1)</x:f>
        <x:v>0</x:v>
      </x:c>
      <x:c r="L94" s="27">
        <x:f t="shared" si="8"/>
        <x:v>0</x:v>
      </x:c>
      <x:c r="M94" s="21" t="s">
        <x:v>205</x:v>
      </x:c>
      <x:c r="N94" s="3" t="s">
        <x:v>1508</x:v>
      </x:c>
      <x:c r="O94" s="3" t="s">
        <x:v>1676</x:v>
      </x:c>
      <x:c r="P94" s="3" t="s">
        <x:v>150</x:v>
      </x:c>
      <x:c r="Q94" s="3" t="s">
        <x:v>150</x:v>
      </x:c>
      <x:c r="R94" s="3" t="s">
        <x:v>185</x:v>
      </x:c>
      <x:c r="AV94" s="3" t="s">
        <x:v>140</x:v>
      </x:c>
      <x:c r="AW94" s="3" t="s">
        <x:v>1294</x:v>
      </x:c>
      <x:c r="AX94" s="3" t="s">
        <x:v>140</x:v>
      </x:c>
      <x:c r="AY94" s="3" t="s">
        <x:v>140</x:v>
      </x:c>
      <x:c r="AZ94" s="3" t="s">
        <x:v>140</x:v>
      </x:c>
    </x:row>
    <x:row r="95" spans="1:52" ht="30" customHeight="1">
      <x:c r="A95" s="21" t="s">
        <x:v>130</x:v>
      </x:c>
      <x:c r="B95" s="21" t="s">
        <x:v>586</x:v>
      </x:c>
      <x:c r="C95" s="21" t="s">
        <x:v>232</x:v>
      </x:c>
      <x:c r="D95" s="22">
        <x:v>0.017000000000000001</x:v>
      </x:c>
      <x:c r="E95" s="24">
        <x:f>단가대비표!O7</x:f>
        <x:v>0</x:v>
      </x:c>
      <x:c r="F95" s="27">
        <x:f>TRUNC(E95*D95,1)</x:f>
        <x:v>0</x:v>
      </x:c>
      <x:c r="G95" s="24">
        <x:f>단가대비표!P7</x:f>
        <x:v>0</x:v>
      </x:c>
      <x:c r="H95" s="27">
        <x:f>TRUNC(G95*D95,1)</x:f>
        <x:v>0</x:v>
      </x:c>
      <x:c r="I95" s="24">
        <x:f>단가대비표!V7</x:f>
        <x:v>0</x:v>
      </x:c>
      <x:c r="J95" s="27">
        <x:f>TRUNC(I95*D95,1)</x:f>
        <x:v>0</x:v>
      </x:c>
      <x:c r="K95" s="24">
        <x:f t="shared" si="8"/>
        <x:v>0</x:v>
      </x:c>
      <x:c r="L95" s="27">
        <x:f t="shared" si="8"/>
        <x:v>0</x:v>
      </x:c>
      <x:c r="M95" s="21" t="s">
        <x:v>205</x:v>
      </x:c>
      <x:c r="N95" s="3" t="s">
        <x:v>1508</x:v>
      </x:c>
      <x:c r="O95" s="3" t="s">
        <x:v>17</x:v>
      </x:c>
      <x:c r="P95" s="3" t="s">
        <x:v>150</x:v>
      </x:c>
      <x:c r="Q95" s="3" t="s">
        <x:v>150</x:v>
      </x:c>
      <x:c r="R95" s="3" t="s">
        <x:v>185</x:v>
      </x:c>
      <x:c r="AV95" s="3" t="s">
        <x:v>140</x:v>
      </x:c>
      <x:c r="AW95" s="3" t="s">
        <x:v>1363</x:v>
      </x:c>
      <x:c r="AX95" s="3" t="s">
        <x:v>140</x:v>
      </x:c>
      <x:c r="AY95" s="3" t="s">
        <x:v>140</x:v>
      </x:c>
      <x:c r="AZ95" s="3" t="s">
        <x:v>140</x:v>
      </x:c>
    </x:row>
    <x:row r="96" spans="1:52" ht="30" customHeight="1">
      <x:c r="A96" s="21" t="s">
        <x:v>600</x:v>
      </x:c>
      <x:c r="B96" s="21" t="s">
        <x:v>281</x:v>
      </x:c>
      <x:c r="C96" s="21" t="s">
        <x:v>133</x:v>
      </x:c>
      <x:c r="D96" s="22">
        <x:v>0.65500000000000003</x:v>
      </x:c>
      <x:c r="E96" s="24">
        <x:f>단가대비표!O13</x:f>
        <x:v>0</x:v>
      </x:c>
      <x:c r="F96" s="27">
        <x:f>TRUNC(E96*D96,1)</x:f>
        <x:v>0</x:v>
      </x:c>
      <x:c r="G96" s="24">
        <x:f>단가대비표!P13</x:f>
        <x:v>0</x:v>
      </x:c>
      <x:c r="H96" s="27">
        <x:f>TRUNC(G96*D96,1)</x:f>
        <x:v>0</x:v>
      </x:c>
      <x:c r="I96" s="24">
        <x:f>단가대비표!V13</x:f>
        <x:v>0</x:v>
      </x:c>
      <x:c r="J96" s="27">
        <x:f>TRUNC(I96*D96,1)</x:f>
        <x:v>0</x:v>
      </x:c>
      <x:c r="K96" s="24">
        <x:f t="shared" si="8"/>
        <x:v>0</x:v>
      </x:c>
      <x:c r="L96" s="27">
        <x:f t="shared" si="8"/>
        <x:v>0</x:v>
      </x:c>
      <x:c r="M96" s="21" t="s">
        <x:v>140</x:v>
      </x:c>
      <x:c r="N96" s="3" t="s">
        <x:v>1508</x:v>
      </x:c>
      <x:c r="O96" s="3" t="s">
        <x:v>25</x:v>
      </x:c>
      <x:c r="P96" s="3" t="s">
        <x:v>150</x:v>
      </x:c>
      <x:c r="Q96" s="3" t="s">
        <x:v>150</x:v>
      </x:c>
      <x:c r="R96" s="3" t="s">
        <x:v>185</x:v>
      </x:c>
      <x:c r="AV96" s="3" t="s">
        <x:v>140</x:v>
      </x:c>
      <x:c r="AW96" s="3" t="s">
        <x:v>1360</x:v>
      </x:c>
      <x:c r="AX96" s="3" t="s">
        <x:v>140</x:v>
      </x:c>
      <x:c r="AY96" s="3" t="s">
        <x:v>140</x:v>
      </x:c>
      <x:c r="AZ96" s="3" t="s">
        <x:v>140</x:v>
      </x:c>
    </x:row>
    <x:row r="97" spans="1:52" ht="30" customHeight="1">
      <x:c r="A97" s="21" t="s">
        <x:v>886</x:v>
      </x:c>
      <x:c r="B97" s="21" t="s">
        <x:v>214</x:v>
      </x:c>
      <x:c r="C97" s="21" t="s">
        <x:v>176</x:v>
      </x:c>
      <x:c r="D97" s="22">
        <x:v>1</x:v>
      </x:c>
      <x:c r="E97" s="24">
        <x:f>일위대가목록!E19</x:f>
        <x:v>0</x:v>
      </x:c>
      <x:c r="F97" s="27">
        <x:f>TRUNC(E97*D97,1)</x:f>
        <x:v>0</x:v>
      </x:c>
      <x:c r="G97" s="24">
        <x:f>일위대가목록!F19</x:f>
        <x:v>0</x:v>
      </x:c>
      <x:c r="H97" s="27">
        <x:f>TRUNC(G97*D97,1)</x:f>
        <x:v>0</x:v>
      </x:c>
      <x:c r="I97" s="24">
        <x:f>일위대가목록!G19</x:f>
        <x:v>0</x:v>
      </x:c>
      <x:c r="J97" s="27">
        <x:f>TRUNC(I97*D97,1)</x:f>
        <x:v>0</x:v>
      </x:c>
      <x:c r="K97" s="24">
        <x:f t="shared" si="8"/>
        <x:v>0</x:v>
      </x:c>
      <x:c r="L97" s="27">
        <x:f t="shared" si="8"/>
        <x:v>0</x:v>
      </x:c>
      <x:c r="M97" s="21" t="s">
        <x:v>463</x:v>
      </x:c>
      <x:c r="N97" s="3" t="s">
        <x:v>1508</x:v>
      </x:c>
      <x:c r="O97" s="3" t="s">
        <x:v>1189</x:v>
      </x:c>
      <x:c r="P97" s="3" t="s">
        <x:v>185</x:v>
      </x:c>
      <x:c r="Q97" s="3" t="s">
        <x:v>150</x:v>
      </x:c>
      <x:c r="R97" s="3" t="s">
        <x:v>150</x:v>
      </x:c>
      <x:c r="AV97" s="3" t="s">
        <x:v>140</x:v>
      </x:c>
      <x:c r="AW97" s="3" t="s">
        <x:v>1328</x:v>
      </x:c>
      <x:c r="AX97" s="3" t="s">
        <x:v>140</x:v>
      </x:c>
      <x:c r="AY97" s="3" t="s">
        <x:v>140</x:v>
      </x:c>
      <x:c r="AZ97" s="3" t="s">
        <x:v>140</x:v>
      </x:c>
    </x:row>
    <x:row r="98" spans="1:52" ht="30" customHeight="1">
      <x:c r="A98" s="21" t="s">
        <x:v>1699</x:v>
      </x:c>
      <x:c r="B98" s="21" t="s">
        <x:v>140</x:v>
      </x:c>
      <x:c r="C98" s="21" t="s">
        <x:v>140</x:v>
      </x:c>
      <x:c r="D98" s="22"/>
      <x:c r="E98" s="24"/>
      <x:c r="F98" s="27">
        <x:f>TRUNC(SUMIF(N94:N97,N93,F94:F97),0)</x:f>
        <x:v>0</x:v>
      </x:c>
      <x:c r="G98" s="24"/>
      <x:c r="H98" s="27">
        <x:f>TRUNC(SUMIF(N94:N97,N93,H94:H97),0)</x:f>
        <x:v>0</x:v>
      </x:c>
      <x:c r="I98" s="24"/>
      <x:c r="J98" s="27">
        <x:f>TRUNC(SUMIF(N94:N97,N93,J94:J97),0)</x:f>
        <x:v>0</x:v>
      </x:c>
      <x:c r="K98" s="24"/>
      <x:c r="L98" s="27">
        <x:f>F98+H98+J98</x:f>
        <x:v>0</x:v>
      </x:c>
      <x:c r="M98" s="21" t="s">
        <x:v>140</x:v>
      </x:c>
      <x:c r="N98" s="3" t="s">
        <x:v>344</x:v>
      </x:c>
      <x:c r="O98" s="3" t="s">
        <x:v>344</x:v>
      </x:c>
      <x:c r="P98" s="3" t="s">
        <x:v>140</x:v>
      </x:c>
      <x:c r="Q98" s="3" t="s">
        <x:v>140</x:v>
      </x:c>
      <x:c r="R98" s="3" t="s">
        <x:v>140</x:v>
      </x:c>
      <x:c r="AV98" s="3" t="s">
        <x:v>140</x:v>
      </x:c>
      <x:c r="AW98" s="3" t="s">
        <x:v>140</x:v>
      </x:c>
      <x:c r="AX98" s="3" t="s">
        <x:v>140</x:v>
      </x:c>
      <x:c r="AY98" s="3" t="s">
        <x:v>140</x:v>
      </x:c>
      <x:c r="AZ98" s="3" t="s">
        <x:v>140</x:v>
      </x:c>
    </x:row>
    <x:row r="99" spans="1:13" ht="30" customHeight="1">
      <x:c r="A99" s="22"/>
      <x:c r="B99" s="22"/>
      <x:c r="C99" s="22"/>
      <x:c r="D99" s="22"/>
      <x:c r="E99" s="24"/>
      <x:c r="F99" s="27"/>
      <x:c r="G99" s="24"/>
      <x:c r="H99" s="27"/>
      <x:c r="I99" s="24"/>
      <x:c r="J99" s="27"/>
      <x:c r="K99" s="24"/>
      <x:c r="L99" s="27"/>
      <x:c r="M99" s="22"/>
    </x:row>
    <x:row r="100" spans="1:14" ht="30" customHeight="1">
      <x:c r="A100" s="18" t="s">
        <x:v>1877</x:v>
      </x:c>
      <x:c r="B100" s="19"/>
      <x:c r="C100" s="19"/>
      <x:c r="D100" s="19"/>
      <x:c r="E100" s="23"/>
      <x:c r="F100" s="26"/>
      <x:c r="G100" s="23"/>
      <x:c r="H100" s="26"/>
      <x:c r="I100" s="23"/>
      <x:c r="J100" s="26"/>
      <x:c r="K100" s="23"/>
      <x:c r="L100" s="26"/>
      <x:c r="M100" s="20"/>
      <x:c r="N100" s="3" t="s">
        <x:v>1305</x:v>
      </x:c>
    </x:row>
    <x:row r="101" spans="1:52" ht="30" customHeight="1">
      <x:c r="A101" s="21" t="s">
        <x:v>124</x:v>
      </x:c>
      <x:c r="B101" s="21" t="s">
        <x:v>566</x:v>
      </x:c>
      <x:c r="C101" s="21" t="s">
        <x:v>139</x:v>
      </x:c>
      <x:c r="D101" s="22">
        <x:v>13.050000000000001</x:v>
      </x:c>
      <x:c r="E101" s="24">
        <x:f>단가대비표!O24</x:f>
        <x:v>0</x:v>
      </x:c>
      <x:c r="F101" s="27">
        <x:f>TRUNC(E101*D101,1)</x:f>
        <x:v>0</x:v>
      </x:c>
      <x:c r="G101" s="24">
        <x:f>단가대비표!P24</x:f>
        <x:v>0</x:v>
      </x:c>
      <x:c r="H101" s="27">
        <x:f>TRUNC(G101*D101,1)</x:f>
        <x:v>0</x:v>
      </x:c>
      <x:c r="I101" s="24">
        <x:f>단가대비표!V24</x:f>
        <x:v>0</x:v>
      </x:c>
      <x:c r="J101" s="27">
        <x:f>TRUNC(I101*D101,1)</x:f>
        <x:v>0</x:v>
      </x:c>
      <x:c r="K101" s="24">
        <x:f t="shared" ref="K101:L104" si="9">TRUNC(E101+G101+I101,1)</x:f>
        <x:v>0</x:v>
      </x:c>
      <x:c r="L101" s="27">
        <x:f t="shared" si="9"/>
        <x:v>0</x:v>
      </x:c>
      <x:c r="M101" s="21" t="s">
        <x:v>205</x:v>
      </x:c>
      <x:c r="N101" s="3" t="s">
        <x:v>1305</x:v>
      </x:c>
      <x:c r="O101" s="3" t="s">
        <x:v>1676</x:v>
      </x:c>
      <x:c r="P101" s="3" t="s">
        <x:v>150</x:v>
      </x:c>
      <x:c r="Q101" s="3" t="s">
        <x:v>150</x:v>
      </x:c>
      <x:c r="R101" s="3" t="s">
        <x:v>185</x:v>
      </x:c>
      <x:c r="AV101" s="3" t="s">
        <x:v>140</x:v>
      </x:c>
      <x:c r="AW101" s="3" t="s">
        <x:v>815</x:v>
      </x:c>
      <x:c r="AX101" s="3" t="s">
        <x:v>140</x:v>
      </x:c>
      <x:c r="AY101" s="3" t="s">
        <x:v>140</x:v>
      </x:c>
      <x:c r="AZ101" s="3" t="s">
        <x:v>140</x:v>
      </x:c>
    </x:row>
    <x:row r="102" spans="1:52" ht="30" customHeight="1">
      <x:c r="A102" s="21" t="s">
        <x:v>130</x:v>
      </x:c>
      <x:c r="B102" s="21" t="s">
        <x:v>586</x:v>
      </x:c>
      <x:c r="C102" s="21" t="s">
        <x:v>232</x:v>
      </x:c>
      <x:c r="D102" s="22">
        <x:v>0.017000000000000001</x:v>
      </x:c>
      <x:c r="E102" s="24">
        <x:f>단가대비표!O7</x:f>
        <x:v>0</x:v>
      </x:c>
      <x:c r="F102" s="27">
        <x:f>TRUNC(E102*D102,1)</x:f>
        <x:v>0</x:v>
      </x:c>
      <x:c r="G102" s="24">
        <x:f>단가대비표!P7</x:f>
        <x:v>0</x:v>
      </x:c>
      <x:c r="H102" s="27">
        <x:f>TRUNC(G102*D102,1)</x:f>
        <x:v>0</x:v>
      </x:c>
      <x:c r="I102" s="24">
        <x:f>단가대비표!V7</x:f>
        <x:v>0</x:v>
      </x:c>
      <x:c r="J102" s="27">
        <x:f>TRUNC(I102*D102,1)</x:f>
        <x:v>0</x:v>
      </x:c>
      <x:c r="K102" s="24">
        <x:f t="shared" si="9"/>
        <x:v>0</x:v>
      </x:c>
      <x:c r="L102" s="27">
        <x:f t="shared" si="9"/>
        <x:v>0</x:v>
      </x:c>
      <x:c r="M102" s="21" t="s">
        <x:v>205</x:v>
      </x:c>
      <x:c r="N102" s="3" t="s">
        <x:v>1305</x:v>
      </x:c>
      <x:c r="O102" s="3" t="s">
        <x:v>17</x:v>
      </x:c>
      <x:c r="P102" s="3" t="s">
        <x:v>150</x:v>
      </x:c>
      <x:c r="Q102" s="3" t="s">
        <x:v>150</x:v>
      </x:c>
      <x:c r="R102" s="3" t="s">
        <x:v>185</x:v>
      </x:c>
      <x:c r="AV102" s="3" t="s">
        <x:v>140</x:v>
      </x:c>
      <x:c r="AW102" s="3" t="s">
        <x:v>1077</x:v>
      </x:c>
      <x:c r="AX102" s="3" t="s">
        <x:v>140</x:v>
      </x:c>
      <x:c r="AY102" s="3" t="s">
        <x:v>140</x:v>
      </x:c>
      <x:c r="AZ102" s="3" t="s">
        <x:v>140</x:v>
      </x:c>
    </x:row>
    <x:row r="103" spans="1:52" ht="30" customHeight="1">
      <x:c r="A103" s="21" t="s">
        <x:v>600</x:v>
      </x:c>
      <x:c r="B103" s="21" t="s">
        <x:v>281</x:v>
      </x:c>
      <x:c r="C103" s="21" t="s">
        <x:v>133</x:v>
      </x:c>
      <x:c r="D103" s="22">
        <x:v>0.65500000000000003</x:v>
      </x:c>
      <x:c r="E103" s="24">
        <x:f>단가대비표!O13</x:f>
        <x:v>0</x:v>
      </x:c>
      <x:c r="F103" s="27">
        <x:f>TRUNC(E103*D103,1)</x:f>
        <x:v>0</x:v>
      </x:c>
      <x:c r="G103" s="24">
        <x:f>단가대비표!P13</x:f>
        <x:v>0</x:v>
      </x:c>
      <x:c r="H103" s="27">
        <x:f>TRUNC(G103*D103,1)</x:f>
        <x:v>0</x:v>
      </x:c>
      <x:c r="I103" s="24">
        <x:f>단가대비표!V13</x:f>
        <x:v>0</x:v>
      </x:c>
      <x:c r="J103" s="27">
        <x:f>TRUNC(I103*D103,1)</x:f>
        <x:v>0</x:v>
      </x:c>
      <x:c r="K103" s="24">
        <x:f t="shared" si="9"/>
        <x:v>0</x:v>
      </x:c>
      <x:c r="L103" s="27">
        <x:f t="shared" si="9"/>
        <x:v>0</x:v>
      </x:c>
      <x:c r="M103" s="21" t="s">
        <x:v>140</x:v>
      </x:c>
      <x:c r="N103" s="3" t="s">
        <x:v>1305</x:v>
      </x:c>
      <x:c r="O103" s="3" t="s">
        <x:v>25</x:v>
      </x:c>
      <x:c r="P103" s="3" t="s">
        <x:v>150</x:v>
      </x:c>
      <x:c r="Q103" s="3" t="s">
        <x:v>150</x:v>
      </x:c>
      <x:c r="R103" s="3" t="s">
        <x:v>185</x:v>
      </x:c>
      <x:c r="AV103" s="3" t="s">
        <x:v>140</x:v>
      </x:c>
      <x:c r="AW103" s="3" t="s">
        <x:v>1747</x:v>
      </x:c>
      <x:c r="AX103" s="3" t="s">
        <x:v>140</x:v>
      </x:c>
      <x:c r="AY103" s="3" t="s">
        <x:v>140</x:v>
      </x:c>
      <x:c r="AZ103" s="3" t="s">
        <x:v>140</x:v>
      </x:c>
    </x:row>
    <x:row r="104" spans="1:52" ht="30" customHeight="1">
      <x:c r="A104" s="21" t="s">
        <x:v>886</x:v>
      </x:c>
      <x:c r="B104" s="21" t="s">
        <x:v>245</x:v>
      </x:c>
      <x:c r="C104" s="21" t="s">
        <x:v>176</x:v>
      </x:c>
      <x:c r="D104" s="22">
        <x:v>1</x:v>
      </x:c>
      <x:c r="E104" s="24">
        <x:f>일위대가목록!E20</x:f>
        <x:v>0</x:v>
      </x:c>
      <x:c r="F104" s="27">
        <x:f>TRUNC(E104*D104,1)</x:f>
        <x:v>0</x:v>
      </x:c>
      <x:c r="G104" s="24">
        <x:f>일위대가목록!F20</x:f>
        <x:v>0</x:v>
      </x:c>
      <x:c r="H104" s="27">
        <x:f>TRUNC(G104*D104,1)</x:f>
        <x:v>0</x:v>
      </x:c>
      <x:c r="I104" s="24">
        <x:f>일위대가목록!G20</x:f>
        <x:v>0</x:v>
      </x:c>
      <x:c r="J104" s="27">
        <x:f>TRUNC(I104*D104,1)</x:f>
        <x:v>0</x:v>
      </x:c>
      <x:c r="K104" s="24">
        <x:f t="shared" si="9"/>
        <x:v>0</x:v>
      </x:c>
      <x:c r="L104" s="27">
        <x:f t="shared" si="9"/>
        <x:v>0</x:v>
      </x:c>
      <x:c r="M104" s="21" t="s">
        <x:v>488</x:v>
      </x:c>
      <x:c r="N104" s="3" t="s">
        <x:v>1305</x:v>
      </x:c>
      <x:c r="O104" s="3" t="s">
        <x:v>1056</x:v>
      </x:c>
      <x:c r="P104" s="3" t="s">
        <x:v>185</x:v>
      </x:c>
      <x:c r="Q104" s="3" t="s">
        <x:v>150</x:v>
      </x:c>
      <x:c r="R104" s="3" t="s">
        <x:v>150</x:v>
      </x:c>
      <x:c r="AV104" s="3" t="s">
        <x:v>140</x:v>
      </x:c>
      <x:c r="AW104" s="3" t="s">
        <x:v>1502</x:v>
      </x:c>
      <x:c r="AX104" s="3" t="s">
        <x:v>140</x:v>
      </x:c>
      <x:c r="AY104" s="3" t="s">
        <x:v>140</x:v>
      </x:c>
      <x:c r="AZ104" s="3" t="s">
        <x:v>140</x:v>
      </x:c>
    </x:row>
    <x:row r="105" spans="1:52" ht="30" customHeight="1">
      <x:c r="A105" s="21" t="s">
        <x:v>1699</x:v>
      </x:c>
      <x:c r="B105" s="21" t="s">
        <x:v>140</x:v>
      </x:c>
      <x:c r="C105" s="21" t="s">
        <x:v>140</x:v>
      </x:c>
      <x:c r="D105" s="22"/>
      <x:c r="E105" s="24"/>
      <x:c r="F105" s="27">
        <x:f>TRUNC(SUMIF(N101:N104,N100,F101:F104),0)</x:f>
        <x:v>0</x:v>
      </x:c>
      <x:c r="G105" s="24"/>
      <x:c r="H105" s="27">
        <x:f>TRUNC(SUMIF(N101:N104,N100,H101:H104),0)</x:f>
        <x:v>0</x:v>
      </x:c>
      <x:c r="I105" s="24"/>
      <x:c r="J105" s="27">
        <x:f>TRUNC(SUMIF(N101:N104,N100,J101:J104),0)</x:f>
        <x:v>0</x:v>
      </x:c>
      <x:c r="K105" s="24"/>
      <x:c r="L105" s="27">
        <x:f>F105+H105+J105</x:f>
        <x:v>0</x:v>
      </x:c>
      <x:c r="M105" s="21" t="s">
        <x:v>140</x:v>
      </x:c>
      <x:c r="N105" s="3" t="s">
        <x:v>344</x:v>
      </x:c>
      <x:c r="O105" s="3" t="s">
        <x:v>344</x:v>
      </x:c>
      <x:c r="P105" s="3" t="s">
        <x:v>140</x:v>
      </x:c>
      <x:c r="Q105" s="3" t="s">
        <x:v>140</x:v>
      </x:c>
      <x:c r="R105" s="3" t="s">
        <x:v>140</x:v>
      </x:c>
      <x:c r="AV105" s="3" t="s">
        <x:v>140</x:v>
      </x:c>
      <x:c r="AW105" s="3" t="s">
        <x:v>140</x:v>
      </x:c>
      <x:c r="AX105" s="3" t="s">
        <x:v>140</x:v>
      </x:c>
      <x:c r="AY105" s="3" t="s">
        <x:v>140</x:v>
      </x:c>
      <x:c r="AZ105" s="3" t="s">
        <x:v>140</x:v>
      </x:c>
    </x:row>
    <x:row r="106" spans="1:13" ht="30" customHeight="1">
      <x:c r="A106" s="22"/>
      <x:c r="B106" s="22"/>
      <x:c r="C106" s="22"/>
      <x:c r="D106" s="22"/>
      <x:c r="E106" s="24"/>
      <x:c r="F106" s="27"/>
      <x:c r="G106" s="24"/>
      <x:c r="H106" s="27"/>
      <x:c r="I106" s="24"/>
      <x:c r="J106" s="27"/>
      <x:c r="K106" s="24"/>
      <x:c r="L106" s="27"/>
      <x:c r="M106" s="22"/>
    </x:row>
    <x:row r="107" spans="1:14" ht="30" customHeight="1">
      <x:c r="A107" s="18" t="s">
        <x:v>1894</x:v>
      </x:c>
      <x:c r="B107" s="19"/>
      <x:c r="C107" s="19"/>
      <x:c r="D107" s="19"/>
      <x:c r="E107" s="23"/>
      <x:c r="F107" s="26"/>
      <x:c r="G107" s="23"/>
      <x:c r="H107" s="26"/>
      <x:c r="I107" s="23"/>
      <x:c r="J107" s="26"/>
      <x:c r="K107" s="23"/>
      <x:c r="L107" s="26"/>
      <x:c r="M107" s="20"/>
      <x:c r="N107" s="3" t="s">
        <x:v>32</x:v>
      </x:c>
    </x:row>
    <x:row r="108" spans="1:52" ht="30" customHeight="1">
      <x:c r="A108" s="21" t="s">
        <x:v>1621</x:v>
      </x:c>
      <x:c r="B108" s="21" t="s">
        <x:v>280</x:v>
      </x:c>
      <x:c r="C108" s="21" t="s">
        <x:v>232</x:v>
      </x:c>
      <x:c r="D108" s="22">
        <x:v>0.020000000000000001</x:v>
      </x:c>
      <x:c r="E108" s="24">
        <x:f>일위대가목록!E13</x:f>
        <x:v>0</x:v>
      </x:c>
      <x:c r="F108" s="27">
        <x:f>TRUNC(E108*D108,1)</x:f>
        <x:v>0</x:v>
      </x:c>
      <x:c r="G108" s="24">
        <x:f>일위대가목록!F13</x:f>
        <x:v>0</x:v>
      </x:c>
      <x:c r="H108" s="27">
        <x:f>TRUNC(G108*D108,1)</x:f>
        <x:v>0</x:v>
      </x:c>
      <x:c r="I108" s="24">
        <x:f>일위대가목록!G13</x:f>
        <x:v>0</x:v>
      </x:c>
      <x:c r="J108" s="27">
        <x:f>TRUNC(I108*D108,1)</x:f>
        <x:v>0</x:v>
      </x:c>
      <x:c r="K108" s="24">
        <x:f>TRUNC(E108+G108+I108,1)</x:f>
        <x:v>0</x:v>
      </x:c>
      <x:c r="L108" s="27">
        <x:f>TRUNC(F108+H108+J108,1)</x:f>
        <x:v>0</x:v>
      </x:c>
      <x:c r="M108" s="21" t="s">
        <x:v>414</x:v>
      </x:c>
      <x:c r="N108" s="3" t="s">
        <x:v>32</x:v>
      </x:c>
      <x:c r="O108" s="3" t="s">
        <x:v>1182</x:v>
      </x:c>
      <x:c r="P108" s="3" t="s">
        <x:v>185</x:v>
      </x:c>
      <x:c r="Q108" s="3" t="s">
        <x:v>150</x:v>
      </x:c>
      <x:c r="R108" s="3" t="s">
        <x:v>150</x:v>
      </x:c>
      <x:c r="AV108" s="3" t="s">
        <x:v>140</x:v>
      </x:c>
      <x:c r="AW108" s="3" t="s">
        <x:v>1485</x:v>
      </x:c>
      <x:c r="AX108" s="3" t="s">
        <x:v>140</x:v>
      </x:c>
      <x:c r="AY108" s="3" t="s">
        <x:v>140</x:v>
      </x:c>
      <x:c r="AZ108" s="3" t="s">
        <x:v>140</x:v>
      </x:c>
    </x:row>
    <x:row r="109" spans="1:52" ht="30" customHeight="1">
      <x:c r="A109" s="21" t="s">
        <x:v>679</x:v>
      </x:c>
      <x:c r="B109" s="21" t="s">
        <x:v>262</x:v>
      </x:c>
      <x:c r="C109" s="21" t="s">
        <x:v>176</x:v>
      </x:c>
      <x:c r="D109" s="22">
        <x:v>1</x:v>
      </x:c>
      <x:c r="E109" s="24">
        <x:f>일위대가목록!E46</x:f>
        <x:v>0</x:v>
      </x:c>
      <x:c r="F109" s="27">
        <x:f>TRUNC(E109*D109,1)</x:f>
        <x:v>0</x:v>
      </x:c>
      <x:c r="G109" s="24">
        <x:f>일위대가목록!F46</x:f>
        <x:v>0</x:v>
      </x:c>
      <x:c r="H109" s="27">
        <x:f>TRUNC(G109*D109,1)</x:f>
        <x:v>0</x:v>
      </x:c>
      <x:c r="I109" s="24">
        <x:f>일위대가목록!G46</x:f>
        <x:v>0</x:v>
      </x:c>
      <x:c r="J109" s="27">
        <x:f>TRUNC(I109*D109,1)</x:f>
        <x:v>0</x:v>
      </x:c>
      <x:c r="K109" s="24">
        <x:f>TRUNC(E109+G109+I109,1)</x:f>
        <x:v>0</x:v>
      </x:c>
      <x:c r="L109" s="27">
        <x:f>TRUNC(F109+H109+J109,1)</x:f>
        <x:v>0</x:v>
      </x:c>
      <x:c r="M109" s="21" t="s">
        <x:v>369</x:v>
      </x:c>
      <x:c r="N109" s="3" t="s">
        <x:v>32</x:v>
      </x:c>
      <x:c r="O109" s="3" t="s">
        <x:v>1029</x:v>
      </x:c>
      <x:c r="P109" s="3" t="s">
        <x:v>185</x:v>
      </x:c>
      <x:c r="Q109" s="3" t="s">
        <x:v>150</x:v>
      </x:c>
      <x:c r="R109" s="3" t="s">
        <x:v>150</x:v>
      </x:c>
      <x:c r="AV109" s="3" t="s">
        <x:v>140</x:v>
      </x:c>
      <x:c r="AW109" s="3" t="s">
        <x:v>1477</x:v>
      </x:c>
      <x:c r="AX109" s="3" t="s">
        <x:v>140</x:v>
      </x:c>
      <x:c r="AY109" s="3" t="s">
        <x:v>140</x:v>
      </x:c>
      <x:c r="AZ109" s="3" t="s">
        <x:v>140</x:v>
      </x:c>
    </x:row>
    <x:row r="110" spans="1:52" ht="30" customHeight="1">
      <x:c r="A110" s="21" t="s">
        <x:v>1699</x:v>
      </x:c>
      <x:c r="B110" s="21" t="s">
        <x:v>140</x:v>
      </x:c>
      <x:c r="C110" s="21" t="s">
        <x:v>140</x:v>
      </x:c>
      <x:c r="D110" s="22"/>
      <x:c r="E110" s="24"/>
      <x:c r="F110" s="27">
        <x:f>TRUNC(SUMIF(N108:N109,N107,F108:F109),0)</x:f>
        <x:v>0</x:v>
      </x:c>
      <x:c r="G110" s="24"/>
      <x:c r="H110" s="27">
        <x:f>TRUNC(SUMIF(N108:N109,N107,H108:H109),0)</x:f>
        <x:v>0</x:v>
      </x:c>
      <x:c r="I110" s="24"/>
      <x:c r="J110" s="27">
        <x:f>TRUNC(SUMIF(N108:N109,N107,J108:J109),0)</x:f>
        <x:v>0</x:v>
      </x:c>
      <x:c r="K110" s="24"/>
      <x:c r="L110" s="27">
        <x:f>F110+H110+J110</x:f>
        <x:v>0</x:v>
      </x:c>
      <x:c r="M110" s="21" t="s">
        <x:v>140</x:v>
      </x:c>
      <x:c r="N110" s="3" t="s">
        <x:v>344</x:v>
      </x:c>
      <x:c r="O110" s="3" t="s">
        <x:v>344</x:v>
      </x:c>
      <x:c r="P110" s="3" t="s">
        <x:v>140</x:v>
      </x:c>
      <x:c r="Q110" s="3" t="s">
        <x:v>140</x:v>
      </x:c>
      <x:c r="R110" s="3" t="s">
        <x:v>140</x:v>
      </x:c>
      <x:c r="AV110" s="3" t="s">
        <x:v>140</x:v>
      </x:c>
      <x:c r="AW110" s="3" t="s">
        <x:v>140</x:v>
      </x:c>
      <x:c r="AX110" s="3" t="s">
        <x:v>140</x:v>
      </x:c>
      <x:c r="AY110" s="3" t="s">
        <x:v>140</x:v>
      </x:c>
      <x:c r="AZ110" s="3" t="s">
        <x:v>140</x:v>
      </x:c>
    </x:row>
    <x:row r="111" spans="1:13" ht="30" customHeight="1">
      <x:c r="A111" s="22"/>
      <x:c r="B111" s="22"/>
      <x:c r="C111" s="22"/>
      <x:c r="D111" s="22"/>
      <x:c r="E111" s="24"/>
      <x:c r="F111" s="27"/>
      <x:c r="G111" s="24"/>
      <x:c r="H111" s="27"/>
      <x:c r="I111" s="24"/>
      <x:c r="J111" s="27"/>
      <x:c r="K111" s="24"/>
      <x:c r="L111" s="27"/>
      <x:c r="M111" s="22"/>
    </x:row>
    <x:row r="112" spans="1:14" ht="30" customHeight="1">
      <x:c r="A112" s="18" t="s">
        <x:v>7</x:v>
      </x:c>
      <x:c r="B112" s="19"/>
      <x:c r="C112" s="19"/>
      <x:c r="D112" s="19"/>
      <x:c r="E112" s="23"/>
      <x:c r="F112" s="26"/>
      <x:c r="G112" s="23"/>
      <x:c r="H112" s="26"/>
      <x:c r="I112" s="23"/>
      <x:c r="J112" s="26"/>
      <x:c r="K112" s="23"/>
      <x:c r="L112" s="26"/>
      <x:c r="M112" s="20"/>
      <x:c r="N112" s="3" t="s">
        <x:v>1025</x:v>
      </x:c>
    </x:row>
    <x:row r="113" spans="1:52" ht="30" customHeight="1">
      <x:c r="A113" s="21" t="s">
        <x:v>184</x:v>
      </x:c>
      <x:c r="B113" s="21" t="s">
        <x:v>387</x:v>
      </x:c>
      <x:c r="C113" s="21" t="s">
        <x:v>127</x:v>
      </x:c>
      <x:c r="D113" s="22">
        <x:v>0.040000000000000002</x:v>
      </x:c>
      <x:c r="E113" s="24">
        <x:f>단가대비표!O111</x:f>
        <x:v>0</x:v>
      </x:c>
      <x:c r="F113" s="27">
        <x:f>TRUNC(E113*D113,1)</x:f>
        <x:v>0</x:v>
      </x:c>
      <x:c r="G113" s="24">
        <x:f>단가대비표!P111</x:f>
        <x:v>0</x:v>
      </x:c>
      <x:c r="H113" s="27">
        <x:f>TRUNC(G113*D113,1)</x:f>
        <x:v>0</x:v>
      </x:c>
      <x:c r="I113" s="24">
        <x:f>단가대비표!V111</x:f>
        <x:v>0</x:v>
      </x:c>
      <x:c r="J113" s="27">
        <x:f>TRUNC(I113*D113,1)</x:f>
        <x:v>0</x:v>
      </x:c>
      <x:c r="K113" s="24">
        <x:f t="shared" ref="K113:L115" si="10">TRUNC(E113+G113+I113,1)</x:f>
        <x:v>0</x:v>
      </x:c>
      <x:c r="L113" s="27">
        <x:f t="shared" si="10"/>
        <x:v>0</x:v>
      </x:c>
      <x:c r="M113" s="21" t="s">
        <x:v>140</x:v>
      </x:c>
      <x:c r="N113" s="3" t="s">
        <x:v>1025</x:v>
      </x:c>
      <x:c r="O113" s="3" t="s">
        <x:v>28</x:v>
      </x:c>
      <x:c r="P113" s="3" t="s">
        <x:v>150</x:v>
      </x:c>
      <x:c r="Q113" s="3" t="s">
        <x:v>150</x:v>
      </x:c>
      <x:c r="R113" s="3" t="s">
        <x:v>185</x:v>
      </x:c>
      <x:c r="V113" s="2">
        <x:v>1</x:v>
      </x:c>
      <x:c r="AV113" s="3" t="s">
        <x:v>140</x:v>
      </x:c>
      <x:c r="AW113" s="3" t="s">
        <x:v>1366</x:v>
      </x:c>
      <x:c r="AX113" s="3" t="s">
        <x:v>140</x:v>
      </x:c>
      <x:c r="AY113" s="3" t="s">
        <x:v>140</x:v>
      </x:c>
      <x:c r="AZ113" s="3" t="s">
        <x:v>140</x:v>
      </x:c>
    </x:row>
    <x:row r="114" spans="1:52" ht="30" customHeight="1">
      <x:c r="A114" s="21" t="s">
        <x:v>849</x:v>
      </x:c>
      <x:c r="B114" s="21" t="s">
        <x:v>387</x:v>
      </x:c>
      <x:c r="C114" s="21" t="s">
        <x:v>127</x:v>
      </x:c>
      <x:c r="D114" s="22">
        <x:v>0.020000000000000001</x:v>
      </x:c>
      <x:c r="E114" s="24">
        <x:f>단가대비표!O96</x:f>
        <x:v>0</x:v>
      </x:c>
      <x:c r="F114" s="27">
        <x:f>TRUNC(E114*D114,1)</x:f>
        <x:v>0</x:v>
      </x:c>
      <x:c r="G114" s="24">
        <x:f>단가대비표!P96</x:f>
        <x:v>0</x:v>
      </x:c>
      <x:c r="H114" s="27">
        <x:f>TRUNC(G114*D114,1)</x:f>
        <x:v>0</x:v>
      </x:c>
      <x:c r="I114" s="24">
        <x:f>단가대비표!V96</x:f>
        <x:v>0</x:v>
      </x:c>
      <x:c r="J114" s="27">
        <x:f>TRUNC(I114*D114,1)</x:f>
        <x:v>0</x:v>
      </x:c>
      <x:c r="K114" s="24">
        <x:f t="shared" si="10"/>
        <x:v>0</x:v>
      </x:c>
      <x:c r="L114" s="27">
        <x:f t="shared" si="10"/>
        <x:v>0</x:v>
      </x:c>
      <x:c r="M114" s="21" t="s">
        <x:v>140</x:v>
      </x:c>
      <x:c r="N114" s="3" t="s">
        <x:v>1025</x:v>
      </x:c>
      <x:c r="O114" s="3" t="s">
        <x:v>1675</x:v>
      </x:c>
      <x:c r="P114" s="3" t="s">
        <x:v>150</x:v>
      </x:c>
      <x:c r="Q114" s="3" t="s">
        <x:v>150</x:v>
      </x:c>
      <x:c r="R114" s="3" t="s">
        <x:v>185</x:v>
      </x:c>
      <x:c r="V114" s="2">
        <x:v>1</x:v>
      </x:c>
      <x:c r="AV114" s="3" t="s">
        <x:v>140</x:v>
      </x:c>
      <x:c r="AW114" s="3" t="s">
        <x:v>1293</x:v>
      </x:c>
      <x:c r="AX114" s="3" t="s">
        <x:v>140</x:v>
      </x:c>
      <x:c r="AY114" s="3" t="s">
        <x:v>140</x:v>
      </x:c>
      <x:c r="AZ114" s="3" t="s">
        <x:v>140</x:v>
      </x:c>
    </x:row>
    <x:row r="115" spans="1:52" ht="30" customHeight="1">
      <x:c r="A115" s="21" t="s">
        <x:v>856</x:v>
      </x:c>
      <x:c r="B115" s="21" t="s">
        <x:v>519</x:v>
      </x:c>
      <x:c r="C115" s="21" t="s">
        <x:v>141</x:v>
      </x:c>
      <x:c r="D115" s="22">
        <x:v>1</x:v>
      </x:c>
      <x:c r="E115" s="24">
        <x:v>0</x:v>
      </x:c>
      <x:c r="F115" s="27">
        <x:f>TRUNC(E115*D115,1)</x:f>
        <x:v>0</x:v>
      </x:c>
      <x:c r="G115" s="24">
        <x:v>0</x:v>
      </x:c>
      <x:c r="H115" s="27">
        <x:f>TRUNC(G115*D115,1)</x:f>
        <x:v>0</x:v>
      </x:c>
      <x:c r="I115" s="24">
        <x:f>TRUNC(SUMIF(V113:V115,RIGHTB(O115,1),H113:H115)*U115,2)</x:f>
        <x:v>0</x:v>
      </x:c>
      <x:c r="J115" s="27">
        <x:f>TRUNC(I115*D115,1)</x:f>
        <x:v>0</x:v>
      </x:c>
      <x:c r="K115" s="24">
        <x:f t="shared" si="10"/>
        <x:v>0</x:v>
      </x:c>
      <x:c r="L115" s="27">
        <x:f t="shared" si="10"/>
        <x:v>0</x:v>
      </x:c>
      <x:c r="M115" s="21" t="s">
        <x:v>140</x:v>
      </x:c>
      <x:c r="N115" s="3" t="s">
        <x:v>1025</x:v>
      </x:c>
      <x:c r="O115" s="3" t="s">
        <x:v>5</x:v>
      </x:c>
      <x:c r="P115" s="3" t="s">
        <x:v>150</x:v>
      </x:c>
      <x:c r="Q115" s="3" t="s">
        <x:v>150</x:v>
      </x:c>
      <x:c r="R115" s="3" t="s">
        <x:v>150</x:v>
      </x:c>
      <x:c r="S115" s="2">
        <x:v>1</x:v>
      </x:c>
      <x:c r="T115" s="2">
        <x:v>2</x:v>
      </x:c>
      <x:c r="U115" s="2">
        <x:v>0.020000000000000001</x:v>
      </x:c>
      <x:c r="AV115" s="3" t="s">
        <x:v>140</x:v>
      </x:c>
      <x:c r="AW115" s="3" t="s">
        <x:v>1416</x:v>
      </x:c>
      <x:c r="AX115" s="3" t="s">
        <x:v>140</x:v>
      </x:c>
      <x:c r="AY115" s="3" t="s">
        <x:v>140</x:v>
      </x:c>
      <x:c r="AZ115" s="3" t="s">
        <x:v>140</x:v>
      </x:c>
    </x:row>
    <x:row r="116" spans="1:52" ht="30" customHeight="1">
      <x:c r="A116" s="21" t="s">
        <x:v>1699</x:v>
      </x:c>
      <x:c r="B116" s="21" t="s">
        <x:v>140</x:v>
      </x:c>
      <x:c r="C116" s="21" t="s">
        <x:v>140</x:v>
      </x:c>
      <x:c r="D116" s="22"/>
      <x:c r="E116" s="24"/>
      <x:c r="F116" s="27">
        <x:f>TRUNC(SUMIF(N113:N115,N112,F113:F115),0)</x:f>
        <x:v>0</x:v>
      </x:c>
      <x:c r="G116" s="24"/>
      <x:c r="H116" s="27">
        <x:f>TRUNC(SUMIF(N113:N115,N112,H113:H115),0)</x:f>
        <x:v>0</x:v>
      </x:c>
      <x:c r="I116" s="24"/>
      <x:c r="J116" s="27">
        <x:f>TRUNC(SUMIF(N113:N115,N112,J113:J115),0)</x:f>
        <x:v>0</x:v>
      </x:c>
      <x:c r="K116" s="24"/>
      <x:c r="L116" s="27">
        <x:f>F116+H116+J116</x:f>
        <x:v>0</x:v>
      </x:c>
      <x:c r="M116" s="21" t="s">
        <x:v>140</x:v>
      </x:c>
      <x:c r="N116" s="3" t="s">
        <x:v>344</x:v>
      </x:c>
      <x:c r="O116" s="3" t="s">
        <x:v>344</x:v>
      </x:c>
      <x:c r="P116" s="3" t="s">
        <x:v>140</x:v>
      </x:c>
      <x:c r="Q116" s="3" t="s">
        <x:v>140</x:v>
      </x:c>
      <x:c r="R116" s="3" t="s">
        <x:v>140</x:v>
      </x:c>
      <x:c r="AV116" s="3" t="s">
        <x:v>140</x:v>
      </x:c>
      <x:c r="AW116" s="3" t="s">
        <x:v>140</x:v>
      </x:c>
      <x:c r="AX116" s="3" t="s">
        <x:v>140</x:v>
      </x:c>
      <x:c r="AY116" s="3" t="s">
        <x:v>140</x:v>
      </x:c>
      <x:c r="AZ116" s="3" t="s">
        <x:v>140</x:v>
      </x:c>
    </x:row>
    <x:row r="117" spans="1:13" ht="30" customHeight="1">
      <x:c r="A117" s="22"/>
      <x:c r="B117" s="22"/>
      <x:c r="C117" s="22"/>
      <x:c r="D117" s="22"/>
      <x:c r="E117" s="24"/>
      <x:c r="F117" s="27"/>
      <x:c r="G117" s="24"/>
      <x:c r="H117" s="27"/>
      <x:c r="I117" s="24"/>
      <x:c r="J117" s="27"/>
      <x:c r="K117" s="24"/>
      <x:c r="L117" s="27"/>
      <x:c r="M117" s="22"/>
    </x:row>
    <x:row r="118" spans="1:14" ht="30" customHeight="1">
      <x:c r="A118" s="18" t="s">
        <x:v>1045</x:v>
      </x:c>
      <x:c r="B118" s="19"/>
      <x:c r="C118" s="19"/>
      <x:c r="D118" s="19"/>
      <x:c r="E118" s="23"/>
      <x:c r="F118" s="26"/>
      <x:c r="G118" s="23"/>
      <x:c r="H118" s="26"/>
      <x:c r="I118" s="23"/>
      <x:c r="J118" s="26"/>
      <x:c r="K118" s="23"/>
      <x:c r="L118" s="26"/>
      <x:c r="M118" s="20"/>
      <x:c r="N118" s="3" t="s">
        <x:v>1024</x:v>
      </x:c>
    </x:row>
    <x:row r="119" spans="1:52" ht="30" customHeight="1">
      <x:c r="A119" s="21" t="s">
        <x:v>507</x:v>
      </x:c>
      <x:c r="B119" s="21" t="s">
        <x:v>387</x:v>
      </x:c>
      <x:c r="C119" s="21" t="s">
        <x:v>127</x:v>
      </x:c>
      <x:c r="D119" s="22">
        <x:v>0.027000000000000002</x:v>
      </x:c>
      <x:c r="E119" s="24">
        <x:f>단가대비표!O104</x:f>
        <x:v>0</x:v>
      </x:c>
      <x:c r="F119" s="27">
        <x:f>TRUNC(E119*D119,1)</x:f>
        <x:v>0</x:v>
      </x:c>
      <x:c r="G119" s="24">
        <x:f>단가대비표!P104</x:f>
        <x:v>0</x:v>
      </x:c>
      <x:c r="H119" s="27">
        <x:f>TRUNC(G119*D119,1)</x:f>
        <x:v>0</x:v>
      </x:c>
      <x:c r="I119" s="24">
        <x:f>단가대비표!V104</x:f>
        <x:v>0</x:v>
      </x:c>
      <x:c r="J119" s="27">
        <x:f>TRUNC(I119*D119,1)</x:f>
        <x:v>0</x:v>
      </x:c>
      <x:c r="K119" s="24">
        <x:f t="shared" ref="K119:L121" si="11">TRUNC(E119+G119+I119,1)</x:f>
        <x:v>0</x:v>
      </x:c>
      <x:c r="L119" s="27">
        <x:f t="shared" si="11"/>
        <x:v>0</x:v>
      </x:c>
      <x:c r="M119" s="21" t="s">
        <x:v>140</x:v>
      </x:c>
      <x:c r="N119" s="3" t="s">
        <x:v>1024</x:v>
      </x:c>
      <x:c r="O119" s="3" t="s">
        <x:v>1042</x:v>
      </x:c>
      <x:c r="P119" s="3" t="s">
        <x:v>150</x:v>
      </x:c>
      <x:c r="Q119" s="3" t="s">
        <x:v>150</x:v>
      </x:c>
      <x:c r="R119" s="3" t="s">
        <x:v>185</x:v>
      </x:c>
      <x:c r="V119" s="2">
        <x:v>1</x:v>
      </x:c>
      <x:c r="AV119" s="3" t="s">
        <x:v>140</x:v>
      </x:c>
      <x:c r="AW119" s="3" t="s">
        <x:v>1297</x:v>
      </x:c>
      <x:c r="AX119" s="3" t="s">
        <x:v>140</x:v>
      </x:c>
      <x:c r="AY119" s="3" t="s">
        <x:v>140</x:v>
      </x:c>
      <x:c r="AZ119" s="3" t="s">
        <x:v>140</x:v>
      </x:c>
    </x:row>
    <x:row r="120" spans="1:52" ht="30" customHeight="1">
      <x:c r="A120" s="21" t="s">
        <x:v>849</x:v>
      </x:c>
      <x:c r="B120" s="21" t="s">
        <x:v>387</x:v>
      </x:c>
      <x:c r="C120" s="21" t="s">
        <x:v>127</x:v>
      </x:c>
      <x:c r="D120" s="22">
        <x:v>0.013</x:v>
      </x:c>
      <x:c r="E120" s="24">
        <x:f>단가대비표!O96</x:f>
        <x:v>0</x:v>
      </x:c>
      <x:c r="F120" s="27">
        <x:f>TRUNC(E120*D120,1)</x:f>
        <x:v>0</x:v>
      </x:c>
      <x:c r="G120" s="24">
        <x:f>단가대비표!P96</x:f>
        <x:v>0</x:v>
      </x:c>
      <x:c r="H120" s="27">
        <x:f>TRUNC(G120*D120,1)</x:f>
        <x:v>0</x:v>
      </x:c>
      <x:c r="I120" s="24">
        <x:f>단가대비표!V96</x:f>
        <x:v>0</x:v>
      </x:c>
      <x:c r="J120" s="27">
        <x:f>TRUNC(I120*D120,1)</x:f>
        <x:v>0</x:v>
      </x:c>
      <x:c r="K120" s="24">
        <x:f t="shared" si="11"/>
        <x:v>0</x:v>
      </x:c>
      <x:c r="L120" s="27">
        <x:f t="shared" si="11"/>
        <x:v>0</x:v>
      </x:c>
      <x:c r="M120" s="21" t="s">
        <x:v>140</x:v>
      </x:c>
      <x:c r="N120" s="3" t="s">
        <x:v>1024</x:v>
      </x:c>
      <x:c r="O120" s="3" t="s">
        <x:v>1675</x:v>
      </x:c>
      <x:c r="P120" s="3" t="s">
        <x:v>150</x:v>
      </x:c>
      <x:c r="Q120" s="3" t="s">
        <x:v>150</x:v>
      </x:c>
      <x:c r="R120" s="3" t="s">
        <x:v>185</x:v>
      </x:c>
      <x:c r="V120" s="2">
        <x:v>1</x:v>
      </x:c>
      <x:c r="AV120" s="3" t="s">
        <x:v>140</x:v>
      </x:c>
      <x:c r="AW120" s="3" t="s">
        <x:v>1359</x:v>
      </x:c>
      <x:c r="AX120" s="3" t="s">
        <x:v>140</x:v>
      </x:c>
      <x:c r="AY120" s="3" t="s">
        <x:v>140</x:v>
      </x:c>
      <x:c r="AZ120" s="3" t="s">
        <x:v>140</x:v>
      </x:c>
    </x:row>
    <x:row r="121" spans="1:52" ht="30" customHeight="1">
      <x:c r="A121" s="21" t="s">
        <x:v>856</x:v>
      </x:c>
      <x:c r="B121" s="21" t="s">
        <x:v>519</x:v>
      </x:c>
      <x:c r="C121" s="21" t="s">
        <x:v>141</x:v>
      </x:c>
      <x:c r="D121" s="22">
        <x:v>1</x:v>
      </x:c>
      <x:c r="E121" s="24">
        <x:v>0</x:v>
      </x:c>
      <x:c r="F121" s="27">
        <x:f>TRUNC(E121*D121,1)</x:f>
        <x:v>0</x:v>
      </x:c>
      <x:c r="G121" s="24">
        <x:v>0</x:v>
      </x:c>
      <x:c r="H121" s="27">
        <x:f>TRUNC(G121*D121,1)</x:f>
        <x:v>0</x:v>
      </x:c>
      <x:c r="I121" s="24">
        <x:f>TRUNC(SUMIF(V119:V121,RIGHTB(O121,1),H119:H121)*U121,2)</x:f>
        <x:v>0</x:v>
      </x:c>
      <x:c r="J121" s="27">
        <x:f>TRUNC(I121*D121,1)</x:f>
        <x:v>0</x:v>
      </x:c>
      <x:c r="K121" s="24">
        <x:f t="shared" si="11"/>
        <x:v>0</x:v>
      </x:c>
      <x:c r="L121" s="27">
        <x:f t="shared" si="11"/>
        <x:v>0</x:v>
      </x:c>
      <x:c r="M121" s="21" t="s">
        <x:v>140</x:v>
      </x:c>
      <x:c r="N121" s="3" t="s">
        <x:v>1024</x:v>
      </x:c>
      <x:c r="O121" s="3" t="s">
        <x:v>5</x:v>
      </x:c>
      <x:c r="P121" s="3" t="s">
        <x:v>150</x:v>
      </x:c>
      <x:c r="Q121" s="3" t="s">
        <x:v>150</x:v>
      </x:c>
      <x:c r="R121" s="3" t="s">
        <x:v>150</x:v>
      </x:c>
      <x:c r="S121" s="2">
        <x:v>1</x:v>
      </x:c>
      <x:c r="T121" s="2">
        <x:v>2</x:v>
      </x:c>
      <x:c r="U121" s="2">
        <x:v>0.020000000000000001</x:v>
      </x:c>
      <x:c r="AV121" s="3" t="s">
        <x:v>140</x:v>
      </x:c>
      <x:c r="AW121" s="3" t="s">
        <x:v>1471</x:v>
      </x:c>
      <x:c r="AX121" s="3" t="s">
        <x:v>140</x:v>
      </x:c>
      <x:c r="AY121" s="3" t="s">
        <x:v>140</x:v>
      </x:c>
      <x:c r="AZ121" s="3" t="s">
        <x:v>140</x:v>
      </x:c>
    </x:row>
    <x:row r="122" spans="1:52" ht="30" customHeight="1">
      <x:c r="A122" s="21" t="s">
        <x:v>1699</x:v>
      </x:c>
      <x:c r="B122" s="21" t="s">
        <x:v>140</x:v>
      </x:c>
      <x:c r="C122" s="21" t="s">
        <x:v>140</x:v>
      </x:c>
      <x:c r="D122" s="22"/>
      <x:c r="E122" s="24"/>
      <x:c r="F122" s="27">
        <x:f>TRUNC(SUMIF(N119:N121,N118,F119:F121),0)</x:f>
        <x:v>0</x:v>
      </x:c>
      <x:c r="G122" s="24"/>
      <x:c r="H122" s="27">
        <x:f>TRUNC(SUMIF(N119:N121,N118,H119:H121),0)</x:f>
        <x:v>0</x:v>
      </x:c>
      <x:c r="I122" s="24"/>
      <x:c r="J122" s="27">
        <x:f>TRUNC(SUMIF(N119:N121,N118,J119:J121),0)</x:f>
        <x:v>0</x:v>
      </x:c>
      <x:c r="K122" s="24"/>
      <x:c r="L122" s="27">
        <x:f>F122+H122+J122</x:f>
        <x:v>0</x:v>
      </x:c>
      <x:c r="M122" s="21" t="s">
        <x:v>140</x:v>
      </x:c>
      <x:c r="N122" s="3" t="s">
        <x:v>344</x:v>
      </x:c>
      <x:c r="O122" s="3" t="s">
        <x:v>344</x:v>
      </x:c>
      <x:c r="P122" s="3" t="s">
        <x:v>140</x:v>
      </x:c>
      <x:c r="Q122" s="3" t="s">
        <x:v>140</x:v>
      </x:c>
      <x:c r="R122" s="3" t="s">
        <x:v>140</x:v>
      </x:c>
      <x:c r="AV122" s="3" t="s">
        <x:v>140</x:v>
      </x:c>
      <x:c r="AW122" s="3" t="s">
        <x:v>140</x:v>
      </x:c>
      <x:c r="AX122" s="3" t="s">
        <x:v>140</x:v>
      </x:c>
      <x:c r="AY122" s="3" t="s">
        <x:v>140</x:v>
      </x:c>
      <x:c r="AZ122" s="3" t="s">
        <x:v>140</x:v>
      </x:c>
    </x:row>
    <x:row r="123" spans="1:13" ht="30" customHeight="1">
      <x:c r="A123" s="22"/>
      <x:c r="B123" s="22"/>
      <x:c r="C123" s="22"/>
      <x:c r="D123" s="22"/>
      <x:c r="E123" s="24"/>
      <x:c r="F123" s="27"/>
      <x:c r="G123" s="24"/>
      <x:c r="H123" s="27"/>
      <x:c r="I123" s="24"/>
      <x:c r="J123" s="27"/>
      <x:c r="K123" s="24"/>
      <x:c r="L123" s="27"/>
      <x:c r="M123" s="22"/>
    </x:row>
    <x:row r="124" spans="1:14" ht="30" customHeight="1">
      <x:c r="A124" s="18" t="s">
        <x:v>1653</x:v>
      </x:c>
      <x:c r="B124" s="19"/>
      <x:c r="C124" s="19"/>
      <x:c r="D124" s="19"/>
      <x:c r="E124" s="23"/>
      <x:c r="F124" s="26"/>
      <x:c r="G124" s="23"/>
      <x:c r="H124" s="26"/>
      <x:c r="I124" s="23"/>
      <x:c r="J124" s="26"/>
      <x:c r="K124" s="23"/>
      <x:c r="L124" s="26"/>
      <x:c r="M124" s="20"/>
      <x:c r="N124" s="3" t="s">
        <x:v>1180</x:v>
      </x:c>
    </x:row>
    <x:row r="125" spans="1:52" ht="30" customHeight="1">
      <x:c r="A125" s="21" t="s">
        <x:v>203</x:v>
      </x:c>
      <x:c r="B125" s="21" t="s">
        <x:v>517</x:v>
      </x:c>
      <x:c r="C125" s="21" t="s">
        <x:v>129</x:v>
      </x:c>
      <x:c r="D125" s="22">
        <x:v>1.1503000000000001</x:v>
      </x:c>
      <x:c r="E125" s="24">
        <x:f>단가대비표!O23</x:f>
        <x:v>0</x:v>
      </x:c>
      <x:c r="F125" s="27">
        <x:f>TRUNC(E125*D125,1)</x:f>
        <x:v>0</x:v>
      </x:c>
      <x:c r="G125" s="24">
        <x:f>단가대비표!P23</x:f>
        <x:v>0</x:v>
      </x:c>
      <x:c r="H125" s="27">
        <x:f>TRUNC(G125*D125,1)</x:f>
        <x:v>0</x:v>
      </x:c>
      <x:c r="I125" s="24">
        <x:f>단가대비표!V23</x:f>
        <x:v>0</x:v>
      </x:c>
      <x:c r="J125" s="27">
        <x:f>TRUNC(I125*D125,1)</x:f>
        <x:v>0</x:v>
      </x:c>
      <x:c r="K125" s="24">
        <x:f>TRUNC(E125+G125+I125,1)</x:f>
        <x:v>0</x:v>
      </x:c>
      <x:c r="L125" s="27">
        <x:f>TRUNC(F125+H125+J125,1)</x:f>
        <x:v>0</x:v>
      </x:c>
      <x:c r="M125" s="21" t="s">
        <x:v>140</x:v>
      </x:c>
      <x:c r="N125" s="3" t="s">
        <x:v>1180</x:v>
      </x:c>
      <x:c r="O125" s="3" t="s">
        <x:v>790</x:v>
      </x:c>
      <x:c r="P125" s="3" t="s">
        <x:v>150</x:v>
      </x:c>
      <x:c r="Q125" s="3" t="s">
        <x:v>150</x:v>
      </x:c>
      <x:c r="R125" s="3" t="s">
        <x:v>185</x:v>
      </x:c>
      <x:c r="AV125" s="3" t="s">
        <x:v>140</x:v>
      </x:c>
      <x:c r="AW125" s="3" t="s">
        <x:v>1292</x:v>
      </x:c>
      <x:c r="AX125" s="3" t="s">
        <x:v>140</x:v>
      </x:c>
      <x:c r="AY125" s="3" t="s">
        <x:v>140</x:v>
      </x:c>
      <x:c r="AZ125" s="3" t="s">
        <x:v>140</x:v>
      </x:c>
    </x:row>
    <x:row r="126" spans="1:52" ht="30" customHeight="1">
      <x:c r="A126" s="21" t="s">
        <x:v>426</x:v>
      </x:c>
      <x:c r="B126" s="21" t="s">
        <x:v>419</x:v>
      </x:c>
      <x:c r="C126" s="21" t="s">
        <x:v>176</x:v>
      </x:c>
      <x:c r="D126" s="22">
        <x:v>1</x:v>
      </x:c>
      <x:c r="E126" s="24">
        <x:f>일위대가목록!E25</x:f>
        <x:v>0</x:v>
      </x:c>
      <x:c r="F126" s="27">
        <x:f>TRUNC(E126*D126,1)</x:f>
        <x:v>0</x:v>
      </x:c>
      <x:c r="G126" s="24">
        <x:f>일위대가목록!F25</x:f>
        <x:v>0</x:v>
      </x:c>
      <x:c r="H126" s="27">
        <x:f>TRUNC(G126*D126,1)</x:f>
        <x:v>0</x:v>
      </x:c>
      <x:c r="I126" s="24">
        <x:f>일위대가목록!G25</x:f>
        <x:v>0</x:v>
      </x:c>
      <x:c r="J126" s="27">
        <x:f>TRUNC(I126*D126,1)</x:f>
        <x:v>0</x:v>
      </x:c>
      <x:c r="K126" s="24">
        <x:f>TRUNC(E126+G126+I126,1)</x:f>
        <x:v>0</x:v>
      </x:c>
      <x:c r="L126" s="27">
        <x:f>TRUNC(F126+H126+J126,1)</x:f>
        <x:v>0</x:v>
      </x:c>
      <x:c r="M126" s="21" t="s">
        <x:v>384</x:v>
      </x:c>
      <x:c r="N126" s="3" t="s">
        <x:v>1180</x:v>
      </x:c>
      <x:c r="O126" s="3" t="s">
        <x:v>1024</x:v>
      </x:c>
      <x:c r="P126" s="3" t="s">
        <x:v>185</x:v>
      </x:c>
      <x:c r="Q126" s="3" t="s">
        <x:v>150</x:v>
      </x:c>
      <x:c r="R126" s="3" t="s">
        <x:v>150</x:v>
      </x:c>
      <x:c r="AV126" s="3" t="s">
        <x:v>140</x:v>
      </x:c>
      <x:c r="AW126" s="3" t="s">
        <x:v>1468</x:v>
      </x:c>
      <x:c r="AX126" s="3" t="s">
        <x:v>140</x:v>
      </x:c>
      <x:c r="AY126" s="3" t="s">
        <x:v>140</x:v>
      </x:c>
      <x:c r="AZ126" s="3" t="s">
        <x:v>140</x:v>
      </x:c>
    </x:row>
    <x:row r="127" spans="1:52" ht="30" customHeight="1">
      <x:c r="A127" s="21" t="s">
        <x:v>1699</x:v>
      </x:c>
      <x:c r="B127" s="21" t="s">
        <x:v>140</x:v>
      </x:c>
      <x:c r="C127" s="21" t="s">
        <x:v>140</x:v>
      </x:c>
      <x:c r="D127" s="22"/>
      <x:c r="E127" s="24"/>
      <x:c r="F127" s="27">
        <x:f>TRUNC(SUMIF(N125:N126,N124,F125:F126),0)</x:f>
        <x:v>0</x:v>
      </x:c>
      <x:c r="G127" s="24"/>
      <x:c r="H127" s="27">
        <x:f>TRUNC(SUMIF(N125:N126,N124,H125:H126),0)</x:f>
        <x:v>0</x:v>
      </x:c>
      <x:c r="I127" s="24"/>
      <x:c r="J127" s="27">
        <x:f>TRUNC(SUMIF(N125:N126,N124,J125:J126),0)</x:f>
        <x:v>0</x:v>
      </x:c>
      <x:c r="K127" s="24"/>
      <x:c r="L127" s="27">
        <x:f>F127+H127+J127</x:f>
        <x:v>0</x:v>
      </x:c>
      <x:c r="M127" s="21" t="s">
        <x:v>140</x:v>
      </x:c>
      <x:c r="N127" s="3" t="s">
        <x:v>344</x:v>
      </x:c>
      <x:c r="O127" s="3" t="s">
        <x:v>344</x:v>
      </x:c>
      <x:c r="P127" s="3" t="s">
        <x:v>140</x:v>
      </x:c>
      <x:c r="Q127" s="3" t="s">
        <x:v>140</x:v>
      </x:c>
      <x:c r="R127" s="3" t="s">
        <x:v>140</x:v>
      </x:c>
      <x:c r="AV127" s="3" t="s">
        <x:v>140</x:v>
      </x:c>
      <x:c r="AW127" s="3" t="s">
        <x:v>140</x:v>
      </x:c>
      <x:c r="AX127" s="3" t="s">
        <x:v>140</x:v>
      </x:c>
      <x:c r="AY127" s="3" t="s">
        <x:v>140</x:v>
      </x:c>
      <x:c r="AZ127" s="3" t="s">
        <x:v>140</x:v>
      </x:c>
    </x:row>
    <x:row r="128" spans="1:13" ht="30" customHeight="1">
      <x:c r="A128" s="22"/>
      <x:c r="B128" s="22"/>
      <x:c r="C128" s="22"/>
      <x:c r="D128" s="22"/>
      <x:c r="E128" s="24"/>
      <x:c r="F128" s="27"/>
      <x:c r="G128" s="24"/>
      <x:c r="H128" s="27"/>
      <x:c r="I128" s="24"/>
      <x:c r="J128" s="27"/>
      <x:c r="K128" s="24"/>
      <x:c r="L128" s="27"/>
      <x:c r="M128" s="22"/>
    </x:row>
    <x:row r="129" spans="1:14" ht="30" customHeight="1">
      <x:c r="A129" s="18" t="s">
        <x:v>1130</x:v>
      </x:c>
      <x:c r="B129" s="19"/>
      <x:c r="C129" s="19"/>
      <x:c r="D129" s="19"/>
      <x:c r="E129" s="23"/>
      <x:c r="F129" s="26"/>
      <x:c r="G129" s="23"/>
      <x:c r="H129" s="26"/>
      <x:c r="I129" s="23"/>
      <x:c r="J129" s="26"/>
      <x:c r="K129" s="23"/>
      <x:c r="L129" s="26"/>
      <x:c r="M129" s="20"/>
      <x:c r="N129" s="3" t="s">
        <x:v>1119</x:v>
      </x:c>
    </x:row>
    <x:row r="130" spans="1:52" ht="30" customHeight="1">
      <x:c r="A130" s="21" t="s">
        <x:v>507</x:v>
      </x:c>
      <x:c r="B130" s="21" t="s">
        <x:v>387</x:v>
      </x:c>
      <x:c r="C130" s="21" t="s">
        <x:v>127</x:v>
      </x:c>
      <x:c r="D130" s="22">
        <x:v>0.072999999999999998</x:v>
      </x:c>
      <x:c r="E130" s="24">
        <x:f>단가대비표!O104</x:f>
        <x:v>0</x:v>
      </x:c>
      <x:c r="F130" s="27">
        <x:f>TRUNC(E130*D130,1)</x:f>
        <x:v>0</x:v>
      </x:c>
      <x:c r="G130" s="24">
        <x:f>단가대비표!P104</x:f>
        <x:v>0</x:v>
      </x:c>
      <x:c r="H130" s="27">
        <x:f>TRUNC(G130*D130,1)</x:f>
        <x:v>0</x:v>
      </x:c>
      <x:c r="I130" s="24">
        <x:f>단가대비표!V104</x:f>
        <x:v>0</x:v>
      </x:c>
      <x:c r="J130" s="27">
        <x:f>TRUNC(I130*D130,1)</x:f>
        <x:v>0</x:v>
      </x:c>
      <x:c r="K130" s="24">
        <x:f t="shared" ref="K130:L132" si="12">TRUNC(E130+G130+I130,1)</x:f>
        <x:v>0</x:v>
      </x:c>
      <x:c r="L130" s="27">
        <x:f t="shared" si="12"/>
        <x:v>0</x:v>
      </x:c>
      <x:c r="M130" s="21" t="s">
        <x:v>140</x:v>
      </x:c>
      <x:c r="N130" s="3" t="s">
        <x:v>1119</x:v>
      </x:c>
      <x:c r="O130" s="3" t="s">
        <x:v>1042</x:v>
      </x:c>
      <x:c r="P130" s="3" t="s">
        <x:v>150</x:v>
      </x:c>
      <x:c r="Q130" s="3" t="s">
        <x:v>150</x:v>
      </x:c>
      <x:c r="R130" s="3" t="s">
        <x:v>185</x:v>
      </x:c>
      <x:c r="V130" s="2">
        <x:v>1</x:v>
      </x:c>
      <x:c r="AV130" s="3" t="s">
        <x:v>140</x:v>
      </x:c>
      <x:c r="AW130" s="3" t="s">
        <x:v>1741</x:v>
      </x:c>
      <x:c r="AX130" s="3" t="s">
        <x:v>140</x:v>
      </x:c>
      <x:c r="AY130" s="3" t="s">
        <x:v>140</x:v>
      </x:c>
      <x:c r="AZ130" s="3" t="s">
        <x:v>140</x:v>
      </x:c>
    </x:row>
    <x:row r="131" spans="1:52" ht="30" customHeight="1">
      <x:c r="A131" s="21" t="s">
        <x:v>849</x:v>
      </x:c>
      <x:c r="B131" s="21" t="s">
        <x:v>387</x:v>
      </x:c>
      <x:c r="C131" s="21" t="s">
        <x:v>127</x:v>
      </x:c>
      <x:c r="D131" s="22">
        <x:v>0.025</x:v>
      </x:c>
      <x:c r="E131" s="24">
        <x:f>단가대비표!O96</x:f>
        <x:v>0</x:v>
      </x:c>
      <x:c r="F131" s="27">
        <x:f>TRUNC(E131*D131,1)</x:f>
        <x:v>0</x:v>
      </x:c>
      <x:c r="G131" s="24">
        <x:f>단가대비표!P96</x:f>
        <x:v>0</x:v>
      </x:c>
      <x:c r="H131" s="27">
        <x:f>TRUNC(G131*D131,1)</x:f>
        <x:v>0</x:v>
      </x:c>
      <x:c r="I131" s="24">
        <x:f>단가대비표!V96</x:f>
        <x:v>0</x:v>
      </x:c>
      <x:c r="J131" s="27">
        <x:f>TRUNC(I131*D131,1)</x:f>
        <x:v>0</x:v>
      </x:c>
      <x:c r="K131" s="24">
        <x:f t="shared" si="12"/>
        <x:v>0</x:v>
      </x:c>
      <x:c r="L131" s="27">
        <x:f t="shared" si="12"/>
        <x:v>0</x:v>
      </x:c>
      <x:c r="M131" s="21" t="s">
        <x:v>140</x:v>
      </x:c>
      <x:c r="N131" s="3" t="s">
        <x:v>1119</x:v>
      </x:c>
      <x:c r="O131" s="3" t="s">
        <x:v>1675</x:v>
      </x:c>
      <x:c r="P131" s="3" t="s">
        <x:v>150</x:v>
      </x:c>
      <x:c r="Q131" s="3" t="s">
        <x:v>150</x:v>
      </x:c>
      <x:c r="R131" s="3" t="s">
        <x:v>185</x:v>
      </x:c>
      <x:c r="V131" s="2">
        <x:v>1</x:v>
      </x:c>
      <x:c r="AV131" s="3" t="s">
        <x:v>140</x:v>
      </x:c>
      <x:c r="AW131" s="3" t="s">
        <x:v>1355</x:v>
      </x:c>
      <x:c r="AX131" s="3" t="s">
        <x:v>140</x:v>
      </x:c>
      <x:c r="AY131" s="3" t="s">
        <x:v>140</x:v>
      </x:c>
      <x:c r="AZ131" s="3" t="s">
        <x:v>140</x:v>
      </x:c>
    </x:row>
    <x:row r="132" spans="1:52" ht="30" customHeight="1">
      <x:c r="A132" s="21" t="s">
        <x:v>856</x:v>
      </x:c>
      <x:c r="B132" s="21" t="s">
        <x:v>519</x:v>
      </x:c>
      <x:c r="C132" s="21" t="s">
        <x:v>141</x:v>
      </x:c>
      <x:c r="D132" s="22">
        <x:v>1</x:v>
      </x:c>
      <x:c r="E132" s="24">
        <x:v>0</x:v>
      </x:c>
      <x:c r="F132" s="27">
        <x:f>TRUNC(E132*D132,1)</x:f>
        <x:v>0</x:v>
      </x:c>
      <x:c r="G132" s="24">
        <x:v>0</x:v>
      </x:c>
      <x:c r="H132" s="27">
        <x:f>TRUNC(G132*D132,1)</x:f>
        <x:v>0</x:v>
      </x:c>
      <x:c r="I132" s="24">
        <x:f>TRUNC(SUMIF(V130:V132,RIGHTB(O132,1),H130:H132)*U132,2)</x:f>
        <x:v>0</x:v>
      </x:c>
      <x:c r="J132" s="27">
        <x:f>TRUNC(I132*D132,1)</x:f>
        <x:v>0</x:v>
      </x:c>
      <x:c r="K132" s="24">
        <x:f t="shared" si="12"/>
        <x:v>0</x:v>
      </x:c>
      <x:c r="L132" s="27">
        <x:f t="shared" si="12"/>
        <x:v>0</x:v>
      </x:c>
      <x:c r="M132" s="21" t="s">
        <x:v>140</x:v>
      </x:c>
      <x:c r="N132" s="3" t="s">
        <x:v>1119</x:v>
      </x:c>
      <x:c r="O132" s="3" t="s">
        <x:v>5</x:v>
      </x:c>
      <x:c r="P132" s="3" t="s">
        <x:v>150</x:v>
      </x:c>
      <x:c r="Q132" s="3" t="s">
        <x:v>150</x:v>
      </x:c>
      <x:c r="R132" s="3" t="s">
        <x:v>150</x:v>
      </x:c>
      <x:c r="S132" s="2">
        <x:v>1</x:v>
      </x:c>
      <x:c r="T132" s="2">
        <x:v>2</x:v>
      </x:c>
      <x:c r="U132" s="2">
        <x:v>0.020000000000000001</x:v>
      </x:c>
      <x:c r="AV132" s="3" t="s">
        <x:v>140</x:v>
      </x:c>
      <x:c r="AW132" s="3" t="s">
        <x:v>1462</x:v>
      </x:c>
      <x:c r="AX132" s="3" t="s">
        <x:v>140</x:v>
      </x:c>
      <x:c r="AY132" s="3" t="s">
        <x:v>140</x:v>
      </x:c>
      <x:c r="AZ132" s="3" t="s">
        <x:v>140</x:v>
      </x:c>
    </x:row>
    <x:row r="133" spans="1:52" ht="30" customHeight="1">
      <x:c r="A133" s="21" t="s">
        <x:v>1699</x:v>
      </x:c>
      <x:c r="B133" s="21" t="s">
        <x:v>140</x:v>
      </x:c>
      <x:c r="C133" s="21" t="s">
        <x:v>140</x:v>
      </x:c>
      <x:c r="D133" s="22"/>
      <x:c r="E133" s="24"/>
      <x:c r="F133" s="27">
        <x:f>TRUNC(SUMIF(N130:N132,N129,F130:F132),0)</x:f>
        <x:v>0</x:v>
      </x:c>
      <x:c r="G133" s="24"/>
      <x:c r="H133" s="27">
        <x:f>TRUNC(SUMIF(N130:N132,N129,H130:H132),0)</x:f>
        <x:v>0</x:v>
      </x:c>
      <x:c r="I133" s="24"/>
      <x:c r="J133" s="27">
        <x:f>TRUNC(SUMIF(N130:N132,N129,J130:J132),0)</x:f>
        <x:v>0</x:v>
      </x:c>
      <x:c r="K133" s="24"/>
      <x:c r="L133" s="27">
        <x:f>F133+H133+J133</x:f>
        <x:v>0</x:v>
      </x:c>
      <x:c r="M133" s="21" t="s">
        <x:v>140</x:v>
      </x:c>
      <x:c r="N133" s="3" t="s">
        <x:v>344</x:v>
      </x:c>
      <x:c r="O133" s="3" t="s">
        <x:v>344</x:v>
      </x:c>
      <x:c r="P133" s="3" t="s">
        <x:v>140</x:v>
      </x:c>
      <x:c r="Q133" s="3" t="s">
        <x:v>140</x:v>
      </x:c>
      <x:c r="R133" s="3" t="s">
        <x:v>140</x:v>
      </x:c>
      <x:c r="AV133" s="3" t="s">
        <x:v>140</x:v>
      </x:c>
      <x:c r="AW133" s="3" t="s">
        <x:v>140</x:v>
      </x:c>
      <x:c r="AX133" s="3" t="s">
        <x:v>140</x:v>
      </x:c>
      <x:c r="AY133" s="3" t="s">
        <x:v>140</x:v>
      </x:c>
      <x:c r="AZ133" s="3" t="s">
        <x:v>140</x:v>
      </x:c>
    </x:row>
    <x:row r="134" spans="1:13" ht="30" customHeight="1">
      <x:c r="A134" s="22"/>
      <x:c r="B134" s="22"/>
      <x:c r="C134" s="22"/>
      <x:c r="D134" s="22"/>
      <x:c r="E134" s="24"/>
      <x:c r="F134" s="27"/>
      <x:c r="G134" s="24"/>
      <x:c r="H134" s="27"/>
      <x:c r="I134" s="24"/>
      <x:c r="J134" s="27"/>
      <x:c r="K134" s="24"/>
      <x:c r="L134" s="27"/>
      <x:c r="M134" s="22"/>
    </x:row>
    <x:row r="135" spans="1:14" ht="30" customHeight="1">
      <x:c r="A135" s="18" t="s">
        <x:v>1223</x:v>
      </x:c>
      <x:c r="B135" s="19"/>
      <x:c r="C135" s="19"/>
      <x:c r="D135" s="19"/>
      <x:c r="E135" s="23"/>
      <x:c r="F135" s="26"/>
      <x:c r="G135" s="23"/>
      <x:c r="H135" s="26"/>
      <x:c r="I135" s="23"/>
      <x:c r="J135" s="26"/>
      <x:c r="K135" s="23"/>
      <x:c r="L135" s="26"/>
      <x:c r="M135" s="20"/>
      <x:c r="N135" s="3" t="s">
        <x:v>4</x:v>
      </x:c>
    </x:row>
    <x:row r="136" spans="1:52" ht="30" customHeight="1">
      <x:c r="A136" s="21" t="s">
        <x:v>174</x:v>
      </x:c>
      <x:c r="B136" s="21" t="s">
        <x:v>924</x:v>
      </x:c>
      <x:c r="C136" s="21" t="s">
        <x:v>139</x:v>
      </x:c>
      <x:c r="D136" s="22">
        <x:v>0.0080000000000000004</x:v>
      </x:c>
      <x:c r="E136" s="24">
        <x:f>단가대비표!O64</x:f>
        <x:v>0</x:v>
      </x:c>
      <x:c r="F136" s="27">
        <x:f>TRUNC(E136*D136,1)</x:f>
        <x:v>0</x:v>
      </x:c>
      <x:c r="G136" s="24">
        <x:f>단가대비표!P64</x:f>
        <x:v>0</x:v>
      </x:c>
      <x:c r="H136" s="27">
        <x:f>TRUNC(G136*D136,1)</x:f>
        <x:v>0</x:v>
      </x:c>
      <x:c r="I136" s="24">
        <x:f>단가대비표!V64</x:f>
        <x:v>0</x:v>
      </x:c>
      <x:c r="J136" s="27">
        <x:f>TRUNC(I136*D136,1)</x:f>
        <x:v>0</x:v>
      </x:c>
      <x:c r="K136" s="24">
        <x:f>TRUNC(E136+G136+I136,1)</x:f>
        <x:v>0</x:v>
      </x:c>
      <x:c r="L136" s="27">
        <x:f>TRUNC(F136+H136+J136,1)</x:f>
        <x:v>0</x:v>
      </x:c>
      <x:c r="M136" s="21" t="s">
        <x:v>140</x:v>
      </x:c>
      <x:c r="N136" s="3" t="s">
        <x:v>4</x:v>
      </x:c>
      <x:c r="O136" s="3" t="s">
        <x:v>1838</x:v>
      </x:c>
      <x:c r="P136" s="3" t="s">
        <x:v>150</x:v>
      </x:c>
      <x:c r="Q136" s="3" t="s">
        <x:v>150</x:v>
      </x:c>
      <x:c r="R136" s="3" t="s">
        <x:v>185</x:v>
      </x:c>
      <x:c r="AV136" s="3" t="s">
        <x:v>140</x:v>
      </x:c>
      <x:c r="AW136" s="3" t="s">
        <x:v>1361</x:v>
      </x:c>
      <x:c r="AX136" s="3" t="s">
        <x:v>140</x:v>
      </x:c>
      <x:c r="AY136" s="3" t="s">
        <x:v>140</x:v>
      </x:c>
      <x:c r="AZ136" s="3" t="s">
        <x:v>140</x:v>
      </x:c>
    </x:row>
    <x:row r="137" spans="1:52" ht="30" customHeight="1">
      <x:c r="A137" s="21" t="s">
        <x:v>855</x:v>
      </x:c>
      <x:c r="B137" s="21" t="s">
        <x:v>387</x:v>
      </x:c>
      <x:c r="C137" s="21" t="s">
        <x:v>127</x:v>
      </x:c>
      <x:c r="D137" s="22">
        <x:v>0.0033000000000000002</x:v>
      </x:c>
      <x:c r="E137" s="24">
        <x:f>단가대비표!O99</x:f>
        <x:v>0</x:v>
      </x:c>
      <x:c r="F137" s="27">
        <x:f>TRUNC(E137*D137,1)</x:f>
        <x:v>0</x:v>
      </x:c>
      <x:c r="G137" s="24">
        <x:f>단가대비표!P99</x:f>
        <x:v>0</x:v>
      </x:c>
      <x:c r="H137" s="27">
        <x:f>TRUNC(G137*D137,1)</x:f>
        <x:v>0</x:v>
      </x:c>
      <x:c r="I137" s="24">
        <x:f>단가대비표!V99</x:f>
        <x:v>0</x:v>
      </x:c>
      <x:c r="J137" s="27">
        <x:f>TRUNC(I137*D137,1)</x:f>
        <x:v>0</x:v>
      </x:c>
      <x:c r="K137" s="24">
        <x:f>TRUNC(E137+G137+I137,1)</x:f>
        <x:v>0</x:v>
      </x:c>
      <x:c r="L137" s="27">
        <x:f>TRUNC(F137+H137+J137,1)</x:f>
        <x:v>0</x:v>
      </x:c>
      <x:c r="M137" s="21" t="s">
        <x:v>140</x:v>
      </x:c>
      <x:c r="N137" s="3" t="s">
        <x:v>4</x:v>
      </x:c>
      <x:c r="O137" s="3" t="s">
        <x:v>1038</x:v>
      </x:c>
      <x:c r="P137" s="3" t="s">
        <x:v>150</x:v>
      </x:c>
      <x:c r="Q137" s="3" t="s">
        <x:v>150</x:v>
      </x:c>
      <x:c r="R137" s="3" t="s">
        <x:v>185</x:v>
      </x:c>
      <x:c r="AV137" s="3" t="s">
        <x:v>140</x:v>
      </x:c>
      <x:c r="AW137" s="3" t="s">
        <x:v>1348</x:v>
      </x:c>
      <x:c r="AX137" s="3" t="s">
        <x:v>140</x:v>
      </x:c>
      <x:c r="AY137" s="3" t="s">
        <x:v>140</x:v>
      </x:c>
      <x:c r="AZ137" s="3" t="s">
        <x:v>140</x:v>
      </x:c>
    </x:row>
    <x:row r="138" spans="1:52" ht="30" customHeight="1">
      <x:c r="A138" s="21" t="s">
        <x:v>1699</x:v>
      </x:c>
      <x:c r="B138" s="21" t="s">
        <x:v>140</x:v>
      </x:c>
      <x:c r="C138" s="21" t="s">
        <x:v>140</x:v>
      </x:c>
      <x:c r="D138" s="22"/>
      <x:c r="E138" s="24"/>
      <x:c r="F138" s="27">
        <x:f>TRUNC(SUMIF(N136:N137,N135,F136:F137),0)</x:f>
        <x:v>0</x:v>
      </x:c>
      <x:c r="G138" s="24"/>
      <x:c r="H138" s="27">
        <x:f>TRUNC(SUMIF(N136:N137,N135,H136:H137),0)</x:f>
        <x:v>0</x:v>
      </x:c>
      <x:c r="I138" s="24"/>
      <x:c r="J138" s="27">
        <x:f>TRUNC(SUMIF(N136:N137,N135,J136:J137),0)</x:f>
        <x:v>0</x:v>
      </x:c>
      <x:c r="K138" s="24"/>
      <x:c r="L138" s="27">
        <x:f>F138+H138+J138</x:f>
        <x:v>0</x:v>
      </x:c>
      <x:c r="M138" s="21" t="s">
        <x:v>140</x:v>
      </x:c>
      <x:c r="N138" s="3" t="s">
        <x:v>344</x:v>
      </x:c>
      <x:c r="O138" s="3" t="s">
        <x:v>344</x:v>
      </x:c>
      <x:c r="P138" s="3" t="s">
        <x:v>140</x:v>
      </x:c>
      <x:c r="Q138" s="3" t="s">
        <x:v>140</x:v>
      </x:c>
      <x:c r="R138" s="3" t="s">
        <x:v>140</x:v>
      </x:c>
      <x:c r="AV138" s="3" t="s">
        <x:v>140</x:v>
      </x:c>
      <x:c r="AW138" s="3" t="s">
        <x:v>140</x:v>
      </x:c>
      <x:c r="AX138" s="3" t="s">
        <x:v>140</x:v>
      </x:c>
      <x:c r="AY138" s="3" t="s">
        <x:v>140</x:v>
      </x:c>
      <x:c r="AZ138" s="3" t="s">
        <x:v>140</x:v>
      </x:c>
    </x:row>
    <x:row r="139" spans="1:13" ht="30" customHeight="1">
      <x:c r="A139" s="22"/>
      <x:c r="B139" s="22"/>
      <x:c r="C139" s="22"/>
      <x:c r="D139" s="22"/>
      <x:c r="E139" s="24"/>
      <x:c r="F139" s="27"/>
      <x:c r="G139" s="24"/>
      <x:c r="H139" s="27"/>
      <x:c r="I139" s="24"/>
      <x:c r="J139" s="27"/>
      <x:c r="K139" s="24"/>
      <x:c r="L139" s="27"/>
      <x:c r="M139" s="22"/>
    </x:row>
    <x:row r="140" spans="1:14" ht="30" customHeight="1">
      <x:c r="A140" s="18" t="s">
        <x:v>1226</x:v>
      </x:c>
      <x:c r="B140" s="19"/>
      <x:c r="C140" s="19"/>
      <x:c r="D140" s="19"/>
      <x:c r="E140" s="23"/>
      <x:c r="F140" s="26"/>
      <x:c r="G140" s="23"/>
      <x:c r="H140" s="26"/>
      <x:c r="I140" s="23"/>
      <x:c r="J140" s="26"/>
      <x:c r="K140" s="23"/>
      <x:c r="L140" s="26"/>
      <x:c r="M140" s="20"/>
      <x:c r="N140" s="3" t="s">
        <x:v>1113</x:v>
      </x:c>
    </x:row>
    <x:row r="141" spans="1:52" ht="30" customHeight="1">
      <x:c r="A141" s="21" t="s">
        <x:v>184</x:v>
      </x:c>
      <x:c r="B141" s="21" t="s">
        <x:v>387</x:v>
      </x:c>
      <x:c r="C141" s="21" t="s">
        <x:v>127</x:v>
      </x:c>
      <x:c r="D141" s="22">
        <x:v>0.033000000000000002</x:v>
      </x:c>
      <x:c r="E141" s="24">
        <x:f>단가대비표!O111</x:f>
        <x:v>0</x:v>
      </x:c>
      <x:c r="F141" s="27">
        <x:f>TRUNC(E141*D141,1)</x:f>
        <x:v>0</x:v>
      </x:c>
      <x:c r="G141" s="24">
        <x:f>단가대비표!P111</x:f>
        <x:v>0</x:v>
      </x:c>
      <x:c r="H141" s="27">
        <x:f>TRUNC(G141*D141,1)</x:f>
        <x:v>0</x:v>
      </x:c>
      <x:c r="I141" s="24">
        <x:f>단가대비표!V111</x:f>
        <x:v>0</x:v>
      </x:c>
      <x:c r="J141" s="27">
        <x:f>TRUNC(I141*D141,1)</x:f>
        <x:v>0</x:v>
      </x:c>
      <x:c r="K141" s="24">
        <x:f t="shared" ref="K141:L143" si="13">TRUNC(E141+G141+I141,1)</x:f>
        <x:v>0</x:v>
      </x:c>
      <x:c r="L141" s="27">
        <x:f t="shared" si="13"/>
        <x:v>0</x:v>
      </x:c>
      <x:c r="M141" s="21" t="s">
        <x:v>140</x:v>
      </x:c>
      <x:c r="N141" s="3" t="s">
        <x:v>1113</x:v>
      </x:c>
      <x:c r="O141" s="3" t="s">
        <x:v>28</x:v>
      </x:c>
      <x:c r="P141" s="3" t="s">
        <x:v>150</x:v>
      </x:c>
      <x:c r="Q141" s="3" t="s">
        <x:v>150</x:v>
      </x:c>
      <x:c r="R141" s="3" t="s">
        <x:v>185</x:v>
      </x:c>
      <x:c r="V141" s="2">
        <x:v>1</x:v>
      </x:c>
      <x:c r="AV141" s="3" t="s">
        <x:v>140</x:v>
      </x:c>
      <x:c r="AW141" s="3" t="s">
        <x:v>1347</x:v>
      </x:c>
      <x:c r="AX141" s="3" t="s">
        <x:v>140</x:v>
      </x:c>
      <x:c r="AY141" s="3" t="s">
        <x:v>140</x:v>
      </x:c>
      <x:c r="AZ141" s="3" t="s">
        <x:v>140</x:v>
      </x:c>
    </x:row>
    <x:row r="142" spans="1:52" ht="30" customHeight="1">
      <x:c r="A142" s="21" t="s">
        <x:v>849</x:v>
      </x:c>
      <x:c r="B142" s="21" t="s">
        <x:v>387</x:v>
      </x:c>
      <x:c r="C142" s="21" t="s">
        <x:v>127</x:v>
      </x:c>
      <x:c r="D142" s="22">
        <x:v>0.017000000000000001</x:v>
      </x:c>
      <x:c r="E142" s="24">
        <x:f>단가대비표!O96</x:f>
        <x:v>0</x:v>
      </x:c>
      <x:c r="F142" s="27">
        <x:f>TRUNC(E142*D142,1)</x:f>
        <x:v>0</x:v>
      </x:c>
      <x:c r="G142" s="24">
        <x:f>단가대비표!P96</x:f>
        <x:v>0</x:v>
      </x:c>
      <x:c r="H142" s="27">
        <x:f>TRUNC(G142*D142,1)</x:f>
        <x:v>0</x:v>
      </x:c>
      <x:c r="I142" s="24">
        <x:f>단가대비표!V96</x:f>
        <x:v>0</x:v>
      </x:c>
      <x:c r="J142" s="27">
        <x:f>TRUNC(I142*D142,1)</x:f>
        <x:v>0</x:v>
      </x:c>
      <x:c r="K142" s="24">
        <x:f t="shared" si="13"/>
        <x:v>0</x:v>
      </x:c>
      <x:c r="L142" s="27">
        <x:f t="shared" si="13"/>
        <x:v>0</x:v>
      </x:c>
      <x:c r="M142" s="21" t="s">
        <x:v>140</x:v>
      </x:c>
      <x:c r="N142" s="3" t="s">
        <x:v>1113</x:v>
      </x:c>
      <x:c r="O142" s="3" t="s">
        <x:v>1675</x:v>
      </x:c>
      <x:c r="P142" s="3" t="s">
        <x:v>150</x:v>
      </x:c>
      <x:c r="Q142" s="3" t="s">
        <x:v>150</x:v>
      </x:c>
      <x:c r="R142" s="3" t="s">
        <x:v>185</x:v>
      </x:c>
      <x:c r="V142" s="2">
        <x:v>1</x:v>
      </x:c>
      <x:c r="AV142" s="3" t="s">
        <x:v>140</x:v>
      </x:c>
      <x:c r="AW142" s="3" t="s">
        <x:v>1530</x:v>
      </x:c>
      <x:c r="AX142" s="3" t="s">
        <x:v>140</x:v>
      </x:c>
      <x:c r="AY142" s="3" t="s">
        <x:v>140</x:v>
      </x:c>
      <x:c r="AZ142" s="3" t="s">
        <x:v>140</x:v>
      </x:c>
    </x:row>
    <x:row r="143" spans="1:52" ht="30" customHeight="1">
      <x:c r="A143" s="21" t="s">
        <x:v>856</x:v>
      </x:c>
      <x:c r="B143" s="21" t="s">
        <x:v>421</x:v>
      </x:c>
      <x:c r="C143" s="21" t="s">
        <x:v>141</x:v>
      </x:c>
      <x:c r="D143" s="22">
        <x:v>1</x:v>
      </x:c>
      <x:c r="E143" s="24">
        <x:v>0</x:v>
      </x:c>
      <x:c r="F143" s="27">
        <x:f>TRUNC(E143*D143,1)</x:f>
        <x:v>0</x:v>
      </x:c>
      <x:c r="G143" s="24">
        <x:v>0</x:v>
      </x:c>
      <x:c r="H143" s="27">
        <x:f>TRUNC(G143*D143,1)</x:f>
        <x:v>0</x:v>
      </x:c>
      <x:c r="I143" s="24">
        <x:f>TRUNC(SUMIF(V141:V143,RIGHTB(O143,1),H141:H143)*U143,2)</x:f>
        <x:v>0</x:v>
      </x:c>
      <x:c r="J143" s="27">
        <x:f>TRUNC(I143*D143,1)</x:f>
        <x:v>0</x:v>
      </x:c>
      <x:c r="K143" s="24">
        <x:f t="shared" si="13"/>
        <x:v>0</x:v>
      </x:c>
      <x:c r="L143" s="27">
        <x:f t="shared" si="13"/>
        <x:v>0</x:v>
      </x:c>
      <x:c r="M143" s="21" t="s">
        <x:v>140</x:v>
      </x:c>
      <x:c r="N143" s="3" t="s">
        <x:v>1113</x:v>
      </x:c>
      <x:c r="O143" s="3" t="s">
        <x:v>5</x:v>
      </x:c>
      <x:c r="P143" s="3" t="s">
        <x:v>150</x:v>
      </x:c>
      <x:c r="Q143" s="3" t="s">
        <x:v>150</x:v>
      </x:c>
      <x:c r="R143" s="3" t="s">
        <x:v>150</x:v>
      </x:c>
      <x:c r="S143" s="2">
        <x:v>1</x:v>
      </x:c>
      <x:c r="T143" s="2">
        <x:v>2</x:v>
      </x:c>
      <x:c r="U143" s="2">
        <x:v>0.059999999999999998</x:v>
      </x:c>
      <x:c r="AV143" s="3" t="s">
        <x:v>140</x:v>
      </x:c>
      <x:c r="AW143" s="3" t="s">
        <x:v>1409</x:v>
      </x:c>
      <x:c r="AX143" s="3" t="s">
        <x:v>140</x:v>
      </x:c>
      <x:c r="AY143" s="3" t="s">
        <x:v>140</x:v>
      </x:c>
      <x:c r="AZ143" s="3" t="s">
        <x:v>140</x:v>
      </x:c>
    </x:row>
    <x:row r="144" spans="1:52" ht="30" customHeight="1">
      <x:c r="A144" s="21" t="s">
        <x:v>1699</x:v>
      </x:c>
      <x:c r="B144" s="21" t="s">
        <x:v>140</x:v>
      </x:c>
      <x:c r="C144" s="21" t="s">
        <x:v>140</x:v>
      </x:c>
      <x:c r="D144" s="22"/>
      <x:c r="E144" s="24"/>
      <x:c r="F144" s="27">
        <x:f>TRUNC(SUMIF(N141:N143,N140,F141:F143),0)</x:f>
        <x:v>0</x:v>
      </x:c>
      <x:c r="G144" s="24"/>
      <x:c r="H144" s="27">
        <x:f>TRUNC(SUMIF(N141:N143,N140,H141:H143),0)</x:f>
        <x:v>0</x:v>
      </x:c>
      <x:c r="I144" s="24"/>
      <x:c r="J144" s="27">
        <x:f>TRUNC(SUMIF(N141:N143,N140,J141:J143),0)</x:f>
        <x:v>0</x:v>
      </x:c>
      <x:c r="K144" s="24"/>
      <x:c r="L144" s="27">
        <x:f>F144+H144+J144</x:f>
        <x:v>0</x:v>
      </x:c>
      <x:c r="M144" s="21" t="s">
        <x:v>140</x:v>
      </x:c>
      <x:c r="N144" s="3" t="s">
        <x:v>344</x:v>
      </x:c>
      <x:c r="O144" s="3" t="s">
        <x:v>344</x:v>
      </x:c>
      <x:c r="P144" s="3" t="s">
        <x:v>140</x:v>
      </x:c>
      <x:c r="Q144" s="3" t="s">
        <x:v>140</x:v>
      </x:c>
      <x:c r="R144" s="3" t="s">
        <x:v>140</x:v>
      </x:c>
      <x:c r="AV144" s="3" t="s">
        <x:v>140</x:v>
      </x:c>
      <x:c r="AW144" s="3" t="s">
        <x:v>140</x:v>
      </x:c>
      <x:c r="AX144" s="3" t="s">
        <x:v>140</x:v>
      </x:c>
      <x:c r="AY144" s="3" t="s">
        <x:v>140</x:v>
      </x:c>
      <x:c r="AZ144" s="3" t="s">
        <x:v>140</x:v>
      </x:c>
    </x:row>
    <x:row r="145" spans="1:13" ht="30" customHeight="1">
      <x:c r="A145" s="22"/>
      <x:c r="B145" s="22"/>
      <x:c r="C145" s="22"/>
      <x:c r="D145" s="22"/>
      <x:c r="E145" s="24"/>
      <x:c r="F145" s="27"/>
      <x:c r="G145" s="24"/>
      <x:c r="H145" s="27"/>
      <x:c r="I145" s="24"/>
      <x:c r="J145" s="27"/>
      <x:c r="K145" s="24"/>
      <x:c r="L145" s="27"/>
      <x:c r="M145" s="22"/>
    </x:row>
    <x:row r="146" spans="1:14" ht="30" customHeight="1">
      <x:c r="A146" s="18" t="s">
        <x:v>1203</x:v>
      </x:c>
      <x:c r="B146" s="19"/>
      <x:c r="C146" s="19"/>
      <x:c r="D146" s="19"/>
      <x:c r="E146" s="23"/>
      <x:c r="F146" s="26"/>
      <x:c r="G146" s="23"/>
      <x:c r="H146" s="26"/>
      <x:c r="I146" s="23"/>
      <x:c r="J146" s="26"/>
      <x:c r="K146" s="23"/>
      <x:c r="L146" s="26"/>
      <x:c r="M146" s="20"/>
      <x:c r="N146" s="3" t="s">
        <x:v>1168</x:v>
      </x:c>
    </x:row>
    <x:row r="147" spans="1:52" ht="30" customHeight="1">
      <x:c r="A147" s="21" t="s">
        <x:v>167</x:v>
      </x:c>
      <x:c r="B147" s="21" t="s">
        <x:v>1623</x:v>
      </x:c>
      <x:c r="C147" s="21" t="s">
        <x:v>152</x:v>
      </x:c>
      <x:c r="D147" s="22">
        <x:v>1.3620000000000001</x:v>
      </x:c>
      <x:c r="E147" s="24">
        <x:f>단가대비표!O67</x:f>
        <x:v>0</x:v>
      </x:c>
      <x:c r="F147" s="27">
        <x:f t="shared" ref="F147:F159" si="14">TRUNC(E147*D147,1)</x:f>
        <x:v>0</x:v>
      </x:c>
      <x:c r="G147" s="24">
        <x:f>단가대비표!P67</x:f>
        <x:v>0</x:v>
      </x:c>
      <x:c r="H147" s="27">
        <x:f t="shared" ref="H147:H159" si="15">TRUNC(G147*D147,1)</x:f>
        <x:v>0</x:v>
      </x:c>
      <x:c r="I147" s="24">
        <x:f>단가대비표!V67</x:f>
        <x:v>0</x:v>
      </x:c>
      <x:c r="J147" s="27">
        <x:f t="shared" ref="J147:J159" si="16">TRUNC(I147*D147,1)</x:f>
        <x:v>0</x:v>
      </x:c>
      <x:c r="K147" s="24">
        <x:f t="shared" ref="K147:K159" si="17">TRUNC(E147+G147+I147,1)</x:f>
        <x:v>0</x:v>
      </x:c>
      <x:c r="L147" s="27">
        <x:f t="shared" ref="L147:L159" si="18">TRUNC(F147+H147+J147,1)</x:f>
        <x:v>0</x:v>
      </x:c>
      <x:c r="M147" s="21" t="s">
        <x:v>140</x:v>
      </x:c>
      <x:c r="N147" s="3" t="s">
        <x:v>1168</x:v>
      </x:c>
      <x:c r="O147" s="3" t="s">
        <x:v>793</x:v>
      </x:c>
      <x:c r="P147" s="3" t="s">
        <x:v>150</x:v>
      </x:c>
      <x:c r="Q147" s="3" t="s">
        <x:v>150</x:v>
      </x:c>
      <x:c r="R147" s="3" t="s">
        <x:v>185</x:v>
      </x:c>
      <x:c r="AV147" s="3" t="s">
        <x:v>140</x:v>
      </x:c>
      <x:c r="AW147" s="3" t="s">
        <x:v>1303</x:v>
      </x:c>
      <x:c r="AX147" s="3" t="s">
        <x:v>140</x:v>
      </x:c>
      <x:c r="AY147" s="3" t="s">
        <x:v>140</x:v>
      </x:c>
      <x:c r="AZ147" s="3" t="s">
        <x:v>140</x:v>
      </x:c>
    </x:row>
    <x:row r="148" spans="1:52" ht="30" customHeight="1">
      <x:c r="A148" s="21" t="s">
        <x:v>70</x:v>
      </x:c>
      <x:c r="B148" s="21" t="s">
        <x:v>404</x:v>
      </x:c>
      <x:c r="C148" s="21" t="s">
        <x:v>152</x:v>
      </x:c>
      <x:c r="D148" s="22">
        <x:v>1.3620000000000001</x:v>
      </x:c>
      <x:c r="E148" s="24">
        <x:f>일위대가목록!E28</x:f>
        <x:v>0</x:v>
      </x:c>
      <x:c r="F148" s="27">
        <x:f t="shared" si="14"/>
        <x:v>0</x:v>
      </x:c>
      <x:c r="G148" s="24">
        <x:f>일위대가목록!F28</x:f>
        <x:v>0</x:v>
      </x:c>
      <x:c r="H148" s="27">
        <x:f t="shared" si="15"/>
        <x:v>0</x:v>
      </x:c>
      <x:c r="I148" s="24">
        <x:f>일위대가목록!G28</x:f>
        <x:v>0</x:v>
      </x:c>
      <x:c r="J148" s="27">
        <x:f t="shared" si="16"/>
        <x:v>0</x:v>
      </x:c>
      <x:c r="K148" s="24">
        <x:f t="shared" si="17"/>
        <x:v>0</x:v>
      </x:c>
      <x:c r="L148" s="27">
        <x:f t="shared" si="18"/>
        <x:v>0</x:v>
      </x:c>
      <x:c r="M148" s="21" t="s">
        <x:v>343</x:v>
      </x:c>
      <x:c r="N148" s="3" t="s">
        <x:v>1168</x:v>
      </x:c>
      <x:c r="O148" s="3" t="s">
        <x:v>4</x:v>
      </x:c>
      <x:c r="P148" s="3" t="s">
        <x:v>185</x:v>
      </x:c>
      <x:c r="Q148" s="3" t="s">
        <x:v>150</x:v>
      </x:c>
      <x:c r="R148" s="3" t="s">
        <x:v>150</x:v>
      </x:c>
      <x:c r="AV148" s="3" t="s">
        <x:v>140</x:v>
      </x:c>
      <x:c r="AW148" s="3" t="s">
        <x:v>1450</x:v>
      </x:c>
      <x:c r="AX148" s="3" t="s">
        <x:v>140</x:v>
      </x:c>
      <x:c r="AY148" s="3" t="s">
        <x:v>140</x:v>
      </x:c>
      <x:c r="AZ148" s="3" t="s">
        <x:v>140</x:v>
      </x:c>
    </x:row>
    <x:row r="149" spans="1:52" ht="30" customHeight="1">
      <x:c r="A149" s="21" t="s">
        <x:v>338</x:v>
      </x:c>
      <x:c r="B149" s="21" t="s">
        <x:v>1087</x:v>
      </x:c>
      <x:c r="C149" s="21" t="s">
        <x:v>152</x:v>
      </x:c>
      <x:c r="D149" s="22">
        <x:v>1.3620000000000001</x:v>
      </x:c>
      <x:c r="E149" s="24">
        <x:f>단가대비표!O35</x:f>
        <x:v>0</x:v>
      </x:c>
      <x:c r="F149" s="27">
        <x:f t="shared" si="14"/>
        <x:v>0</x:v>
      </x:c>
      <x:c r="G149" s="24">
        <x:f>단가대비표!P35</x:f>
        <x:v>0</x:v>
      </x:c>
      <x:c r="H149" s="27">
        <x:f t="shared" si="15"/>
        <x:v>0</x:v>
      </x:c>
      <x:c r="I149" s="24">
        <x:f>단가대비표!V35</x:f>
        <x:v>0</x:v>
      </x:c>
      <x:c r="J149" s="27">
        <x:f t="shared" si="16"/>
        <x:v>0</x:v>
      </x:c>
      <x:c r="K149" s="24">
        <x:f t="shared" si="17"/>
        <x:v>0</x:v>
      </x:c>
      <x:c r="L149" s="27">
        <x:f t="shared" si="18"/>
        <x:v>0</x:v>
      </x:c>
      <x:c r="M149" s="21" t="s">
        <x:v>140</x:v>
      </x:c>
      <x:c r="N149" s="3" t="s">
        <x:v>1168</x:v>
      </x:c>
      <x:c r="O149" s="3" t="s">
        <x:v>792</x:v>
      </x:c>
      <x:c r="P149" s="3" t="s">
        <x:v>150</x:v>
      </x:c>
      <x:c r="Q149" s="3" t="s">
        <x:v>150</x:v>
      </x:c>
      <x:c r="R149" s="3" t="s">
        <x:v>185</x:v>
      </x:c>
      <x:c r="AV149" s="3" t="s">
        <x:v>140</x:v>
      </x:c>
      <x:c r="AW149" s="3" t="s">
        <x:v>1291</x:v>
      </x:c>
      <x:c r="AX149" s="3" t="s">
        <x:v>140</x:v>
      </x:c>
      <x:c r="AY149" s="3" t="s">
        <x:v>140</x:v>
      </x:c>
      <x:c r="AZ149" s="3" t="s">
        <x:v>140</x:v>
      </x:c>
    </x:row>
    <x:row r="150" spans="1:52" ht="30" customHeight="1">
      <x:c r="A150" s="21" t="s">
        <x:v>338</x:v>
      </x:c>
      <x:c r="B150" s="21" t="s">
        <x:v>1082</x:v>
      </x:c>
      <x:c r="C150" s="21" t="s">
        <x:v>137</x:v>
      </x:c>
      <x:c r="D150" s="22">
        <x:v>1.222</x:v>
      </x:c>
      <x:c r="E150" s="24">
        <x:f>단가대비표!O36</x:f>
        <x:v>0</x:v>
      </x:c>
      <x:c r="F150" s="27">
        <x:f t="shared" si="14"/>
        <x:v>0</x:v>
      </x:c>
      <x:c r="G150" s="24">
        <x:f>단가대비표!P36</x:f>
        <x:v>0</x:v>
      </x:c>
      <x:c r="H150" s="27">
        <x:f t="shared" si="15"/>
        <x:v>0</x:v>
      </x:c>
      <x:c r="I150" s="24">
        <x:f>단가대비표!V36</x:f>
        <x:v>0</x:v>
      </x:c>
      <x:c r="J150" s="27">
        <x:f t="shared" si="16"/>
        <x:v>0</x:v>
      </x:c>
      <x:c r="K150" s="24">
        <x:f t="shared" si="17"/>
        <x:v>0</x:v>
      </x:c>
      <x:c r="L150" s="27">
        <x:f t="shared" si="18"/>
        <x:v>0</x:v>
      </x:c>
      <x:c r="M150" s="21" t="s">
        <x:v>140</x:v>
      </x:c>
      <x:c r="N150" s="3" t="s">
        <x:v>1168</x:v>
      </x:c>
      <x:c r="O150" s="3" t="s">
        <x:v>1855</x:v>
      </x:c>
      <x:c r="P150" s="3" t="s">
        <x:v>150</x:v>
      </x:c>
      <x:c r="Q150" s="3" t="s">
        <x:v>150</x:v>
      </x:c>
      <x:c r="R150" s="3" t="s">
        <x:v>185</x:v>
      </x:c>
      <x:c r="AV150" s="3" t="s">
        <x:v>140</x:v>
      </x:c>
      <x:c r="AW150" s="3" t="s">
        <x:v>1368</x:v>
      </x:c>
      <x:c r="AX150" s="3" t="s">
        <x:v>140</x:v>
      </x:c>
      <x:c r="AY150" s="3" t="s">
        <x:v>140</x:v>
      </x:c>
      <x:c r="AZ150" s="3" t="s">
        <x:v>140</x:v>
      </x:c>
    </x:row>
    <x:row r="151" spans="1:52" ht="30" customHeight="1">
      <x:c r="A151" s="21" t="s">
        <x:v>338</x:v>
      </x:c>
      <x:c r="B151" s="21" t="s">
        <x:v>1095</x:v>
      </x:c>
      <x:c r="C151" s="21" t="s">
        <x:v>137</x:v>
      </x:c>
      <x:c r="D151" s="22">
        <x:v>0.52500000000000002</x:v>
      </x:c>
      <x:c r="E151" s="24">
        <x:f>단가대비표!O37</x:f>
        <x:v>0</x:v>
      </x:c>
      <x:c r="F151" s="27">
        <x:f t="shared" si="14"/>
        <x:v>0</x:v>
      </x:c>
      <x:c r="G151" s="24">
        <x:f>단가대비표!P37</x:f>
        <x:v>0</x:v>
      </x:c>
      <x:c r="H151" s="27">
        <x:f t="shared" si="15"/>
        <x:v>0</x:v>
      </x:c>
      <x:c r="I151" s="24">
        <x:f>단가대비표!V37</x:f>
        <x:v>0</x:v>
      </x:c>
      <x:c r="J151" s="27">
        <x:f t="shared" si="16"/>
        <x:v>0</x:v>
      </x:c>
      <x:c r="K151" s="24">
        <x:f t="shared" si="17"/>
        <x:v>0</x:v>
      </x:c>
      <x:c r="L151" s="27">
        <x:f t="shared" si="18"/>
        <x:v>0</x:v>
      </x:c>
      <x:c r="M151" s="21" t="s">
        <x:v>140</x:v>
      </x:c>
      <x:c r="N151" s="3" t="s">
        <x:v>1168</x:v>
      </x:c>
      <x:c r="O151" s="3" t="s">
        <x:v>799</x:v>
      </x:c>
      <x:c r="P151" s="3" t="s">
        <x:v>150</x:v>
      </x:c>
      <x:c r="Q151" s="3" t="s">
        <x:v>150</x:v>
      </x:c>
      <x:c r="R151" s="3" t="s">
        <x:v>185</x:v>
      </x:c>
      <x:c r="AV151" s="3" t="s">
        <x:v>140</x:v>
      </x:c>
      <x:c r="AW151" s="3" t="s">
        <x:v>1370</x:v>
      </x:c>
      <x:c r="AX151" s="3" t="s">
        <x:v>140</x:v>
      </x:c>
      <x:c r="AY151" s="3" t="s">
        <x:v>140</x:v>
      </x:c>
      <x:c r="AZ151" s="3" t="s">
        <x:v>140</x:v>
      </x:c>
    </x:row>
    <x:row r="152" spans="1:52" ht="30" customHeight="1">
      <x:c r="A152" s="21" t="s">
        <x:v>338</x:v>
      </x:c>
      <x:c r="B152" s="21" t="s">
        <x:v>1178</x:v>
      </x:c>
      <x:c r="C152" s="21" t="s">
        <x:v>221</x:v>
      </x:c>
      <x:c r="D152" s="22">
        <x:v>1.3620000000000001</x:v>
      </x:c>
      <x:c r="E152" s="24">
        <x:f>단가대비표!O38</x:f>
        <x:v>0</x:v>
      </x:c>
      <x:c r="F152" s="27">
        <x:f t="shared" si="14"/>
        <x:v>0</x:v>
      </x:c>
      <x:c r="G152" s="24">
        <x:f>단가대비표!P38</x:f>
        <x:v>0</x:v>
      </x:c>
      <x:c r="H152" s="27">
        <x:f t="shared" si="15"/>
        <x:v>0</x:v>
      </x:c>
      <x:c r="I152" s="24">
        <x:f>단가대비표!V38</x:f>
        <x:v>0</x:v>
      </x:c>
      <x:c r="J152" s="27">
        <x:f t="shared" si="16"/>
        <x:v>0</x:v>
      </x:c>
      <x:c r="K152" s="24">
        <x:f t="shared" si="17"/>
        <x:v>0</x:v>
      </x:c>
      <x:c r="L152" s="27">
        <x:f t="shared" si="18"/>
        <x:v>0</x:v>
      </x:c>
      <x:c r="M152" s="21" t="s">
        <x:v>140</x:v>
      </x:c>
      <x:c r="N152" s="3" t="s">
        <x:v>1168</x:v>
      </x:c>
      <x:c r="O152" s="3" t="s">
        <x:v>1853</x:v>
      </x:c>
      <x:c r="P152" s="3" t="s">
        <x:v>150</x:v>
      </x:c>
      <x:c r="Q152" s="3" t="s">
        <x:v>150</x:v>
      </x:c>
      <x:c r="R152" s="3" t="s">
        <x:v>185</x:v>
      </x:c>
      <x:c r="AV152" s="3" t="s">
        <x:v>140</x:v>
      </x:c>
      <x:c r="AW152" s="3" t="s">
        <x:v>1301</x:v>
      </x:c>
      <x:c r="AX152" s="3" t="s">
        <x:v>140</x:v>
      </x:c>
      <x:c r="AY152" s="3" t="s">
        <x:v>140</x:v>
      </x:c>
      <x:c r="AZ152" s="3" t="s">
        <x:v>140</x:v>
      </x:c>
    </x:row>
    <x:row r="153" spans="1:52" ht="30" customHeight="1">
      <x:c r="A153" s="21" t="s">
        <x:v>338</x:v>
      </x:c>
      <x:c r="B153" s="21" t="s">
        <x:v>1170</x:v>
      </x:c>
      <x:c r="C153" s="21" t="s">
        <x:v>221</x:v>
      </x:c>
      <x:c r="D153" s="22">
        <x:v>0.58399999999999996</x:v>
      </x:c>
      <x:c r="E153" s="24">
        <x:f>단가대비표!O39</x:f>
        <x:v>0</x:v>
      </x:c>
      <x:c r="F153" s="27">
        <x:f t="shared" si="14"/>
        <x:v>0</x:v>
      </x:c>
      <x:c r="G153" s="24">
        <x:f>단가대비표!P39</x:f>
        <x:v>0</x:v>
      </x:c>
      <x:c r="H153" s="27">
        <x:f t="shared" si="15"/>
        <x:v>0</x:v>
      </x:c>
      <x:c r="I153" s="24">
        <x:f>단가대비표!V39</x:f>
        <x:v>0</x:v>
      </x:c>
      <x:c r="J153" s="27">
        <x:f t="shared" si="16"/>
        <x:v>0</x:v>
      </x:c>
      <x:c r="K153" s="24">
        <x:f t="shared" si="17"/>
        <x:v>0</x:v>
      </x:c>
      <x:c r="L153" s="27">
        <x:f t="shared" si="18"/>
        <x:v>0</x:v>
      </x:c>
      <x:c r="M153" s="21" t="s">
        <x:v>140</x:v>
      </x:c>
      <x:c r="N153" s="3" t="s">
        <x:v>1168</x:v>
      </x:c>
      <x:c r="O153" s="3" t="s">
        <x:v>1671</x:v>
      </x:c>
      <x:c r="P153" s="3" t="s">
        <x:v>150</x:v>
      </x:c>
      <x:c r="Q153" s="3" t="s">
        <x:v>150</x:v>
      </x:c>
      <x:c r="R153" s="3" t="s">
        <x:v>185</x:v>
      </x:c>
      <x:c r="AV153" s="3" t="s">
        <x:v>140</x:v>
      </x:c>
      <x:c r="AW153" s="3" t="s">
        <x:v>1258</x:v>
      </x:c>
      <x:c r="AX153" s="3" t="s">
        <x:v>140</x:v>
      </x:c>
      <x:c r="AY153" s="3" t="s">
        <x:v>140</x:v>
      </x:c>
      <x:c r="AZ153" s="3" t="s">
        <x:v>140</x:v>
      </x:c>
    </x:row>
    <x:row r="154" spans="1:52" ht="30" customHeight="1">
      <x:c r="A154" s="21" t="s">
        <x:v>338</x:v>
      </x:c>
      <x:c r="B154" s="21" t="s">
        <x:v>1177</x:v>
      </x:c>
      <x:c r="C154" s="21" t="s">
        <x:v>221</x:v>
      </x:c>
      <x:c r="D154" s="22">
        <x:v>0.19500000000000001</x:v>
      </x:c>
      <x:c r="E154" s="24">
        <x:f>단가대비표!O40</x:f>
        <x:v>0</x:v>
      </x:c>
      <x:c r="F154" s="27">
        <x:f t="shared" si="14"/>
        <x:v>0</x:v>
      </x:c>
      <x:c r="G154" s="24">
        <x:f>단가대비표!P40</x:f>
        <x:v>0</x:v>
      </x:c>
      <x:c r="H154" s="27">
        <x:f t="shared" si="15"/>
        <x:v>0</x:v>
      </x:c>
      <x:c r="I154" s="24">
        <x:f>단가대비표!V40</x:f>
        <x:v>0</x:v>
      </x:c>
      <x:c r="J154" s="27">
        <x:f t="shared" si="16"/>
        <x:v>0</x:v>
      </x:c>
      <x:c r="K154" s="24">
        <x:f t="shared" si="17"/>
        <x:v>0</x:v>
      </x:c>
      <x:c r="L154" s="27">
        <x:f t="shared" si="18"/>
        <x:v>0</x:v>
      </x:c>
      <x:c r="M154" s="21" t="s">
        <x:v>140</x:v>
      </x:c>
      <x:c r="N154" s="3" t="s">
        <x:v>1168</x:v>
      </x:c>
      <x:c r="O154" s="3" t="s">
        <x:v>1836</x:v>
      </x:c>
      <x:c r="P154" s="3" t="s">
        <x:v>150</x:v>
      </x:c>
      <x:c r="Q154" s="3" t="s">
        <x:v>150</x:v>
      </x:c>
      <x:c r="R154" s="3" t="s">
        <x:v>185</x:v>
      </x:c>
      <x:c r="AV154" s="3" t="s">
        <x:v>140</x:v>
      </x:c>
      <x:c r="AW154" s="3" t="s">
        <x:v>1273</x:v>
      </x:c>
      <x:c r="AX154" s="3" t="s">
        <x:v>140</x:v>
      </x:c>
      <x:c r="AY154" s="3" t="s">
        <x:v>140</x:v>
      </x:c>
      <x:c r="AZ154" s="3" t="s">
        <x:v>140</x:v>
      </x:c>
    </x:row>
    <x:row r="155" spans="1:52" ht="30" customHeight="1">
      <x:c r="A155" s="21" t="s">
        <x:v>338</x:v>
      </x:c>
      <x:c r="B155" s="21" t="s">
        <x:v>1120</x:v>
      </x:c>
      <x:c r="C155" s="21" t="s">
        <x:v>137</x:v>
      </x:c>
      <x:c r="D155" s="22">
        <x:v>3.6749999999999998</x:v>
      </x:c>
      <x:c r="E155" s="24">
        <x:f>단가대비표!O34</x:f>
        <x:v>0</x:v>
      </x:c>
      <x:c r="F155" s="27">
        <x:f t="shared" si="14"/>
        <x:v>0</x:v>
      </x:c>
      <x:c r="G155" s="24">
        <x:f>단가대비표!P34</x:f>
        <x:v>0</x:v>
      </x:c>
      <x:c r="H155" s="27">
        <x:f t="shared" si="15"/>
        <x:v>0</x:v>
      </x:c>
      <x:c r="I155" s="24">
        <x:f>단가대비표!V34</x:f>
        <x:v>0</x:v>
      </x:c>
      <x:c r="J155" s="27">
        <x:f t="shared" si="16"/>
        <x:v>0</x:v>
      </x:c>
      <x:c r="K155" s="24">
        <x:f t="shared" si="17"/>
        <x:v>0</x:v>
      </x:c>
      <x:c r="L155" s="27">
        <x:f t="shared" si="18"/>
        <x:v>0</x:v>
      </x:c>
      <x:c r="M155" s="21" t="s">
        <x:v>140</x:v>
      </x:c>
      <x:c r="N155" s="3" t="s">
        <x:v>1168</x:v>
      </x:c>
      <x:c r="O155" s="3" t="s">
        <x:v>1840</x:v>
      </x:c>
      <x:c r="P155" s="3" t="s">
        <x:v>150</x:v>
      </x:c>
      <x:c r="Q155" s="3" t="s">
        <x:v>150</x:v>
      </x:c>
      <x:c r="R155" s="3" t="s">
        <x:v>185</x:v>
      </x:c>
      <x:c r="AV155" s="3" t="s">
        <x:v>140</x:v>
      </x:c>
      <x:c r="AW155" s="3" t="s">
        <x:v>1063</x:v>
      </x:c>
      <x:c r="AX155" s="3" t="s">
        <x:v>140</x:v>
      </x:c>
      <x:c r="AY155" s="3" t="s">
        <x:v>140</x:v>
      </x:c>
      <x:c r="AZ155" s="3" t="s">
        <x:v>140</x:v>
      </x:c>
    </x:row>
    <x:row r="156" spans="1:52" ht="30" customHeight="1">
      <x:c r="A156" s="21" t="s">
        <x:v>338</x:v>
      </x:c>
      <x:c r="B156" s="21" t="s">
        <x:v>95</x:v>
      </x:c>
      <x:c r="C156" s="21" t="s">
        <x:v>152</x:v>
      </x:c>
      <x:c r="D156" s="22">
        <x:v>4.0839999999999996</x:v>
      </x:c>
      <x:c r="E156" s="24">
        <x:f>단가대비표!O41</x:f>
        <x:v>0</x:v>
      </x:c>
      <x:c r="F156" s="27">
        <x:f t="shared" si="14"/>
        <x:v>0</x:v>
      </x:c>
      <x:c r="G156" s="24">
        <x:f>단가대비표!P41</x:f>
        <x:v>0</x:v>
      </x:c>
      <x:c r="H156" s="27">
        <x:f t="shared" si="15"/>
        <x:v>0</x:v>
      </x:c>
      <x:c r="I156" s="24">
        <x:f>단가대비표!V41</x:f>
        <x:v>0</x:v>
      </x:c>
      <x:c r="J156" s="27">
        <x:f t="shared" si="16"/>
        <x:v>0</x:v>
      </x:c>
      <x:c r="K156" s="24">
        <x:f t="shared" si="17"/>
        <x:v>0</x:v>
      </x:c>
      <x:c r="L156" s="27">
        <x:f t="shared" si="18"/>
        <x:v>0</x:v>
      </x:c>
      <x:c r="M156" s="21" t="s">
        <x:v>140</x:v>
      </x:c>
      <x:c r="N156" s="3" t="s">
        <x:v>1168</x:v>
      </x:c>
      <x:c r="O156" s="3" t="s">
        <x:v>1662</x:v>
      </x:c>
      <x:c r="P156" s="3" t="s">
        <x:v>150</x:v>
      </x:c>
      <x:c r="Q156" s="3" t="s">
        <x:v>150</x:v>
      </x:c>
      <x:c r="R156" s="3" t="s">
        <x:v>185</x:v>
      </x:c>
      <x:c r="AV156" s="3" t="s">
        <x:v>140</x:v>
      </x:c>
      <x:c r="AW156" s="3" t="s">
        <x:v>1277</x:v>
      </x:c>
      <x:c r="AX156" s="3" t="s">
        <x:v>140</x:v>
      </x:c>
      <x:c r="AY156" s="3" t="s">
        <x:v>140</x:v>
      </x:c>
      <x:c r="AZ156" s="3" t="s">
        <x:v>140</x:v>
      </x:c>
    </x:row>
    <x:row r="157" spans="1:52" ht="30" customHeight="1">
      <x:c r="A157" s="21" t="s">
        <x:v>338</x:v>
      </x:c>
      <x:c r="B157" s="21" t="s">
        <x:v>72</x:v>
      </x:c>
      <x:c r="C157" s="21" t="s">
        <x:v>152</x:v>
      </x:c>
      <x:c r="D157" s="22">
        <x:v>0.58399999999999996</x:v>
      </x:c>
      <x:c r="E157" s="24">
        <x:f>단가대비표!O42</x:f>
        <x:v>0</x:v>
      </x:c>
      <x:c r="F157" s="27">
        <x:f t="shared" si="14"/>
        <x:v>0</x:v>
      </x:c>
      <x:c r="G157" s="24">
        <x:f>단가대비표!P42</x:f>
        <x:v>0</x:v>
      </x:c>
      <x:c r="H157" s="27">
        <x:f t="shared" si="15"/>
        <x:v>0</x:v>
      </x:c>
      <x:c r="I157" s="24">
        <x:f>단가대비표!V42</x:f>
        <x:v>0</x:v>
      </x:c>
      <x:c r="J157" s="27">
        <x:f t="shared" si="16"/>
        <x:v>0</x:v>
      </x:c>
      <x:c r="K157" s="24">
        <x:f t="shared" si="17"/>
        <x:v>0</x:v>
      </x:c>
      <x:c r="L157" s="27">
        <x:f t="shared" si="18"/>
        <x:v>0</x:v>
      </x:c>
      <x:c r="M157" s="21" t="s">
        <x:v>140</x:v>
      </x:c>
      <x:c r="N157" s="3" t="s">
        <x:v>1168</x:v>
      </x:c>
      <x:c r="O157" s="3" t="s">
        <x:v>806</x:v>
      </x:c>
      <x:c r="P157" s="3" t="s">
        <x:v>150</x:v>
      </x:c>
      <x:c r="Q157" s="3" t="s">
        <x:v>150</x:v>
      </x:c>
      <x:c r="R157" s="3" t="s">
        <x:v>185</x:v>
      </x:c>
      <x:c r="AV157" s="3" t="s">
        <x:v>140</x:v>
      </x:c>
      <x:c r="AW157" s="3" t="s">
        <x:v>1356</x:v>
      </x:c>
      <x:c r="AX157" s="3" t="s">
        <x:v>140</x:v>
      </x:c>
      <x:c r="AY157" s="3" t="s">
        <x:v>140</x:v>
      </x:c>
      <x:c r="AZ157" s="3" t="s">
        <x:v>140</x:v>
      </x:c>
    </x:row>
    <x:row r="158" spans="1:52" ht="30" customHeight="1">
      <x:c r="A158" s="21" t="s">
        <x:v>338</x:v>
      </x:c>
      <x:c r="B158" s="21" t="s">
        <x:v>44</x:v>
      </x:c>
      <x:c r="C158" s="21" t="s">
        <x:v>152</x:v>
      </x:c>
      <x:c r="D158" s="22">
        <x:v>42.329999999999998</x:v>
      </x:c>
      <x:c r="E158" s="24">
        <x:f>단가대비표!O43</x:f>
        <x:v>0</x:v>
      </x:c>
      <x:c r="F158" s="27">
        <x:f t="shared" si="14"/>
        <x:v>0</x:v>
      </x:c>
      <x:c r="G158" s="24">
        <x:f>단가대비표!P43</x:f>
        <x:v>0</x:v>
      </x:c>
      <x:c r="H158" s="27">
        <x:f t="shared" si="15"/>
        <x:v>0</x:v>
      </x:c>
      <x:c r="I158" s="24">
        <x:f>단가대비표!V43</x:f>
        <x:v>0</x:v>
      </x:c>
      <x:c r="J158" s="27">
        <x:f t="shared" si="16"/>
        <x:v>0</x:v>
      </x:c>
      <x:c r="K158" s="24">
        <x:f t="shared" si="17"/>
        <x:v>0</x:v>
      </x:c>
      <x:c r="L158" s="27">
        <x:f t="shared" si="18"/>
        <x:v>0</x:v>
      </x:c>
      <x:c r="M158" s="21" t="s">
        <x:v>650</x:v>
      </x:c>
      <x:c r="N158" s="3" t="s">
        <x:v>1168</x:v>
      </x:c>
      <x:c r="O158" s="3" t="s">
        <x:v>803</x:v>
      </x:c>
      <x:c r="P158" s="3" t="s">
        <x:v>150</x:v>
      </x:c>
      <x:c r="Q158" s="3" t="s">
        <x:v>150</x:v>
      </x:c>
      <x:c r="R158" s="3" t="s">
        <x:v>185</x:v>
      </x:c>
      <x:c r="AV158" s="3" t="s">
        <x:v>140</x:v>
      </x:c>
      <x:c r="AW158" s="3" t="s">
        <x:v>1067</x:v>
      </x:c>
      <x:c r="AX158" s="3" t="s">
        <x:v>140</x:v>
      </x:c>
      <x:c r="AY158" s="3" t="s">
        <x:v>140</x:v>
      </x:c>
      <x:c r="AZ158" s="3" t="s">
        <x:v>140</x:v>
      </x:c>
    </x:row>
    <x:row r="159" spans="1:52" ht="30" customHeight="1">
      <x:c r="A159" s="21" t="s">
        <x:v>931</x:v>
      </x:c>
      <x:c r="B159" s="21" t="s">
        <x:v>1642</x:v>
      </x:c>
      <x:c r="C159" s="21" t="s">
        <x:v>176</x:v>
      </x:c>
      <x:c r="D159" s="22">
        <x:v>1</x:v>
      </x:c>
      <x:c r="E159" s="24">
        <x:f>일위대가목록!E29</x:f>
        <x:v>0</x:v>
      </x:c>
      <x:c r="F159" s="27">
        <x:f t="shared" si="14"/>
        <x:v>0</x:v>
      </x:c>
      <x:c r="G159" s="24">
        <x:f>일위대가목록!F29</x:f>
        <x:v>0</x:v>
      </x:c>
      <x:c r="H159" s="27">
        <x:f t="shared" si="15"/>
        <x:v>0</x:v>
      </x:c>
      <x:c r="I159" s="24">
        <x:f>일위대가목록!G29</x:f>
        <x:v>0</x:v>
      </x:c>
      <x:c r="J159" s="27">
        <x:f t="shared" si="16"/>
        <x:v>0</x:v>
      </x:c>
      <x:c r="K159" s="24">
        <x:f t="shared" si="17"/>
        <x:v>0</x:v>
      </x:c>
      <x:c r="L159" s="27">
        <x:f t="shared" si="18"/>
        <x:v>0</x:v>
      </x:c>
      <x:c r="M159" s="21" t="s">
        <x:v>362</x:v>
      </x:c>
      <x:c r="N159" s="3" t="s">
        <x:v>1168</x:v>
      </x:c>
      <x:c r="O159" s="3" t="s">
        <x:v>1113</x:v>
      </x:c>
      <x:c r="P159" s="3" t="s">
        <x:v>185</x:v>
      </x:c>
      <x:c r="Q159" s="3" t="s">
        <x:v>150</x:v>
      </x:c>
      <x:c r="R159" s="3" t="s">
        <x:v>150</x:v>
      </x:c>
      <x:c r="AV159" s="3" t="s">
        <x:v>140</x:v>
      </x:c>
      <x:c r="AW159" s="3" t="s">
        <x:v>1492</x:v>
      </x:c>
      <x:c r="AX159" s="3" t="s">
        <x:v>140</x:v>
      </x:c>
      <x:c r="AY159" s="3" t="s">
        <x:v>140</x:v>
      </x:c>
      <x:c r="AZ159" s="3" t="s">
        <x:v>140</x:v>
      </x:c>
    </x:row>
    <x:row r="160" spans="1:52" ht="30" customHeight="1">
      <x:c r="A160" s="21" t="s">
        <x:v>1699</x:v>
      </x:c>
      <x:c r="B160" s="21" t="s">
        <x:v>140</x:v>
      </x:c>
      <x:c r="C160" s="21" t="s">
        <x:v>140</x:v>
      </x:c>
      <x:c r="D160" s="22"/>
      <x:c r="E160" s="24"/>
      <x:c r="F160" s="27">
        <x:f>TRUNC(SUMIF(N147:N159,N146,F147:F159),0)</x:f>
        <x:v>0</x:v>
      </x:c>
      <x:c r="G160" s="24"/>
      <x:c r="H160" s="27">
        <x:f>TRUNC(SUMIF(N147:N159,N146,H147:H159),0)</x:f>
        <x:v>0</x:v>
      </x:c>
      <x:c r="I160" s="24"/>
      <x:c r="J160" s="27">
        <x:f>TRUNC(SUMIF(N147:N159,N146,J147:J159),0)</x:f>
        <x:v>0</x:v>
      </x:c>
      <x:c r="K160" s="24"/>
      <x:c r="L160" s="27">
        <x:f>F160+H160+J160</x:f>
        <x:v>0</x:v>
      </x:c>
      <x:c r="M160" s="21" t="s">
        <x:v>140</x:v>
      </x:c>
      <x:c r="N160" s="3" t="s">
        <x:v>344</x:v>
      </x:c>
      <x:c r="O160" s="3" t="s">
        <x:v>344</x:v>
      </x:c>
      <x:c r="P160" s="3" t="s">
        <x:v>140</x:v>
      </x:c>
      <x:c r="Q160" s="3" t="s">
        <x:v>140</x:v>
      </x:c>
      <x:c r="R160" s="3" t="s">
        <x:v>140</x:v>
      </x:c>
      <x:c r="AV160" s="3" t="s">
        <x:v>140</x:v>
      </x:c>
      <x:c r="AW160" s="3" t="s">
        <x:v>140</x:v>
      </x:c>
      <x:c r="AX160" s="3" t="s">
        <x:v>140</x:v>
      </x:c>
      <x:c r="AY160" s="3" t="s">
        <x:v>140</x:v>
      </x:c>
      <x:c r="AZ160" s="3" t="s">
        <x:v>140</x:v>
      </x:c>
    </x:row>
    <x:row r="161" spans="1:13" ht="30" customHeight="1">
      <x:c r="A161" s="22"/>
      <x:c r="B161" s="22"/>
      <x:c r="C161" s="22"/>
      <x:c r="D161" s="22"/>
      <x:c r="E161" s="24"/>
      <x:c r="F161" s="27"/>
      <x:c r="G161" s="24"/>
      <x:c r="H161" s="27"/>
      <x:c r="I161" s="24"/>
      <x:c r="J161" s="27"/>
      <x:c r="K161" s="24"/>
      <x:c r="L161" s="27"/>
      <x:c r="M161" s="22"/>
    </x:row>
    <x:row r="162" spans="1:14" ht="30" customHeight="1">
      <x:c r="A162" s="18" t="s">
        <x:v>1354</x:v>
      </x:c>
      <x:c r="B162" s="19"/>
      <x:c r="C162" s="19"/>
      <x:c r="D162" s="19"/>
      <x:c r="E162" s="23"/>
      <x:c r="F162" s="26"/>
      <x:c r="G162" s="23"/>
      <x:c r="H162" s="26"/>
      <x:c r="I162" s="23"/>
      <x:c r="J162" s="26"/>
      <x:c r="K162" s="23"/>
      <x:c r="L162" s="26"/>
      <x:c r="M162" s="20"/>
      <x:c r="N162" s="3" t="s">
        <x:v>1121</x:v>
      </x:c>
    </x:row>
    <x:row r="163" spans="1:52" ht="30" customHeight="1">
      <x:c r="A163" s="21" t="s">
        <x:v>1586</x:v>
      </x:c>
      <x:c r="B163" s="21" t="s">
        <x:v>1109</x:v>
      </x:c>
      <x:c r="C163" s="21" t="s">
        <x:v>139</x:v>
      </x:c>
      <x:c r="D163" s="22">
        <x:v>0.015709999999999999</x:v>
      </x:c>
      <x:c r="E163" s="24">
        <x:f>단가대비표!O17</x:f>
        <x:v>0</x:v>
      </x:c>
      <x:c r="F163" s="27">
        <x:f t="shared" ref="F163:F172" si="19">TRUNC(E163*D163,1)</x:f>
        <x:v>0</x:v>
      </x:c>
      <x:c r="G163" s="24">
        <x:f>단가대비표!P17</x:f>
        <x:v>0</x:v>
      </x:c>
      <x:c r="H163" s="27">
        <x:f t="shared" ref="H163:H172" si="20">TRUNC(G163*D163,1)</x:f>
        <x:v>0</x:v>
      </x:c>
      <x:c r="I163" s="24">
        <x:f>단가대비표!V17</x:f>
        <x:v>0</x:v>
      </x:c>
      <x:c r="J163" s="27">
        <x:f t="shared" ref="J163:J172" si="21">TRUNC(I163*D163,1)</x:f>
        <x:v>0</x:v>
      </x:c>
      <x:c r="K163" s="24">
        <x:f t="shared" ref="K163:K172" si="22">TRUNC(E163+G163+I163,1)</x:f>
        <x:v>0</x:v>
      </x:c>
      <x:c r="L163" s="27">
        <x:f t="shared" ref="L163:L172" si="23">TRUNC(F163+H163+J163,1)</x:f>
        <x:v>0</x:v>
      </x:c>
      <x:c r="M163" s="21" t="s">
        <x:v>140</x:v>
      </x:c>
      <x:c r="N163" s="3" t="s">
        <x:v>1121</x:v>
      </x:c>
      <x:c r="O163" s="3" t="s">
        <x:v>1842</x:v>
      </x:c>
      <x:c r="P163" s="3" t="s">
        <x:v>150</x:v>
      </x:c>
      <x:c r="Q163" s="3" t="s">
        <x:v>150</x:v>
      </x:c>
      <x:c r="R163" s="3" t="s">
        <x:v>185</x:v>
      </x:c>
      <x:c r="AV163" s="3" t="s">
        <x:v>140</x:v>
      </x:c>
      <x:c r="AW163" s="3" t="s">
        <x:v>1364</x:v>
      </x:c>
      <x:c r="AX163" s="3" t="s">
        <x:v>140</x:v>
      </x:c>
      <x:c r="AY163" s="3" t="s">
        <x:v>140</x:v>
      </x:c>
      <x:c r="AZ163" s="3" t="s">
        <x:v>140</x:v>
      </x:c>
    </x:row>
    <x:row r="164" spans="1:52" ht="30" customHeight="1">
      <x:c r="A164" s="21" t="s">
        <x:v>681</x:v>
      </x:c>
      <x:c r="B164" s="21" t="s">
        <x:v>222</x:v>
      </x:c>
      <x:c r="C164" s="21" t="s">
        <x:v>133</x:v>
      </x:c>
      <x:c r="D164" s="22">
        <x:v>5.3550000000000004</x:v>
      </x:c>
      <x:c r="E164" s="24">
        <x:f>단가대비표!O12</x:f>
        <x:v>0</x:v>
      </x:c>
      <x:c r="F164" s="27">
        <x:f t="shared" si="19"/>
        <x:v>0</x:v>
      </x:c>
      <x:c r="G164" s="24">
        <x:f>단가대비표!P12</x:f>
        <x:v>0</x:v>
      </x:c>
      <x:c r="H164" s="27">
        <x:f t="shared" si="20"/>
        <x:v>0</x:v>
      </x:c>
      <x:c r="I164" s="24">
        <x:f>단가대비표!V12</x:f>
        <x:v>0</x:v>
      </x:c>
      <x:c r="J164" s="27">
        <x:f t="shared" si="21"/>
        <x:v>0</x:v>
      </x:c>
      <x:c r="K164" s="24">
        <x:f t="shared" si="22"/>
        <x:v>0</x:v>
      </x:c>
      <x:c r="L164" s="27">
        <x:f t="shared" si="23"/>
        <x:v>0</x:v>
      </x:c>
      <x:c r="M164" s="21" t="s">
        <x:v>734</x:v>
      </x:c>
      <x:c r="N164" s="3" t="s">
        <x:v>1121</x:v>
      </x:c>
      <x:c r="O164" s="3" t="s">
        <x:v>1844</x:v>
      </x:c>
      <x:c r="P164" s="3" t="s">
        <x:v>150</x:v>
      </x:c>
      <x:c r="Q164" s="3" t="s">
        <x:v>150</x:v>
      </x:c>
      <x:c r="R164" s="3" t="s">
        <x:v>185</x:v>
      </x:c>
      <x:c r="AV164" s="3" t="s">
        <x:v>140</x:v>
      </x:c>
      <x:c r="AW164" s="3" t="s">
        <x:v>1754</x:v>
      </x:c>
      <x:c r="AX164" s="3" t="s">
        <x:v>140</x:v>
      </x:c>
      <x:c r="AY164" s="3" t="s">
        <x:v>140</x:v>
      </x:c>
      <x:c r="AZ164" s="3" t="s">
        <x:v>140</x:v>
      </x:c>
    </x:row>
    <x:row r="165" spans="1:52" ht="30" customHeight="1">
      <x:c r="A165" s="21" t="s">
        <x:v>583</x:v>
      </x:c>
      <x:c r="B165" s="21" t="s">
        <x:v>907</x:v>
      </x:c>
      <x:c r="C165" s="21" t="s">
        <x:v>139</x:v>
      </x:c>
      <x:c r="D165" s="22">
        <x:v>0.0023999999999999999</x:v>
      </x:c>
      <x:c r="E165" s="24">
        <x:f>단가대비표!O16</x:f>
        <x:v>0</x:v>
      </x:c>
      <x:c r="F165" s="27">
        <x:f t="shared" si="19"/>
        <x:v>0</x:v>
      </x:c>
      <x:c r="G165" s="24">
        <x:f>단가대비표!P16</x:f>
        <x:v>0</x:v>
      </x:c>
      <x:c r="H165" s="27">
        <x:f t="shared" si="20"/>
        <x:v>0</x:v>
      </x:c>
      <x:c r="I165" s="24">
        <x:f>단가대비표!V16</x:f>
        <x:v>0</x:v>
      </x:c>
      <x:c r="J165" s="27">
        <x:f t="shared" si="21"/>
        <x:v>0</x:v>
      </x:c>
      <x:c r="K165" s="24">
        <x:f t="shared" si="22"/>
        <x:v>0</x:v>
      </x:c>
      <x:c r="L165" s="27">
        <x:f t="shared" si="23"/>
        <x:v>0</x:v>
      </x:c>
      <x:c r="M165" s="21" t="s">
        <x:v>140</x:v>
      </x:c>
      <x:c r="N165" s="3" t="s">
        <x:v>1121</x:v>
      </x:c>
      <x:c r="O165" s="3" t="s">
        <x:v>1668</x:v>
      </x:c>
      <x:c r="P165" s="3" t="s">
        <x:v>150</x:v>
      </x:c>
      <x:c r="Q165" s="3" t="s">
        <x:v>150</x:v>
      </x:c>
      <x:c r="R165" s="3" t="s">
        <x:v>185</x:v>
      </x:c>
      <x:c r="AV165" s="3" t="s">
        <x:v>140</x:v>
      </x:c>
      <x:c r="AW165" s="3" t="s">
        <x:v>816</x:v>
      </x:c>
      <x:c r="AX165" s="3" t="s">
        <x:v>140</x:v>
      </x:c>
      <x:c r="AY165" s="3" t="s">
        <x:v>140</x:v>
      </x:c>
      <x:c r="AZ165" s="3" t="s">
        <x:v>140</x:v>
      </x:c>
    </x:row>
    <x:row r="166" spans="1:52" ht="30" customHeight="1">
      <x:c r="A166" s="21" t="s">
        <x:v>735</x:v>
      </x:c>
      <x:c r="B166" s="21" t="s">
        <x:v>684</x:v>
      </x:c>
      <x:c r="C166" s="21" t="s">
        <x:v>223</x:v>
      </x:c>
      <x:c r="D166" s="22">
        <x:v>0.017710000000000001</x:v>
      </x:c>
      <x:c r="E166" s="24">
        <x:f>일위대가목록!E5</x:f>
        <x:v>0</x:v>
      </x:c>
      <x:c r="F166" s="27">
        <x:f t="shared" si="19"/>
        <x:v>0</x:v>
      </x:c>
      <x:c r="G166" s="24">
        <x:f>일위대가목록!F5</x:f>
        <x:v>0</x:v>
      </x:c>
      <x:c r="H166" s="27">
        <x:f t="shared" si="20"/>
        <x:v>0</x:v>
      </x:c>
      <x:c r="I166" s="24">
        <x:f>일위대가목록!G5</x:f>
        <x:v>0</x:v>
      </x:c>
      <x:c r="J166" s="27">
        <x:f t="shared" si="21"/>
        <x:v>0</x:v>
      </x:c>
      <x:c r="K166" s="24">
        <x:f t="shared" si="22"/>
        <x:v>0</x:v>
      </x:c>
      <x:c r="L166" s="27">
        <x:f t="shared" si="23"/>
        <x:v>0</x:v>
      </x:c>
      <x:c r="M166" s="21" t="s">
        <x:v>482</x:v>
      </x:c>
      <x:c r="N166" s="3" t="s">
        <x:v>1121</x:v>
      </x:c>
      <x:c r="O166" s="3" t="s">
        <x:v>807</x:v>
      </x:c>
      <x:c r="P166" s="3" t="s">
        <x:v>185</x:v>
      </x:c>
      <x:c r="Q166" s="3" t="s">
        <x:v>150</x:v>
      </x:c>
      <x:c r="R166" s="3" t="s">
        <x:v>150</x:v>
      </x:c>
      <x:c r="AV166" s="3" t="s">
        <x:v>140</x:v>
      </x:c>
      <x:c r="AW166" s="3" t="s">
        <x:v>1820</x:v>
      </x:c>
      <x:c r="AX166" s="3" t="s">
        <x:v>140</x:v>
      </x:c>
      <x:c r="AY166" s="3" t="s">
        <x:v>140</x:v>
      </x:c>
      <x:c r="AZ166" s="3" t="s">
        <x:v>140</x:v>
      </x:c>
    </x:row>
    <x:row r="167" spans="1:52" ht="30" customHeight="1">
      <x:c r="A167" s="21" t="s">
        <x:v>732</x:v>
      </x:c>
      <x:c r="B167" s="21" t="s">
        <x:v>199</x:v>
      </x:c>
      <x:c r="C167" s="21" t="s">
        <x:v>231</x:v>
      </x:c>
      <x:c r="D167" s="22">
        <x:v>0.1071</x:v>
      </x:c>
      <x:c r="E167" s="24">
        <x:f>단가대비표!O88</x:f>
        <x:v>0</x:v>
      </x:c>
      <x:c r="F167" s="27">
        <x:f t="shared" si="19"/>
        <x:v>0</x:v>
      </x:c>
      <x:c r="G167" s="24">
        <x:f>단가대비표!P88</x:f>
        <x:v>0</x:v>
      </x:c>
      <x:c r="H167" s="27">
        <x:f t="shared" si="20"/>
        <x:v>0</x:v>
      </x:c>
      <x:c r="I167" s="24">
        <x:f>단가대비표!V88</x:f>
        <x:v>0</x:v>
      </x:c>
      <x:c r="J167" s="27">
        <x:f t="shared" si="21"/>
        <x:v>0</x:v>
      </x:c>
      <x:c r="K167" s="24">
        <x:f t="shared" si="22"/>
        <x:v>0</x:v>
      </x:c>
      <x:c r="L167" s="27">
        <x:f t="shared" si="23"/>
        <x:v>0</x:v>
      </x:c>
      <x:c r="M167" s="21" t="s">
        <x:v>140</x:v>
      </x:c>
      <x:c r="N167" s="3" t="s">
        <x:v>1121</x:v>
      </x:c>
      <x:c r="O167" s="3" t="s">
        <x:v>1036</x:v>
      </x:c>
      <x:c r="P167" s="3" t="s">
        <x:v>150</x:v>
      </x:c>
      <x:c r="Q167" s="3" t="s">
        <x:v>150</x:v>
      </x:c>
      <x:c r="R167" s="3" t="s">
        <x:v>185</x:v>
      </x:c>
      <x:c r="AV167" s="3" t="s">
        <x:v>140</x:v>
      </x:c>
      <x:c r="AW167" s="3" t="s">
        <x:v>1066</x:v>
      </x:c>
      <x:c r="AX167" s="3" t="s">
        <x:v>140</x:v>
      </x:c>
      <x:c r="AY167" s="3" t="s">
        <x:v>140</x:v>
      </x:c>
      <x:c r="AZ167" s="3" t="s">
        <x:v>140</x:v>
      </x:c>
    </x:row>
    <x:row r="168" spans="1:52" ht="30" customHeight="1">
      <x:c r="A168" s="21" t="s">
        <x:v>241</x:v>
      </x:c>
      <x:c r="B168" s="21" t="s">
        <x:v>387</x:v>
      </x:c>
      <x:c r="C168" s="21" t="s">
        <x:v>127</x:v>
      </x:c>
      <x:c r="D168" s="22">
        <x:v>0.0218</x:v>
      </x:c>
      <x:c r="E168" s="24">
        <x:f>단가대비표!O101</x:f>
        <x:v>0</x:v>
      </x:c>
      <x:c r="F168" s="27">
        <x:f t="shared" si="19"/>
        <x:v>0</x:v>
      </x:c>
      <x:c r="G168" s="24">
        <x:f>단가대비표!P101</x:f>
        <x:v>0</x:v>
      </x:c>
      <x:c r="H168" s="27">
        <x:f t="shared" si="20"/>
        <x:v>0</x:v>
      </x:c>
      <x:c r="I168" s="24">
        <x:f>단가대비표!V101</x:f>
        <x:v>0</x:v>
      </x:c>
      <x:c r="J168" s="27">
        <x:f t="shared" si="21"/>
        <x:v>0</x:v>
      </x:c>
      <x:c r="K168" s="24">
        <x:f t="shared" si="22"/>
        <x:v>0</x:v>
      </x:c>
      <x:c r="L168" s="27">
        <x:f t="shared" si="23"/>
        <x:v>0</x:v>
      </x:c>
      <x:c r="M168" s="21" t="s">
        <x:v>140</x:v>
      </x:c>
      <x:c r="N168" s="3" t="s">
        <x:v>1121</x:v>
      </x:c>
      <x:c r="O168" s="3" t="s">
        <x:v>1039</x:v>
      </x:c>
      <x:c r="P168" s="3" t="s">
        <x:v>150</x:v>
      </x:c>
      <x:c r="Q168" s="3" t="s">
        <x:v>150</x:v>
      </x:c>
      <x:c r="R168" s="3" t="s">
        <x:v>185</x:v>
      </x:c>
      <x:c r="V168" s="2">
        <x:v>1</x:v>
      </x:c>
      <x:c r="AV168" s="3" t="s">
        <x:v>140</x:v>
      </x:c>
      <x:c r="AW168" s="3" t="s">
        <x:v>1357</x:v>
      </x:c>
      <x:c r="AX168" s="3" t="s">
        <x:v>140</x:v>
      </x:c>
      <x:c r="AY168" s="3" t="s">
        <x:v>140</x:v>
      </x:c>
      <x:c r="AZ168" s="3" t="s">
        <x:v>140</x:v>
      </x:c>
    </x:row>
    <x:row r="169" spans="1:52" ht="30" customHeight="1">
      <x:c r="A169" s="21" t="s">
        <x:v>849</x:v>
      </x:c>
      <x:c r="B169" s="21" t="s">
        <x:v>387</x:v>
      </x:c>
      <x:c r="C169" s="21" t="s">
        <x:v>127</x:v>
      </x:c>
      <x:c r="D169" s="22">
        <x:v>0.00055999999999999994</x:v>
      </x:c>
      <x:c r="E169" s="24">
        <x:f>단가대비표!O96</x:f>
        <x:v>0</x:v>
      </x:c>
      <x:c r="F169" s="27">
        <x:f t="shared" si="19"/>
        <x:v>0</x:v>
      </x:c>
      <x:c r="G169" s="24">
        <x:f>단가대비표!P96</x:f>
        <x:v>0</x:v>
      </x:c>
      <x:c r="H169" s="27">
        <x:f t="shared" si="20"/>
        <x:v>0</x:v>
      </x:c>
      <x:c r="I169" s="24">
        <x:f>단가대비표!V96</x:f>
        <x:v>0</x:v>
      </x:c>
      <x:c r="J169" s="27">
        <x:f t="shared" si="21"/>
        <x:v>0</x:v>
      </x:c>
      <x:c r="K169" s="24">
        <x:f t="shared" si="22"/>
        <x:v>0</x:v>
      </x:c>
      <x:c r="L169" s="27">
        <x:f t="shared" si="23"/>
        <x:v>0</x:v>
      </x:c>
      <x:c r="M169" s="21" t="s">
        <x:v>140</x:v>
      </x:c>
      <x:c r="N169" s="3" t="s">
        <x:v>1121</x:v>
      </x:c>
      <x:c r="O169" s="3" t="s">
        <x:v>1675</x:v>
      </x:c>
      <x:c r="P169" s="3" t="s">
        <x:v>150</x:v>
      </x:c>
      <x:c r="Q169" s="3" t="s">
        <x:v>150</x:v>
      </x:c>
      <x:c r="R169" s="3" t="s">
        <x:v>185</x:v>
      </x:c>
      <x:c r="V169" s="2">
        <x:v>1</x:v>
      </x:c>
      <x:c r="AV169" s="3" t="s">
        <x:v>140</x:v>
      </x:c>
      <x:c r="AW169" s="3" t="s">
        <x:v>812</x:v>
      </x:c>
      <x:c r="AX169" s="3" t="s">
        <x:v>140</x:v>
      </x:c>
      <x:c r="AY169" s="3" t="s">
        <x:v>140</x:v>
      </x:c>
      <x:c r="AZ169" s="3" t="s">
        <x:v>140</x:v>
      </x:c>
    </x:row>
    <x:row r="170" spans="1:52" ht="30" customHeight="1">
      <x:c r="A170" s="21" t="s">
        <x:v>165</x:v>
      </x:c>
      <x:c r="B170" s="21" t="s">
        <x:v>387</x:v>
      </x:c>
      <x:c r="C170" s="21" t="s">
        <x:v>127</x:v>
      </x:c>
      <x:c r="D170" s="22">
        <x:v>0.0022100000000000003</x:v>
      </x:c>
      <x:c r="E170" s="24">
        <x:f>단가대비표!O102</x:f>
        <x:v>0</x:v>
      </x:c>
      <x:c r="F170" s="27">
        <x:f t="shared" si="19"/>
        <x:v>0</x:v>
      </x:c>
      <x:c r="G170" s="24">
        <x:f>단가대비표!P102</x:f>
        <x:v>0</x:v>
      </x:c>
      <x:c r="H170" s="27">
        <x:f t="shared" si="20"/>
        <x:v>0</x:v>
      </x:c>
      <x:c r="I170" s="24">
        <x:f>단가대비표!V102</x:f>
        <x:v>0</x:v>
      </x:c>
      <x:c r="J170" s="27">
        <x:f t="shared" si="21"/>
        <x:v>0</x:v>
      </x:c>
      <x:c r="K170" s="24">
        <x:f t="shared" si="22"/>
        <x:v>0</x:v>
      </x:c>
      <x:c r="L170" s="27">
        <x:f t="shared" si="23"/>
        <x:v>0</x:v>
      </x:c>
      <x:c r="M170" s="21" t="s">
        <x:v>140</x:v>
      </x:c>
      <x:c r="N170" s="3" t="s">
        <x:v>1121</x:v>
      </x:c>
      <x:c r="O170" s="3" t="s">
        <x:v>20</x:v>
      </x:c>
      <x:c r="P170" s="3" t="s">
        <x:v>150</x:v>
      </x:c>
      <x:c r="Q170" s="3" t="s">
        <x:v>150</x:v>
      </x:c>
      <x:c r="R170" s="3" t="s">
        <x:v>185</x:v>
      </x:c>
      <x:c r="V170" s="2">
        <x:v>1</x:v>
      </x:c>
      <x:c r="AV170" s="3" t="s">
        <x:v>140</x:v>
      </x:c>
      <x:c r="AW170" s="3" t="s">
        <x:v>1061</x:v>
      </x:c>
      <x:c r="AX170" s="3" t="s">
        <x:v>140</x:v>
      </x:c>
      <x:c r="AY170" s="3" t="s">
        <x:v>140</x:v>
      </x:c>
      <x:c r="AZ170" s="3" t="s">
        <x:v>140</x:v>
      </x:c>
    </x:row>
    <x:row r="171" spans="1:52" ht="30" customHeight="1">
      <x:c r="A171" s="21" t="s">
        <x:v>851</x:v>
      </x:c>
      <x:c r="B171" s="21" t="s">
        <x:v>387</x:v>
      </x:c>
      <x:c r="C171" s="21" t="s">
        <x:v>127</x:v>
      </x:c>
      <x:c r="D171" s="22">
        <x:v>0.00063</x:v>
      </x:c>
      <x:c r="E171" s="24">
        <x:f>단가대비표!O97</x:f>
        <x:v>0</x:v>
      </x:c>
      <x:c r="F171" s="27">
        <x:f t="shared" si="19"/>
        <x:v>0</x:v>
      </x:c>
      <x:c r="G171" s="24">
        <x:f>단가대비표!P97</x:f>
        <x:v>0</x:v>
      </x:c>
      <x:c r="H171" s="27">
        <x:f t="shared" si="20"/>
        <x:v>0</x:v>
      </x:c>
      <x:c r="I171" s="24">
        <x:f>단가대비표!V97</x:f>
        <x:v>0</x:v>
      </x:c>
      <x:c r="J171" s="27">
        <x:f t="shared" si="21"/>
        <x:v>0</x:v>
      </x:c>
      <x:c r="K171" s="24">
        <x:f t="shared" si="22"/>
        <x:v>0</x:v>
      </x:c>
      <x:c r="L171" s="27">
        <x:f t="shared" si="23"/>
        <x:v>0</x:v>
      </x:c>
      <x:c r="M171" s="21" t="s">
        <x:v>140</x:v>
      </x:c>
      <x:c r="N171" s="3" t="s">
        <x:v>1121</x:v>
      </x:c>
      <x:c r="O171" s="3" t="s">
        <x:v>1673</x:v>
      </x:c>
      <x:c r="P171" s="3" t="s">
        <x:v>150</x:v>
      </x:c>
      <x:c r="Q171" s="3" t="s">
        <x:v>150</x:v>
      </x:c>
      <x:c r="R171" s="3" t="s">
        <x:v>185</x:v>
      </x:c>
      <x:c r="V171" s="2">
        <x:v>1</x:v>
      </x:c>
      <x:c r="AV171" s="3" t="s">
        <x:v>140</x:v>
      </x:c>
      <x:c r="AW171" s="3" t="s">
        <x:v>1064</x:v>
      </x:c>
      <x:c r="AX171" s="3" t="s">
        <x:v>140</x:v>
      </x:c>
      <x:c r="AY171" s="3" t="s">
        <x:v>140</x:v>
      </x:c>
      <x:c r="AZ171" s="3" t="s">
        <x:v>140</x:v>
      </x:c>
    </x:row>
    <x:row r="172" spans="1:52" ht="30" customHeight="1">
      <x:c r="A172" s="21" t="s">
        <x:v>856</x:v>
      </x:c>
      <x:c r="B172" s="21" t="s">
        <x:v>431</x:v>
      </x:c>
      <x:c r="C172" s="21" t="s">
        <x:v>141</x:v>
      </x:c>
      <x:c r="D172" s="22">
        <x:v>1</x:v>
      </x:c>
      <x:c r="E172" s="24">
        <x:v>0</x:v>
      </x:c>
      <x:c r="F172" s="27">
        <x:f t="shared" si="19"/>
        <x:v>0</x:v>
      </x:c>
      <x:c r="G172" s="24">
        <x:v>0</x:v>
      </x:c>
      <x:c r="H172" s="27">
        <x:f t="shared" si="20"/>
        <x:v>0</x:v>
      </x:c>
      <x:c r="I172" s="24">
        <x:f>TRUNC(SUMIF(V163:V172,RIGHTB(O172,1),H163:H172)*U172,2)</x:f>
        <x:v>0</x:v>
      </x:c>
      <x:c r="J172" s="27">
        <x:f t="shared" si="21"/>
        <x:v>0</x:v>
      </x:c>
      <x:c r="K172" s="24">
        <x:f t="shared" si="22"/>
        <x:v>0</x:v>
      </x:c>
      <x:c r="L172" s="27">
        <x:f t="shared" si="23"/>
        <x:v>0</x:v>
      </x:c>
      <x:c r="M172" s="21" t="s">
        <x:v>140</x:v>
      </x:c>
      <x:c r="N172" s="3" t="s">
        <x:v>1121</x:v>
      </x:c>
      <x:c r="O172" s="3" t="s">
        <x:v>5</x:v>
      </x:c>
      <x:c r="P172" s="3" t="s">
        <x:v>150</x:v>
      </x:c>
      <x:c r="Q172" s="3" t="s">
        <x:v>150</x:v>
      </x:c>
      <x:c r="R172" s="3" t="s">
        <x:v>150</x:v>
      </x:c>
      <x:c r="S172" s="2">
        <x:v>1</x:v>
      </x:c>
      <x:c r="T172" s="2">
        <x:v>2</x:v>
      </x:c>
      <x:c r="U172" s="2">
        <x:v>0.029999999999999999</x:v>
      </x:c>
      <x:c r="AV172" s="3" t="s">
        <x:v>140</x:v>
      </x:c>
      <x:c r="AW172" s="3" t="s">
        <x:v>1445</x:v>
      </x:c>
      <x:c r="AX172" s="3" t="s">
        <x:v>140</x:v>
      </x:c>
      <x:c r="AY172" s="3" t="s">
        <x:v>140</x:v>
      </x:c>
      <x:c r="AZ172" s="3" t="s">
        <x:v>140</x:v>
      </x:c>
    </x:row>
    <x:row r="173" spans="1:52" ht="30" customHeight="1">
      <x:c r="A173" s="21" t="s">
        <x:v>1699</x:v>
      </x:c>
      <x:c r="B173" s="21" t="s">
        <x:v>140</x:v>
      </x:c>
      <x:c r="C173" s="21" t="s">
        <x:v>140</x:v>
      </x:c>
      <x:c r="D173" s="22"/>
      <x:c r="E173" s="24"/>
      <x:c r="F173" s="27">
        <x:f>TRUNC(SUMIF(N163:N172,N162,F163:F172),0)</x:f>
        <x:v>0</x:v>
      </x:c>
      <x:c r="G173" s="24"/>
      <x:c r="H173" s="27">
        <x:f>TRUNC(SUMIF(N163:N172,N162,H163:H172),0)</x:f>
        <x:v>0</x:v>
      </x:c>
      <x:c r="I173" s="24"/>
      <x:c r="J173" s="27">
        <x:f>TRUNC(SUMIF(N163:N172,N162,J163:J172),0)</x:f>
        <x:v>0</x:v>
      </x:c>
      <x:c r="K173" s="24"/>
      <x:c r="L173" s="27">
        <x:f>F173+H173+J173</x:f>
        <x:v>0</x:v>
      </x:c>
      <x:c r="M173" s="21" t="s">
        <x:v>140</x:v>
      </x:c>
      <x:c r="N173" s="3" t="s">
        <x:v>344</x:v>
      </x:c>
      <x:c r="O173" s="3" t="s">
        <x:v>344</x:v>
      </x:c>
      <x:c r="P173" s="3" t="s">
        <x:v>140</x:v>
      </x:c>
      <x:c r="Q173" s="3" t="s">
        <x:v>140</x:v>
      </x:c>
      <x:c r="R173" s="3" t="s">
        <x:v>140</x:v>
      </x:c>
      <x:c r="AV173" s="3" t="s">
        <x:v>140</x:v>
      </x:c>
      <x:c r="AW173" s="3" t="s">
        <x:v>140</x:v>
      </x:c>
      <x:c r="AX173" s="3" t="s">
        <x:v>140</x:v>
      </x:c>
      <x:c r="AY173" s="3" t="s">
        <x:v>140</x:v>
      </x:c>
      <x:c r="AZ173" s="3" t="s">
        <x:v>140</x:v>
      </x:c>
    </x:row>
    <x:row r="174" spans="1:13" ht="30" customHeight="1">
      <x:c r="A174" s="22"/>
      <x:c r="B174" s="22"/>
      <x:c r="C174" s="22"/>
      <x:c r="D174" s="22"/>
      <x:c r="E174" s="24"/>
      <x:c r="F174" s="27"/>
      <x:c r="G174" s="24"/>
      <x:c r="H174" s="27"/>
      <x:c r="I174" s="24"/>
      <x:c r="J174" s="27"/>
      <x:c r="K174" s="24"/>
      <x:c r="L174" s="27"/>
      <x:c r="M174" s="22"/>
    </x:row>
    <x:row r="175" spans="1:14" ht="30" customHeight="1">
      <x:c r="A175" s="18" t="s">
        <x:v>810</x:v>
      </x:c>
      <x:c r="B175" s="19"/>
      <x:c r="C175" s="19"/>
      <x:c r="D175" s="19"/>
      <x:c r="E175" s="23"/>
      <x:c r="F175" s="26"/>
      <x:c r="G175" s="23"/>
      <x:c r="H175" s="26"/>
      <x:c r="I175" s="23"/>
      <x:c r="J175" s="26"/>
      <x:c r="K175" s="23"/>
      <x:c r="L175" s="26"/>
      <x:c r="M175" s="20"/>
      <x:c r="N175" s="3" t="s">
        <x:v>1114</x:v>
      </x:c>
    </x:row>
    <x:row r="176" spans="1:52" ht="30" customHeight="1">
      <x:c r="A176" s="21" t="s">
        <x:v>1586</x:v>
      </x:c>
      <x:c r="B176" s="21" t="s">
        <x:v>1109</x:v>
      </x:c>
      <x:c r="C176" s="21" t="s">
        <x:v>139</x:v>
      </x:c>
      <x:c r="D176" s="22">
        <x:v>0.0027699999999999997</x:v>
      </x:c>
      <x:c r="E176" s="24">
        <x:f>단가대비표!O17</x:f>
        <x:v>0</x:v>
      </x:c>
      <x:c r="F176" s="27">
        <x:f t="shared" ref="F176:F185" si="24">TRUNC(E176*D176,1)</x:f>
        <x:v>0</x:v>
      </x:c>
      <x:c r="G176" s="24">
        <x:f>단가대비표!P17</x:f>
        <x:v>0</x:v>
      </x:c>
      <x:c r="H176" s="27">
        <x:f t="shared" ref="H176:H185" si="25">TRUNC(G176*D176,1)</x:f>
        <x:v>0</x:v>
      </x:c>
      <x:c r="I176" s="24">
        <x:f>단가대비표!V17</x:f>
        <x:v>0</x:v>
      </x:c>
      <x:c r="J176" s="27">
        <x:f t="shared" ref="J176:J185" si="26">TRUNC(I176*D176,1)</x:f>
        <x:v>0</x:v>
      </x:c>
      <x:c r="K176" s="24">
        <x:f t="shared" ref="K176:K185" si="27">TRUNC(E176+G176+I176,1)</x:f>
        <x:v>0</x:v>
      </x:c>
      <x:c r="L176" s="27">
        <x:f t="shared" ref="L176:L185" si="28">TRUNC(F176+H176+J176,1)</x:f>
        <x:v>0</x:v>
      </x:c>
      <x:c r="M176" s="21" t="s">
        <x:v>140</x:v>
      </x:c>
      <x:c r="N176" s="3" t="s">
        <x:v>1114</x:v>
      </x:c>
      <x:c r="O176" s="3" t="s">
        <x:v>1842</x:v>
      </x:c>
      <x:c r="P176" s="3" t="s">
        <x:v>150</x:v>
      </x:c>
      <x:c r="Q176" s="3" t="s">
        <x:v>150</x:v>
      </x:c>
      <x:c r="R176" s="3" t="s">
        <x:v>185</x:v>
      </x:c>
      <x:c r="AV176" s="3" t="s">
        <x:v>140</x:v>
      </x:c>
      <x:c r="AW176" s="3" t="s">
        <x:v>1742</x:v>
      </x:c>
      <x:c r="AX176" s="3" t="s">
        <x:v>140</x:v>
      </x:c>
      <x:c r="AY176" s="3" t="s">
        <x:v>140</x:v>
      </x:c>
      <x:c r="AZ176" s="3" t="s">
        <x:v>140</x:v>
      </x:c>
    </x:row>
    <x:row r="177" spans="1:52" ht="30" customHeight="1">
      <x:c r="A177" s="21" t="s">
        <x:v>681</x:v>
      </x:c>
      <x:c r="B177" s="21" t="s">
        <x:v>222</x:v>
      </x:c>
      <x:c r="C177" s="21" t="s">
        <x:v>133</x:v>
      </x:c>
      <x:c r="D177" s="22">
        <x:v>0.94499999999999995</x:v>
      </x:c>
      <x:c r="E177" s="24">
        <x:f>단가대비표!O12</x:f>
        <x:v>0</x:v>
      </x:c>
      <x:c r="F177" s="27">
        <x:f t="shared" si="24"/>
        <x:v>0</x:v>
      </x:c>
      <x:c r="G177" s="24">
        <x:f>단가대비표!P12</x:f>
        <x:v>0</x:v>
      </x:c>
      <x:c r="H177" s="27">
        <x:f t="shared" si="25"/>
        <x:v>0</x:v>
      </x:c>
      <x:c r="I177" s="24">
        <x:f>단가대비표!V12</x:f>
        <x:v>0</x:v>
      </x:c>
      <x:c r="J177" s="27">
        <x:f t="shared" si="26"/>
        <x:v>0</x:v>
      </x:c>
      <x:c r="K177" s="24">
        <x:f t="shared" si="27"/>
        <x:v>0</x:v>
      </x:c>
      <x:c r="L177" s="27">
        <x:f t="shared" si="28"/>
        <x:v>0</x:v>
      </x:c>
      <x:c r="M177" s="21" t="s">
        <x:v>734</x:v>
      </x:c>
      <x:c r="N177" s="3" t="s">
        <x:v>1114</x:v>
      </x:c>
      <x:c r="O177" s="3" t="s">
        <x:v>1844</x:v>
      </x:c>
      <x:c r="P177" s="3" t="s">
        <x:v>150</x:v>
      </x:c>
      <x:c r="Q177" s="3" t="s">
        <x:v>150</x:v>
      </x:c>
      <x:c r="R177" s="3" t="s">
        <x:v>185</x:v>
      </x:c>
      <x:c r="AV177" s="3" t="s">
        <x:v>140</x:v>
      </x:c>
      <x:c r="AW177" s="3" t="s">
        <x:v>1268</x:v>
      </x:c>
      <x:c r="AX177" s="3" t="s">
        <x:v>140</x:v>
      </x:c>
      <x:c r="AY177" s="3" t="s">
        <x:v>140</x:v>
      </x:c>
      <x:c r="AZ177" s="3" t="s">
        <x:v>140</x:v>
      </x:c>
    </x:row>
    <x:row r="178" spans="1:52" ht="30" customHeight="1">
      <x:c r="A178" s="21" t="s">
        <x:v>583</x:v>
      </x:c>
      <x:c r="B178" s="21" t="s">
        <x:v>907</x:v>
      </x:c>
      <x:c r="C178" s="21" t="s">
        <x:v>139</x:v>
      </x:c>
      <x:c r="D178" s="22">
        <x:v>0.00040000000000000002</x:v>
      </x:c>
      <x:c r="E178" s="24">
        <x:f>단가대비표!O16</x:f>
        <x:v>0</x:v>
      </x:c>
      <x:c r="F178" s="27">
        <x:f t="shared" si="24"/>
        <x:v>0</x:v>
      </x:c>
      <x:c r="G178" s="24">
        <x:f>단가대비표!P16</x:f>
        <x:v>0</x:v>
      </x:c>
      <x:c r="H178" s="27">
        <x:f t="shared" si="25"/>
        <x:v>0</x:v>
      </x:c>
      <x:c r="I178" s="24">
        <x:f>단가대비표!V16</x:f>
        <x:v>0</x:v>
      </x:c>
      <x:c r="J178" s="27">
        <x:f t="shared" si="26"/>
        <x:v>0</x:v>
      </x:c>
      <x:c r="K178" s="24">
        <x:f t="shared" si="27"/>
        <x:v>0</x:v>
      </x:c>
      <x:c r="L178" s="27">
        <x:f t="shared" si="28"/>
        <x:v>0</x:v>
      </x:c>
      <x:c r="M178" s="21" t="s">
        <x:v>140</x:v>
      </x:c>
      <x:c r="N178" s="3" t="s">
        <x:v>1114</x:v>
      </x:c>
      <x:c r="O178" s="3" t="s">
        <x:v>1668</x:v>
      </x:c>
      <x:c r="P178" s="3" t="s">
        <x:v>150</x:v>
      </x:c>
      <x:c r="Q178" s="3" t="s">
        <x:v>150</x:v>
      </x:c>
      <x:c r="R178" s="3" t="s">
        <x:v>185</x:v>
      </x:c>
      <x:c r="AV178" s="3" t="s">
        <x:v>140</x:v>
      </x:c>
      <x:c r="AW178" s="3" t="s">
        <x:v>1060</x:v>
      </x:c>
      <x:c r="AX178" s="3" t="s">
        <x:v>140</x:v>
      </x:c>
      <x:c r="AY178" s="3" t="s">
        <x:v>140</x:v>
      </x:c>
      <x:c r="AZ178" s="3" t="s">
        <x:v>140</x:v>
      </x:c>
    </x:row>
    <x:row r="179" spans="1:52" ht="30" customHeight="1">
      <x:c r="A179" s="21" t="s">
        <x:v>735</x:v>
      </x:c>
      <x:c r="B179" s="21" t="s">
        <x:v>684</x:v>
      </x:c>
      <x:c r="C179" s="21" t="s">
        <x:v>223</x:v>
      </x:c>
      <x:c r="D179" s="22">
        <x:v>0.00312</x:v>
      </x:c>
      <x:c r="E179" s="24">
        <x:f>일위대가목록!E5</x:f>
        <x:v>0</x:v>
      </x:c>
      <x:c r="F179" s="27">
        <x:f t="shared" si="24"/>
        <x:v>0</x:v>
      </x:c>
      <x:c r="G179" s="24">
        <x:f>일위대가목록!F5</x:f>
        <x:v>0</x:v>
      </x:c>
      <x:c r="H179" s="27">
        <x:f t="shared" si="25"/>
        <x:v>0</x:v>
      </x:c>
      <x:c r="I179" s="24">
        <x:f>일위대가목록!G5</x:f>
        <x:v>0</x:v>
      </x:c>
      <x:c r="J179" s="27">
        <x:f t="shared" si="26"/>
        <x:v>0</x:v>
      </x:c>
      <x:c r="K179" s="24">
        <x:f t="shared" si="27"/>
        <x:v>0</x:v>
      </x:c>
      <x:c r="L179" s="27">
        <x:f t="shared" si="28"/>
        <x:v>0</x:v>
      </x:c>
      <x:c r="M179" s="21" t="s">
        <x:v>482</x:v>
      </x:c>
      <x:c r="N179" s="3" t="s">
        <x:v>1114</x:v>
      </x:c>
      <x:c r="O179" s="3" t="s">
        <x:v>807</x:v>
      </x:c>
      <x:c r="P179" s="3" t="s">
        <x:v>185</x:v>
      </x:c>
      <x:c r="Q179" s="3" t="s">
        <x:v>150</x:v>
      </x:c>
      <x:c r="R179" s="3" t="s">
        <x:v>150</x:v>
      </x:c>
      <x:c r="AV179" s="3" t="s">
        <x:v>140</x:v>
      </x:c>
      <x:c r="AW179" s="3" t="s">
        <x:v>1821</x:v>
      </x:c>
      <x:c r="AX179" s="3" t="s">
        <x:v>140</x:v>
      </x:c>
      <x:c r="AY179" s="3" t="s">
        <x:v>140</x:v>
      </x:c>
      <x:c r="AZ179" s="3" t="s">
        <x:v>140</x:v>
      </x:c>
    </x:row>
    <x:row r="180" spans="1:52" ht="30" customHeight="1">
      <x:c r="A180" s="21" t="s">
        <x:v>732</x:v>
      </x:c>
      <x:c r="B180" s="21" t="s">
        <x:v>199</x:v>
      </x:c>
      <x:c r="C180" s="21" t="s">
        <x:v>231</x:v>
      </x:c>
      <x:c r="D180" s="22">
        <x:v>0.0189</x:v>
      </x:c>
      <x:c r="E180" s="24">
        <x:f>단가대비표!O88</x:f>
        <x:v>0</x:v>
      </x:c>
      <x:c r="F180" s="27">
        <x:f t="shared" si="24"/>
        <x:v>0</x:v>
      </x:c>
      <x:c r="G180" s="24">
        <x:f>단가대비표!P88</x:f>
        <x:v>0</x:v>
      </x:c>
      <x:c r="H180" s="27">
        <x:f t="shared" si="25"/>
        <x:v>0</x:v>
      </x:c>
      <x:c r="I180" s="24">
        <x:f>단가대비표!V88</x:f>
        <x:v>0</x:v>
      </x:c>
      <x:c r="J180" s="27">
        <x:f t="shared" si="26"/>
        <x:v>0</x:v>
      </x:c>
      <x:c r="K180" s="24">
        <x:f t="shared" si="27"/>
        <x:v>0</x:v>
      </x:c>
      <x:c r="L180" s="27">
        <x:f t="shared" si="28"/>
        <x:v>0</x:v>
      </x:c>
      <x:c r="M180" s="21" t="s">
        <x:v>140</x:v>
      </x:c>
      <x:c r="N180" s="3" t="s">
        <x:v>1114</x:v>
      </x:c>
      <x:c r="O180" s="3" t="s">
        <x:v>1036</x:v>
      </x:c>
      <x:c r="P180" s="3" t="s">
        <x:v>150</x:v>
      </x:c>
      <x:c r="Q180" s="3" t="s">
        <x:v>150</x:v>
      </x:c>
      <x:c r="R180" s="3" t="s">
        <x:v>185</x:v>
      </x:c>
      <x:c r="AV180" s="3" t="s">
        <x:v>140</x:v>
      </x:c>
      <x:c r="AW180" s="3" t="s">
        <x:v>1279</x:v>
      </x:c>
      <x:c r="AX180" s="3" t="s">
        <x:v>140</x:v>
      </x:c>
      <x:c r="AY180" s="3" t="s">
        <x:v>140</x:v>
      </x:c>
      <x:c r="AZ180" s="3" t="s">
        <x:v>140</x:v>
      </x:c>
    </x:row>
    <x:row r="181" spans="1:52" ht="30" customHeight="1">
      <x:c r="A181" s="21" t="s">
        <x:v>241</x:v>
      </x:c>
      <x:c r="B181" s="21" t="s">
        <x:v>387</x:v>
      </x:c>
      <x:c r="C181" s="21" t="s">
        <x:v>127</x:v>
      </x:c>
      <x:c r="D181" s="22">
        <x:v>0.0058499999999999996</x:v>
      </x:c>
      <x:c r="E181" s="24">
        <x:f>단가대비표!O101</x:f>
        <x:v>0</x:v>
      </x:c>
      <x:c r="F181" s="27">
        <x:f t="shared" si="24"/>
        <x:v>0</x:v>
      </x:c>
      <x:c r="G181" s="24">
        <x:f>단가대비표!P101</x:f>
        <x:v>0</x:v>
      </x:c>
      <x:c r="H181" s="27">
        <x:f t="shared" si="25"/>
        <x:v>0</x:v>
      </x:c>
      <x:c r="I181" s="24">
        <x:f>단가대비표!V101</x:f>
        <x:v>0</x:v>
      </x:c>
      <x:c r="J181" s="27">
        <x:f t="shared" si="26"/>
        <x:v>0</x:v>
      </x:c>
      <x:c r="K181" s="24">
        <x:f t="shared" si="27"/>
        <x:v>0</x:v>
      </x:c>
      <x:c r="L181" s="27">
        <x:f t="shared" si="28"/>
        <x:v>0</x:v>
      </x:c>
      <x:c r="M181" s="21" t="s">
        <x:v>140</x:v>
      </x:c>
      <x:c r="N181" s="3" t="s">
        <x:v>1114</x:v>
      </x:c>
      <x:c r="O181" s="3" t="s">
        <x:v>1039</x:v>
      </x:c>
      <x:c r="P181" s="3" t="s">
        <x:v>150</x:v>
      </x:c>
      <x:c r="Q181" s="3" t="s">
        <x:v>150</x:v>
      </x:c>
      <x:c r="R181" s="3" t="s">
        <x:v>185</x:v>
      </x:c>
      <x:c r="V181" s="2">
        <x:v>1</x:v>
      </x:c>
      <x:c r="AV181" s="3" t="s">
        <x:v>140</x:v>
      </x:c>
      <x:c r="AW181" s="3" t="s">
        <x:v>1751</x:v>
      </x:c>
      <x:c r="AX181" s="3" t="s">
        <x:v>140</x:v>
      </x:c>
      <x:c r="AY181" s="3" t="s">
        <x:v>140</x:v>
      </x:c>
      <x:c r="AZ181" s="3" t="s">
        <x:v>140</x:v>
      </x:c>
    </x:row>
    <x:row r="182" spans="1:52" ht="30" customHeight="1">
      <x:c r="A182" s="21" t="s">
        <x:v>849</x:v>
      </x:c>
      <x:c r="B182" s="21" t="s">
        <x:v>387</x:v>
      </x:c>
      <x:c r="C182" s="21" t="s">
        <x:v>127</x:v>
      </x:c>
      <x:c r="D182" s="22">
        <x:v>0.00010000000000000001</x:v>
      </x:c>
      <x:c r="E182" s="24">
        <x:f>단가대비표!O96</x:f>
        <x:v>0</x:v>
      </x:c>
      <x:c r="F182" s="27">
        <x:f t="shared" si="24"/>
        <x:v>0</x:v>
      </x:c>
      <x:c r="G182" s="24">
        <x:f>단가대비표!P96</x:f>
        <x:v>0</x:v>
      </x:c>
      <x:c r="H182" s="27">
        <x:f t="shared" si="25"/>
        <x:v>0</x:v>
      </x:c>
      <x:c r="I182" s="24">
        <x:f>단가대비표!V96</x:f>
        <x:v>0</x:v>
      </x:c>
      <x:c r="J182" s="27">
        <x:f t="shared" si="26"/>
        <x:v>0</x:v>
      </x:c>
      <x:c r="K182" s="24">
        <x:f t="shared" si="27"/>
        <x:v>0</x:v>
      </x:c>
      <x:c r="L182" s="27">
        <x:f t="shared" si="28"/>
        <x:v>0</x:v>
      </x:c>
      <x:c r="M182" s="21" t="s">
        <x:v>140</x:v>
      </x:c>
      <x:c r="N182" s="3" t="s">
        <x:v>1114</x:v>
      </x:c>
      <x:c r="O182" s="3" t="s">
        <x:v>1675</x:v>
      </x:c>
      <x:c r="P182" s="3" t="s">
        <x:v>150</x:v>
      </x:c>
      <x:c r="Q182" s="3" t="s">
        <x:v>150</x:v>
      </x:c>
      <x:c r="R182" s="3" t="s">
        <x:v>185</x:v>
      </x:c>
      <x:c r="V182" s="2">
        <x:v>1</x:v>
      </x:c>
      <x:c r="AV182" s="3" t="s">
        <x:v>140</x:v>
      </x:c>
      <x:c r="AW182" s="3" t="s">
        <x:v>1373</x:v>
      </x:c>
      <x:c r="AX182" s="3" t="s">
        <x:v>140</x:v>
      </x:c>
      <x:c r="AY182" s="3" t="s">
        <x:v>140</x:v>
      </x:c>
      <x:c r="AZ182" s="3" t="s">
        <x:v>140</x:v>
      </x:c>
    </x:row>
    <x:row r="183" spans="1:52" ht="30" customHeight="1">
      <x:c r="A183" s="21" t="s">
        <x:v>165</x:v>
      </x:c>
      <x:c r="B183" s="21" t="s">
        <x:v>387</x:v>
      </x:c>
      <x:c r="C183" s="21" t="s">
        <x:v>127</x:v>
      </x:c>
      <x:c r="D183" s="22">
        <x:v>0.00039000000000000001</x:v>
      </x:c>
      <x:c r="E183" s="24">
        <x:f>단가대비표!O102</x:f>
        <x:v>0</x:v>
      </x:c>
      <x:c r="F183" s="27">
        <x:f t="shared" si="24"/>
        <x:v>0</x:v>
      </x:c>
      <x:c r="G183" s="24">
        <x:f>단가대비표!P102</x:f>
        <x:v>0</x:v>
      </x:c>
      <x:c r="H183" s="27">
        <x:f t="shared" si="25"/>
        <x:v>0</x:v>
      </x:c>
      <x:c r="I183" s="24">
        <x:f>단가대비표!V102</x:f>
        <x:v>0</x:v>
      </x:c>
      <x:c r="J183" s="27">
        <x:f t="shared" si="26"/>
        <x:v>0</x:v>
      </x:c>
      <x:c r="K183" s="24">
        <x:f t="shared" si="27"/>
        <x:v>0</x:v>
      </x:c>
      <x:c r="L183" s="27">
        <x:f t="shared" si="28"/>
        <x:v>0</x:v>
      </x:c>
      <x:c r="M183" s="21" t="s">
        <x:v>140</x:v>
      </x:c>
      <x:c r="N183" s="3" t="s">
        <x:v>1114</x:v>
      </x:c>
      <x:c r="O183" s="3" t="s">
        <x:v>20</x:v>
      </x:c>
      <x:c r="P183" s="3" t="s">
        <x:v>150</x:v>
      </x:c>
      <x:c r="Q183" s="3" t="s">
        <x:v>150</x:v>
      </x:c>
      <x:c r="R183" s="3" t="s">
        <x:v>185</x:v>
      </x:c>
      <x:c r="V183" s="2">
        <x:v>1</x:v>
      </x:c>
      <x:c r="AV183" s="3" t="s">
        <x:v>140</x:v>
      </x:c>
      <x:c r="AW183" s="3" t="s">
        <x:v>1358</x:v>
      </x:c>
      <x:c r="AX183" s="3" t="s">
        <x:v>140</x:v>
      </x:c>
      <x:c r="AY183" s="3" t="s">
        <x:v>140</x:v>
      </x:c>
      <x:c r="AZ183" s="3" t="s">
        <x:v>140</x:v>
      </x:c>
    </x:row>
    <x:row r="184" spans="1:52" ht="30" customHeight="1">
      <x:c r="A184" s="21" t="s">
        <x:v>851</x:v>
      </x:c>
      <x:c r="B184" s="21" t="s">
        <x:v>387</x:v>
      </x:c>
      <x:c r="C184" s="21" t="s">
        <x:v>127</x:v>
      </x:c>
      <x:c r="D184" s="22">
        <x:v>0.00011</x:v>
      </x:c>
      <x:c r="E184" s="24">
        <x:f>단가대비표!O97</x:f>
        <x:v>0</x:v>
      </x:c>
      <x:c r="F184" s="27">
        <x:f t="shared" si="24"/>
        <x:v>0</x:v>
      </x:c>
      <x:c r="G184" s="24">
        <x:f>단가대비표!P97</x:f>
        <x:v>0</x:v>
      </x:c>
      <x:c r="H184" s="27">
        <x:f t="shared" si="25"/>
        <x:v>0</x:v>
      </x:c>
      <x:c r="I184" s="24">
        <x:f>단가대비표!V97</x:f>
        <x:v>0</x:v>
      </x:c>
      <x:c r="J184" s="27">
        <x:f t="shared" si="26"/>
        <x:v>0</x:v>
      </x:c>
      <x:c r="K184" s="24">
        <x:f t="shared" si="27"/>
        <x:v>0</x:v>
      </x:c>
      <x:c r="L184" s="27">
        <x:f t="shared" si="28"/>
        <x:v>0</x:v>
      </x:c>
      <x:c r="M184" s="21" t="s">
        <x:v>140</x:v>
      </x:c>
      <x:c r="N184" s="3" t="s">
        <x:v>1114</x:v>
      </x:c>
      <x:c r="O184" s="3" t="s">
        <x:v>1673</x:v>
      </x:c>
      <x:c r="P184" s="3" t="s">
        <x:v>150</x:v>
      </x:c>
      <x:c r="Q184" s="3" t="s">
        <x:v>150</x:v>
      </x:c>
      <x:c r="R184" s="3" t="s">
        <x:v>185</x:v>
      </x:c>
      <x:c r="V184" s="2">
        <x:v>1</x:v>
      </x:c>
      <x:c r="AV184" s="3" t="s">
        <x:v>140</x:v>
      </x:c>
      <x:c r="AW184" s="3" t="s">
        <x:v>1349</x:v>
      </x:c>
      <x:c r="AX184" s="3" t="s">
        <x:v>140</x:v>
      </x:c>
      <x:c r="AY184" s="3" t="s">
        <x:v>140</x:v>
      </x:c>
      <x:c r="AZ184" s="3" t="s">
        <x:v>140</x:v>
      </x:c>
    </x:row>
    <x:row r="185" spans="1:52" ht="30" customHeight="1">
      <x:c r="A185" s="21" t="s">
        <x:v>856</x:v>
      </x:c>
      <x:c r="B185" s="21" t="s">
        <x:v>431</x:v>
      </x:c>
      <x:c r="C185" s="21" t="s">
        <x:v>141</x:v>
      </x:c>
      <x:c r="D185" s="22">
        <x:v>1</x:v>
      </x:c>
      <x:c r="E185" s="24">
        <x:v>0</x:v>
      </x:c>
      <x:c r="F185" s="27">
        <x:f t="shared" si="24"/>
        <x:v>0</x:v>
      </x:c>
      <x:c r="G185" s="24">
        <x:v>0</x:v>
      </x:c>
      <x:c r="H185" s="27">
        <x:f t="shared" si="25"/>
        <x:v>0</x:v>
      </x:c>
      <x:c r="I185" s="24">
        <x:f>TRUNC(SUMIF(V176:V185,RIGHTB(O185,1),H176:H185)*U185,2)</x:f>
        <x:v>0</x:v>
      </x:c>
      <x:c r="J185" s="27">
        <x:f t="shared" si="26"/>
        <x:v>0</x:v>
      </x:c>
      <x:c r="K185" s="24">
        <x:f t="shared" si="27"/>
        <x:v>0</x:v>
      </x:c>
      <x:c r="L185" s="27">
        <x:f t="shared" si="28"/>
        <x:v>0</x:v>
      </x:c>
      <x:c r="M185" s="21" t="s">
        <x:v>140</x:v>
      </x:c>
      <x:c r="N185" s="3" t="s">
        <x:v>1114</x:v>
      </x:c>
      <x:c r="O185" s="3" t="s">
        <x:v>5</x:v>
      </x:c>
      <x:c r="P185" s="3" t="s">
        <x:v>150</x:v>
      </x:c>
      <x:c r="Q185" s="3" t="s">
        <x:v>150</x:v>
      </x:c>
      <x:c r="R185" s="3" t="s">
        <x:v>150</x:v>
      </x:c>
      <x:c r="S185" s="2">
        <x:v>1</x:v>
      </x:c>
      <x:c r="T185" s="2">
        <x:v>2</x:v>
      </x:c>
      <x:c r="U185" s="2">
        <x:v>0.029999999999999999</x:v>
      </x:c>
      <x:c r="AV185" s="3" t="s">
        <x:v>140</x:v>
      </x:c>
      <x:c r="AW185" s="3" t="s">
        <x:v>1329</x:v>
      </x:c>
      <x:c r="AX185" s="3" t="s">
        <x:v>140</x:v>
      </x:c>
      <x:c r="AY185" s="3" t="s">
        <x:v>140</x:v>
      </x:c>
      <x:c r="AZ185" s="3" t="s">
        <x:v>140</x:v>
      </x:c>
    </x:row>
    <x:row r="186" spans="1:52" ht="30" customHeight="1">
      <x:c r="A186" s="21" t="s">
        <x:v>1699</x:v>
      </x:c>
      <x:c r="B186" s="21" t="s">
        <x:v>140</x:v>
      </x:c>
      <x:c r="C186" s="21" t="s">
        <x:v>140</x:v>
      </x:c>
      <x:c r="D186" s="22"/>
      <x:c r="E186" s="24"/>
      <x:c r="F186" s="27">
        <x:f>TRUNC(SUMIF(N176:N185,N175,F176:F185),0)</x:f>
        <x:v>0</x:v>
      </x:c>
      <x:c r="G186" s="24"/>
      <x:c r="H186" s="27">
        <x:f>TRUNC(SUMIF(N176:N185,N175,H176:H185),0)</x:f>
        <x:v>0</x:v>
      </x:c>
      <x:c r="I186" s="24"/>
      <x:c r="J186" s="27">
        <x:f>TRUNC(SUMIF(N176:N185,N175,J176:J185),0)</x:f>
        <x:v>0</x:v>
      </x:c>
      <x:c r="K186" s="24"/>
      <x:c r="L186" s="27">
        <x:f>F186+H186+J186</x:f>
        <x:v>0</x:v>
      </x:c>
      <x:c r="M186" s="21" t="s">
        <x:v>140</x:v>
      </x:c>
      <x:c r="N186" s="3" t="s">
        <x:v>344</x:v>
      </x:c>
      <x:c r="O186" s="3" t="s">
        <x:v>344</x:v>
      </x:c>
      <x:c r="P186" s="3" t="s">
        <x:v>140</x:v>
      </x:c>
      <x:c r="Q186" s="3" t="s">
        <x:v>140</x:v>
      </x:c>
      <x:c r="R186" s="3" t="s">
        <x:v>140</x:v>
      </x:c>
      <x:c r="AV186" s="3" t="s">
        <x:v>140</x:v>
      </x:c>
      <x:c r="AW186" s="3" t="s">
        <x:v>140</x:v>
      </x:c>
      <x:c r="AX186" s="3" t="s">
        <x:v>140</x:v>
      </x:c>
      <x:c r="AY186" s="3" t="s">
        <x:v>140</x:v>
      </x:c>
      <x:c r="AZ186" s="3" t="s">
        <x:v>140</x:v>
      </x:c>
    </x:row>
    <x:row r="187" spans="1:13" ht="30" customHeight="1">
      <x:c r="A187" s="22"/>
      <x:c r="B187" s="22"/>
      <x:c r="C187" s="22"/>
      <x:c r="D187" s="22"/>
      <x:c r="E187" s="24"/>
      <x:c r="F187" s="27"/>
      <x:c r="G187" s="24"/>
      <x:c r="H187" s="27"/>
      <x:c r="I187" s="24"/>
      <x:c r="J187" s="27"/>
      <x:c r="K187" s="24"/>
      <x:c r="L187" s="27"/>
      <x:c r="M187" s="22"/>
    </x:row>
    <x:row r="188" spans="1:14" ht="30" customHeight="1">
      <x:c r="A188" s="18" t="s">
        <x:v>1823</x:v>
      </x:c>
      <x:c r="B188" s="19"/>
      <x:c r="C188" s="19"/>
      <x:c r="D188" s="19"/>
      <x:c r="E188" s="23"/>
      <x:c r="F188" s="26"/>
      <x:c r="G188" s="23"/>
      <x:c r="H188" s="26"/>
      <x:c r="I188" s="23"/>
      <x:c r="J188" s="26"/>
      <x:c r="K188" s="23"/>
      <x:c r="L188" s="26"/>
      <x:c r="M188" s="20"/>
      <x:c r="N188" s="3" t="s">
        <x:v>1116</x:v>
      </x:c>
    </x:row>
    <x:row r="189" spans="1:52" ht="30" customHeight="1">
      <x:c r="A189" s="21" t="s">
        <x:v>289</x:v>
      </x:c>
      <x:c r="B189" s="21" t="s">
        <x:v>80</x:v>
      </x:c>
      <x:c r="C189" s="21" t="s">
        <x:v>139</x:v>
      </x:c>
      <x:c r="D189" s="22">
        <x:v>1</x:v>
      </x:c>
      <x:c r="E189" s="24">
        <x:f>일위대가목록!E31</x:f>
        <x:v>0</x:v>
      </x:c>
      <x:c r="F189" s="27">
        <x:f>TRUNC(E189*D189,1)</x:f>
        <x:v>0</x:v>
      </x:c>
      <x:c r="G189" s="24">
        <x:f>일위대가목록!F31</x:f>
        <x:v>0</x:v>
      </x:c>
      <x:c r="H189" s="27">
        <x:f>TRUNC(G189*D189,1)</x:f>
        <x:v>0</x:v>
      </x:c>
      <x:c r="I189" s="24">
        <x:f>일위대가목록!G31</x:f>
        <x:v>0</x:v>
      </x:c>
      <x:c r="J189" s="27">
        <x:f>TRUNC(I189*D189,1)</x:f>
        <x:v>0</x:v>
      </x:c>
      <x:c r="K189" s="24">
        <x:f>TRUNC(E189+G189+I189,1)</x:f>
        <x:v>0</x:v>
      </x:c>
      <x:c r="L189" s="27">
        <x:f>TRUNC(F189+H189+J189,1)</x:f>
        <x:v>0</x:v>
      </x:c>
      <x:c r="M189" s="21" t="s">
        <x:v>341</x:v>
      </x:c>
      <x:c r="N189" s="3" t="s">
        <x:v>1116</x:v>
      </x:c>
      <x:c r="O189" s="3" t="s">
        <x:v>1121</x:v>
      </x:c>
      <x:c r="P189" s="3" t="s">
        <x:v>185</x:v>
      </x:c>
      <x:c r="Q189" s="3" t="s">
        <x:v>150</x:v>
      </x:c>
      <x:c r="R189" s="3" t="s">
        <x:v>150</x:v>
      </x:c>
      <x:c r="AV189" s="3" t="s">
        <x:v>140</x:v>
      </x:c>
      <x:c r="AW189" s="3" t="s">
        <x:v>1332</x:v>
      </x:c>
      <x:c r="AX189" s="3" t="s">
        <x:v>140</x:v>
      </x:c>
      <x:c r="AY189" s="3" t="s">
        <x:v>140</x:v>
      </x:c>
      <x:c r="AZ189" s="3" t="s">
        <x:v>140</x:v>
      </x:c>
    </x:row>
    <x:row r="190" spans="1:52" ht="30" customHeight="1">
      <x:c r="A190" s="21" t="s">
        <x:v>287</x:v>
      </x:c>
      <x:c r="B190" s="21" t="s">
        <x:v>80</x:v>
      </x:c>
      <x:c r="C190" s="21" t="s">
        <x:v>139</x:v>
      </x:c>
      <x:c r="D190" s="22">
        <x:v>1</x:v>
      </x:c>
      <x:c r="E190" s="24">
        <x:f>일위대가목록!E32</x:f>
        <x:v>0</x:v>
      </x:c>
      <x:c r="F190" s="27">
        <x:f>TRUNC(E190*D190,1)</x:f>
        <x:v>0</x:v>
      </x:c>
      <x:c r="G190" s="24">
        <x:f>일위대가목록!F32</x:f>
        <x:v>0</x:v>
      </x:c>
      <x:c r="H190" s="27">
        <x:f>TRUNC(G190*D190,1)</x:f>
        <x:v>0</x:v>
      </x:c>
      <x:c r="I190" s="24">
        <x:f>일위대가목록!G32</x:f>
        <x:v>0</x:v>
      </x:c>
      <x:c r="J190" s="27">
        <x:f>TRUNC(I190*D190,1)</x:f>
        <x:v>0</x:v>
      </x:c>
      <x:c r="K190" s="24">
        <x:f>TRUNC(E190+G190+I190,1)</x:f>
        <x:v>0</x:v>
      </x:c>
      <x:c r="L190" s="27">
        <x:f>TRUNC(F190+H190+J190,1)</x:f>
        <x:v>0</x:v>
      </x:c>
      <x:c r="M190" s="21" t="s">
        <x:v>435</x:v>
      </x:c>
      <x:c r="N190" s="3" t="s">
        <x:v>1116</x:v>
      </x:c>
      <x:c r="O190" s="3" t="s">
        <x:v>1114</x:v>
      </x:c>
      <x:c r="P190" s="3" t="s">
        <x:v>185</x:v>
      </x:c>
      <x:c r="Q190" s="3" t="s">
        <x:v>150</x:v>
      </x:c>
      <x:c r="R190" s="3" t="s">
        <x:v>150</x:v>
      </x:c>
      <x:c r="AV190" s="3" t="s">
        <x:v>140</x:v>
      </x:c>
      <x:c r="AW190" s="3" t="s">
        <x:v>1467</x:v>
      </x:c>
      <x:c r="AX190" s="3" t="s">
        <x:v>140</x:v>
      </x:c>
      <x:c r="AY190" s="3" t="s">
        <x:v>140</x:v>
      </x:c>
      <x:c r="AZ190" s="3" t="s">
        <x:v>140</x:v>
      </x:c>
    </x:row>
    <x:row r="191" spans="1:52" ht="30" customHeight="1">
      <x:c r="A191" s="21" t="s">
        <x:v>1699</x:v>
      </x:c>
      <x:c r="B191" s="21" t="s">
        <x:v>140</x:v>
      </x:c>
      <x:c r="C191" s="21" t="s">
        <x:v>140</x:v>
      </x:c>
      <x:c r="D191" s="22"/>
      <x:c r="E191" s="24"/>
      <x:c r="F191" s="27">
        <x:f>TRUNC(SUMIF(N189:N190,N188,F189:F190),0)</x:f>
        <x:v>0</x:v>
      </x:c>
      <x:c r="G191" s="24"/>
      <x:c r="H191" s="27">
        <x:f>TRUNC(SUMIF(N189:N190,N188,H189:H190),0)</x:f>
        <x:v>0</x:v>
      </x:c>
      <x:c r="I191" s="24"/>
      <x:c r="J191" s="27">
        <x:f>TRUNC(SUMIF(N189:N190,N188,J189:J190),0)</x:f>
        <x:v>0</x:v>
      </x:c>
      <x:c r="K191" s="24"/>
      <x:c r="L191" s="27">
        <x:f>F191+H191+J191</x:f>
        <x:v>0</x:v>
      </x:c>
      <x:c r="M191" s="21" t="s">
        <x:v>140</x:v>
      </x:c>
      <x:c r="N191" s="3" t="s">
        <x:v>344</x:v>
      </x:c>
      <x:c r="O191" s="3" t="s">
        <x:v>344</x:v>
      </x:c>
      <x:c r="P191" s="3" t="s">
        <x:v>140</x:v>
      </x:c>
      <x:c r="Q191" s="3" t="s">
        <x:v>140</x:v>
      </x:c>
      <x:c r="R191" s="3" t="s">
        <x:v>140</x:v>
      </x:c>
      <x:c r="AV191" s="3" t="s">
        <x:v>140</x:v>
      </x:c>
      <x:c r="AW191" s="3" t="s">
        <x:v>140</x:v>
      </x:c>
      <x:c r="AX191" s="3" t="s">
        <x:v>140</x:v>
      </x:c>
      <x:c r="AY191" s="3" t="s">
        <x:v>140</x:v>
      </x:c>
      <x:c r="AZ191" s="3" t="s">
        <x:v>140</x:v>
      </x:c>
    </x:row>
    <x:row r="192" spans="1:13" ht="30" customHeight="1">
      <x:c r="A192" s="22"/>
      <x:c r="B192" s="22"/>
      <x:c r="C192" s="22"/>
      <x:c r="D192" s="22"/>
      <x:c r="E192" s="24"/>
      <x:c r="F192" s="27"/>
      <x:c r="G192" s="24"/>
      <x:c r="H192" s="27"/>
      <x:c r="I192" s="24"/>
      <x:c r="J192" s="27"/>
      <x:c r="K192" s="24"/>
      <x:c r="L192" s="27"/>
      <x:c r="M192" s="22"/>
    </x:row>
    <x:row r="193" spans="1:14" ht="30" customHeight="1">
      <x:c r="A193" s="18" t="s">
        <x:v>1648</x:v>
      </x:c>
      <x:c r="B193" s="19"/>
      <x:c r="C193" s="19"/>
      <x:c r="D193" s="19"/>
      <x:c r="E193" s="23"/>
      <x:c r="F193" s="26"/>
      <x:c r="G193" s="23"/>
      <x:c r="H193" s="26"/>
      <x:c r="I193" s="23"/>
      <x:c r="J193" s="26"/>
      <x:c r="K193" s="23"/>
      <x:c r="L193" s="26"/>
      <x:c r="M193" s="20"/>
      <x:c r="N193" s="3" t="s">
        <x:v>1058</x:v>
      </x:c>
    </x:row>
    <x:row r="194" spans="1:52" ht="30" customHeight="1">
      <x:c r="A194" s="21" t="s">
        <x:v>244</x:v>
      </x:c>
      <x:c r="B194" s="21" t="s">
        <x:v>387</x:v>
      </x:c>
      <x:c r="C194" s="21" t="s">
        <x:v>127</x:v>
      </x:c>
      <x:c r="D194" s="22">
        <x:v>0.012380000000000001</x:v>
      </x:c>
      <x:c r="E194" s="24">
        <x:f>단가대비표!O100</x:f>
        <x:v>0</x:v>
      </x:c>
      <x:c r="F194" s="27">
        <x:f t="shared" ref="F194:F199" si="29">TRUNC(E194*D194,1)</x:f>
        <x:v>0</x:v>
      </x:c>
      <x:c r="G194" s="24">
        <x:f>단가대비표!P100</x:f>
        <x:v>0</x:v>
      </x:c>
      <x:c r="H194" s="27">
        <x:f t="shared" ref="H194:H199" si="30">TRUNC(G194*D194,1)</x:f>
        <x:v>0</x:v>
      </x:c>
      <x:c r="I194" s="24">
        <x:f>단가대비표!V100</x:f>
        <x:v>0</x:v>
      </x:c>
      <x:c r="J194" s="27">
        <x:f t="shared" ref="J194:J199" si="31">TRUNC(I194*D194,1)</x:f>
        <x:v>0</x:v>
      </x:c>
      <x:c r="K194" s="24">
        <x:f t="shared" ref="K194:L199" si="32">TRUNC(E194+G194+I194,1)</x:f>
        <x:v>0</x:v>
      </x:c>
      <x:c r="L194" s="27">
        <x:f t="shared" si="32"/>
        <x:v>0</x:v>
      </x:c>
      <x:c r="M194" s="21" t="s">
        <x:v>140</x:v>
      </x:c>
      <x:c r="N194" s="3" t="s">
        <x:v>1058</x:v>
      </x:c>
      <x:c r="O194" s="3" t="s">
        <x:v>1049</x:v>
      </x:c>
      <x:c r="P194" s="3" t="s">
        <x:v>150</x:v>
      </x:c>
      <x:c r="Q194" s="3" t="s">
        <x:v>150</x:v>
      </x:c>
      <x:c r="R194" s="3" t="s">
        <x:v>185</x:v>
      </x:c>
      <x:c r="V194" s="2">
        <x:v>1</x:v>
      </x:c>
      <x:c r="W194" s="2">
        <x:v>2</x:v>
      </x:c>
      <x:c r="AV194" s="3" t="s">
        <x:v>140</x:v>
      </x:c>
      <x:c r="AW194" s="3" t="s">
        <x:v>1371</x:v>
      </x:c>
      <x:c r="AX194" s="3" t="s">
        <x:v>140</x:v>
      </x:c>
      <x:c r="AY194" s="3" t="s">
        <x:v>140</x:v>
      </x:c>
      <x:c r="AZ194" s="3" t="s">
        <x:v>140</x:v>
      </x:c>
    </x:row>
    <x:row r="195" spans="1:52" ht="30" customHeight="1">
      <x:c r="A195" s="21" t="s">
        <x:v>165</x:v>
      </x:c>
      <x:c r="B195" s="21" t="s">
        <x:v>387</x:v>
      </x:c>
      <x:c r="C195" s="21" t="s">
        <x:v>127</x:v>
      </x:c>
      <x:c r="D195" s="22">
        <x:v>0.0033800000000000002</x:v>
      </x:c>
      <x:c r="E195" s="24">
        <x:f>단가대비표!O102</x:f>
        <x:v>0</x:v>
      </x:c>
      <x:c r="F195" s="27">
        <x:f t="shared" si="29"/>
        <x:v>0</x:v>
      </x:c>
      <x:c r="G195" s="24">
        <x:f>단가대비표!P102</x:f>
        <x:v>0</x:v>
      </x:c>
      <x:c r="H195" s="27">
        <x:f t="shared" si="30"/>
        <x:v>0</x:v>
      </x:c>
      <x:c r="I195" s="24">
        <x:f>단가대비표!V102</x:f>
        <x:v>0</x:v>
      </x:c>
      <x:c r="J195" s="27">
        <x:f t="shared" si="31"/>
        <x:v>0</x:v>
      </x:c>
      <x:c r="K195" s="24">
        <x:f t="shared" si="32"/>
        <x:v>0</x:v>
      </x:c>
      <x:c r="L195" s="27">
        <x:f t="shared" si="32"/>
        <x:v>0</x:v>
      </x:c>
      <x:c r="M195" s="21" t="s">
        <x:v>140</x:v>
      </x:c>
      <x:c r="N195" s="3" t="s">
        <x:v>1058</x:v>
      </x:c>
      <x:c r="O195" s="3" t="s">
        <x:v>20</x:v>
      </x:c>
      <x:c r="P195" s="3" t="s">
        <x:v>150</x:v>
      </x:c>
      <x:c r="Q195" s="3" t="s">
        <x:v>150</x:v>
      </x:c>
      <x:c r="R195" s="3" t="s">
        <x:v>185</x:v>
      </x:c>
      <x:c r="V195" s="2">
        <x:v>1</x:v>
      </x:c>
      <x:c r="W195" s="2">
        <x:v>2</x:v>
      </x:c>
      <x:c r="AV195" s="3" t="s">
        <x:v>140</x:v>
      </x:c>
      <x:c r="AW195" s="3" t="s">
        <x:v>1749</x:v>
      </x:c>
      <x:c r="AX195" s="3" t="s">
        <x:v>140</x:v>
      </x:c>
      <x:c r="AY195" s="3" t="s">
        <x:v>140</x:v>
      </x:c>
      <x:c r="AZ195" s="3" t="s">
        <x:v>140</x:v>
      </x:c>
    </x:row>
    <x:row r="196" spans="1:52" ht="30" customHeight="1">
      <x:c r="A196" s="21" t="s">
        <x:v>851</x:v>
      </x:c>
      <x:c r="B196" s="21" t="s">
        <x:v>387</x:v>
      </x:c>
      <x:c r="C196" s="21" t="s">
        <x:v>127</x:v>
      </x:c>
      <x:c r="D196" s="22">
        <x:v>0.0044999999999999996</x:v>
      </x:c>
      <x:c r="E196" s="24">
        <x:f>단가대비표!O97</x:f>
        <x:v>0</x:v>
      </x:c>
      <x:c r="F196" s="27">
        <x:f t="shared" si="29"/>
        <x:v>0</x:v>
      </x:c>
      <x:c r="G196" s="24">
        <x:f>단가대비표!P97</x:f>
        <x:v>0</x:v>
      </x:c>
      <x:c r="H196" s="27">
        <x:f t="shared" si="30"/>
        <x:v>0</x:v>
      </x:c>
      <x:c r="I196" s="24">
        <x:f>단가대비표!V97</x:f>
        <x:v>0</x:v>
      </x:c>
      <x:c r="J196" s="27">
        <x:f t="shared" si="31"/>
        <x:v>0</x:v>
      </x:c>
      <x:c r="K196" s="24">
        <x:f t="shared" si="32"/>
        <x:v>0</x:v>
      </x:c>
      <x:c r="L196" s="27">
        <x:f t="shared" si="32"/>
        <x:v>0</x:v>
      </x:c>
      <x:c r="M196" s="21" t="s">
        <x:v>140</x:v>
      </x:c>
      <x:c r="N196" s="3" t="s">
        <x:v>1058</x:v>
      </x:c>
      <x:c r="O196" s="3" t="s">
        <x:v>1673</x:v>
      </x:c>
      <x:c r="P196" s="3" t="s">
        <x:v>150</x:v>
      </x:c>
      <x:c r="Q196" s="3" t="s">
        <x:v>150</x:v>
      </x:c>
      <x:c r="R196" s="3" t="s">
        <x:v>185</x:v>
      </x:c>
      <x:c r="V196" s="2">
        <x:v>1</x:v>
      </x:c>
      <x:c r="W196" s="2">
        <x:v>2</x:v>
      </x:c>
      <x:c r="AV196" s="3" t="s">
        <x:v>140</x:v>
      </x:c>
      <x:c r="AW196" s="3" t="s">
        <x:v>1072</x:v>
      </x:c>
      <x:c r="AX196" s="3" t="s">
        <x:v>140</x:v>
      </x:c>
      <x:c r="AY196" s="3" t="s">
        <x:v>140</x:v>
      </x:c>
      <x:c r="AZ196" s="3" t="s">
        <x:v>140</x:v>
      </x:c>
    </x:row>
    <x:row r="197" spans="1:52" ht="30" customHeight="1">
      <x:c r="A197" s="21" t="s">
        <x:v>849</x:v>
      </x:c>
      <x:c r="B197" s="21" t="s">
        <x:v>387</x:v>
      </x:c>
      <x:c r="C197" s="21" t="s">
        <x:v>127</x:v>
      </x:c>
      <x:c r="D197" s="22">
        <x:v>0.0022499999999999998</x:v>
      </x:c>
      <x:c r="E197" s="24">
        <x:f>단가대비표!O96</x:f>
        <x:v>0</x:v>
      </x:c>
      <x:c r="F197" s="27">
        <x:f t="shared" si="29"/>
        <x:v>0</x:v>
      </x:c>
      <x:c r="G197" s="24">
        <x:f>단가대비표!P96</x:f>
        <x:v>0</x:v>
      </x:c>
      <x:c r="H197" s="27">
        <x:f t="shared" si="30"/>
        <x:v>0</x:v>
      </x:c>
      <x:c r="I197" s="24">
        <x:f>단가대비표!V96</x:f>
        <x:v>0</x:v>
      </x:c>
      <x:c r="J197" s="27">
        <x:f t="shared" si="31"/>
        <x:v>0</x:v>
      </x:c>
      <x:c r="K197" s="24">
        <x:f t="shared" si="32"/>
        <x:v>0</x:v>
      </x:c>
      <x:c r="L197" s="27">
        <x:f t="shared" si="32"/>
        <x:v>0</x:v>
      </x:c>
      <x:c r="M197" s="21" t="s">
        <x:v>140</x:v>
      </x:c>
      <x:c r="N197" s="3" t="s">
        <x:v>1058</x:v>
      </x:c>
      <x:c r="O197" s="3" t="s">
        <x:v>1675</x:v>
      </x:c>
      <x:c r="P197" s="3" t="s">
        <x:v>150</x:v>
      </x:c>
      <x:c r="Q197" s="3" t="s">
        <x:v>150</x:v>
      </x:c>
      <x:c r="R197" s="3" t="s">
        <x:v>185</x:v>
      </x:c>
      <x:c r="V197" s="2">
        <x:v>1</x:v>
      </x:c>
      <x:c r="W197" s="2">
        <x:v>2</x:v>
      </x:c>
      <x:c r="AV197" s="3" t="s">
        <x:v>140</x:v>
      </x:c>
      <x:c r="AW197" s="3" t="s">
        <x:v>1290</x:v>
      </x:c>
      <x:c r="AX197" s="3" t="s">
        <x:v>140</x:v>
      </x:c>
      <x:c r="AY197" s="3" t="s">
        <x:v>140</x:v>
      </x:c>
      <x:c r="AZ197" s="3" t="s">
        <x:v>140</x:v>
      </x:c>
    </x:row>
    <x:row r="198" spans="1:52" ht="30" customHeight="1">
      <x:c r="A198" s="21" t="s">
        <x:v>856</x:v>
      </x:c>
      <x:c r="B198" s="21" t="s">
        <x:v>345</x:v>
      </x:c>
      <x:c r="C198" s="21" t="s">
        <x:v>141</x:v>
      </x:c>
      <x:c r="D198" s="22">
        <x:v>1</x:v>
      </x:c>
      <x:c r="E198" s="24">
        <x:v>0</x:v>
      </x:c>
      <x:c r="F198" s="27">
        <x:f t="shared" si="29"/>
        <x:v>0</x:v>
      </x:c>
      <x:c r="G198" s="24">
        <x:v>0</x:v>
      </x:c>
      <x:c r="H198" s="27">
        <x:f t="shared" si="30"/>
        <x:v>0</x:v>
      </x:c>
      <x:c r="I198" s="24">
        <x:f>TRUNC(SUMIF(V194:V199,RIGHTB(O198,1),H194:H199)*U198,2)</x:f>
        <x:v>0</x:v>
      </x:c>
      <x:c r="J198" s="27">
        <x:f t="shared" si="31"/>
        <x:v>0</x:v>
      </x:c>
      <x:c r="K198" s="24">
        <x:f t="shared" si="32"/>
        <x:v>0</x:v>
      </x:c>
      <x:c r="L198" s="27">
        <x:f t="shared" si="32"/>
        <x:v>0</x:v>
      </x:c>
      <x:c r="M198" s="21" t="s">
        <x:v>140</x:v>
      </x:c>
      <x:c r="N198" s="3" t="s">
        <x:v>1058</x:v>
      </x:c>
      <x:c r="O198" s="3" t="s">
        <x:v>5</x:v>
      </x:c>
      <x:c r="P198" s="3" t="s">
        <x:v>150</x:v>
      </x:c>
      <x:c r="Q198" s="3" t="s">
        <x:v>150</x:v>
      </x:c>
      <x:c r="R198" s="3" t="s">
        <x:v>150</x:v>
      </x:c>
      <x:c r="S198" s="2">
        <x:v>1</x:v>
      </x:c>
      <x:c r="T198" s="2">
        <x:v>2</x:v>
      </x:c>
      <x:c r="U198" s="2">
        <x:v>0.05</x:v>
      </x:c>
      <x:c r="AV198" s="3" t="s">
        <x:v>140</x:v>
      </x:c>
      <x:c r="AW198" s="3" t="s">
        <x:v>1460</x:v>
      </x:c>
      <x:c r="AX198" s="3" t="s">
        <x:v>140</x:v>
      </x:c>
      <x:c r="AY198" s="3" t="s">
        <x:v>140</x:v>
      </x:c>
      <x:c r="AZ198" s="3" t="s">
        <x:v>140</x:v>
      </x:c>
    </x:row>
    <x:row r="199" spans="1:52" ht="30" customHeight="1">
      <x:c r="A199" s="21" t="s">
        <x:v>172</x:v>
      </x:c>
      <x:c r="B199" s="21" t="s">
        <x:v>431</x:v>
      </x:c>
      <x:c r="C199" s="21" t="s">
        <x:v>141</x:v>
      </x:c>
      <x:c r="D199" s="22">
        <x:v>1</x:v>
      </x:c>
      <x:c r="E199" s="24">
        <x:f>TRUNC(SUMIF(W194:W199,RIGHTB(O199,1),H194:H199)*U199,2)</x:f>
        <x:v>0</x:v>
      </x:c>
      <x:c r="F199" s="27">
        <x:f t="shared" si="29"/>
        <x:v>0</x:v>
      </x:c>
      <x:c r="G199" s="24">
        <x:v>0</x:v>
      </x:c>
      <x:c r="H199" s="27">
        <x:f t="shared" si="30"/>
        <x:v>0</x:v>
      </x:c>
      <x:c r="I199" s="24">
        <x:v>0</x:v>
      </x:c>
      <x:c r="J199" s="27">
        <x:f t="shared" si="31"/>
        <x:v>0</x:v>
      </x:c>
      <x:c r="K199" s="24">
        <x:f t="shared" si="32"/>
        <x:v>0</x:v>
      </x:c>
      <x:c r="L199" s="27">
        <x:f t="shared" si="32"/>
        <x:v>0</x:v>
      </x:c>
      <x:c r="M199" s="21" t="s">
        <x:v>140</x:v>
      </x:c>
      <x:c r="N199" s="3" t="s">
        <x:v>1058</x:v>
      </x:c>
      <x:c r="O199" s="3" t="s">
        <x:v>1112</x:v>
      </x:c>
      <x:c r="P199" s="3" t="s">
        <x:v>150</x:v>
      </x:c>
      <x:c r="Q199" s="3" t="s">
        <x:v>150</x:v>
      </x:c>
      <x:c r="R199" s="3" t="s">
        <x:v>150</x:v>
      </x:c>
      <x:c r="S199" s="2">
        <x:v>1</x:v>
      </x:c>
      <x:c r="T199" s="2">
        <x:v>0</x:v>
      </x:c>
      <x:c r="U199" s="2">
        <x:v>0.029999999999999999</x:v>
      </x:c>
      <x:c r="AV199" s="3" t="s">
        <x:v>140</x:v>
      </x:c>
      <x:c r="AW199" s="3" t="s">
        <x:v>1441</x:v>
      </x:c>
      <x:c r="AX199" s="3" t="s">
        <x:v>140</x:v>
      </x:c>
      <x:c r="AY199" s="3" t="s">
        <x:v>140</x:v>
      </x:c>
      <x:c r="AZ199" s="3" t="s">
        <x:v>140</x:v>
      </x:c>
    </x:row>
    <x:row r="200" spans="1:52" ht="30" customHeight="1">
      <x:c r="A200" s="21" t="s">
        <x:v>1699</x:v>
      </x:c>
      <x:c r="B200" s="21" t="s">
        <x:v>140</x:v>
      </x:c>
      <x:c r="C200" s="21" t="s">
        <x:v>140</x:v>
      </x:c>
      <x:c r="D200" s="22"/>
      <x:c r="E200" s="24"/>
      <x:c r="F200" s="27">
        <x:f>TRUNC(SUMIF(N194:N199,N193,F194:F199),0)</x:f>
        <x:v>0</x:v>
      </x:c>
      <x:c r="G200" s="24"/>
      <x:c r="H200" s="27">
        <x:f>TRUNC(SUMIF(N194:N199,N193,H194:H199),0)</x:f>
        <x:v>0</x:v>
      </x:c>
      <x:c r="I200" s="24"/>
      <x:c r="J200" s="27">
        <x:f>TRUNC(SUMIF(N194:N199,N193,J194:J199),0)</x:f>
        <x:v>0</x:v>
      </x:c>
      <x:c r="K200" s="24"/>
      <x:c r="L200" s="27">
        <x:f>F200+H200+J200</x:f>
        <x:v>0</x:v>
      </x:c>
      <x:c r="M200" s="21" t="s">
        <x:v>140</x:v>
      </x:c>
      <x:c r="N200" s="3" t="s">
        <x:v>344</x:v>
      </x:c>
      <x:c r="O200" s="3" t="s">
        <x:v>344</x:v>
      </x:c>
      <x:c r="P200" s="3" t="s">
        <x:v>140</x:v>
      </x:c>
      <x:c r="Q200" s="3" t="s">
        <x:v>140</x:v>
      </x:c>
      <x:c r="R200" s="3" t="s">
        <x:v>140</x:v>
      </x:c>
      <x:c r="AV200" s="3" t="s">
        <x:v>140</x:v>
      </x:c>
      <x:c r="AW200" s="3" t="s">
        <x:v>140</x:v>
      </x:c>
      <x:c r="AX200" s="3" t="s">
        <x:v>140</x:v>
      </x:c>
      <x:c r="AY200" s="3" t="s">
        <x:v>140</x:v>
      </x:c>
      <x:c r="AZ200" s="3" t="s">
        <x:v>140</x:v>
      </x:c>
    </x:row>
    <x:row r="201" spans="1:13" ht="30" customHeight="1">
      <x:c r="A201" s="22"/>
      <x:c r="B201" s="22"/>
      <x:c r="C201" s="22"/>
      <x:c r="D201" s="22"/>
      <x:c r="E201" s="24"/>
      <x:c r="F201" s="27"/>
      <x:c r="G201" s="24"/>
      <x:c r="H201" s="27"/>
      <x:c r="I201" s="24"/>
      <x:c r="J201" s="27"/>
      <x:c r="K201" s="24"/>
      <x:c r="L201" s="27"/>
      <x:c r="M201" s="22"/>
    </x:row>
    <x:row r="202" spans="1:14" ht="30" customHeight="1">
      <x:c r="A202" s="18" t="s">
        <x:v>1658</x:v>
      </x:c>
      <x:c r="B202" s="19"/>
      <x:c r="C202" s="19"/>
      <x:c r="D202" s="19"/>
      <x:c r="E202" s="23"/>
      <x:c r="F202" s="26"/>
      <x:c r="G202" s="23"/>
      <x:c r="H202" s="26"/>
      <x:c r="I202" s="23"/>
      <x:c r="J202" s="26"/>
      <x:c r="K202" s="23"/>
      <x:c r="L202" s="26"/>
      <x:c r="M202" s="20"/>
      <x:c r="N202" s="3" t="s">
        <x:v>1110</x:v>
      </x:c>
    </x:row>
    <x:row r="203" spans="1:52" ht="30" customHeight="1">
      <x:c r="A203" s="21" t="s">
        <x:v>244</x:v>
      </x:c>
      <x:c r="B203" s="21" t="s">
        <x:v>387</x:v>
      </x:c>
      <x:c r="C203" s="21" t="s">
        <x:v>127</x:v>
      </x:c>
      <x:c r="D203" s="22">
        <x:v>0.016089999999999999</x:v>
      </x:c>
      <x:c r="E203" s="24">
        <x:f>단가대비표!O100</x:f>
        <x:v>0</x:v>
      </x:c>
      <x:c r="F203" s="27">
        <x:f t="shared" ref="F203:F208" si="33">TRUNC(E203*D203,1)</x:f>
        <x:v>0</x:v>
      </x:c>
      <x:c r="G203" s="24">
        <x:f>단가대비표!P100</x:f>
        <x:v>0</x:v>
      </x:c>
      <x:c r="H203" s="27">
        <x:f t="shared" ref="H203:H208" si="34">TRUNC(G203*D203,1)</x:f>
        <x:v>0</x:v>
      </x:c>
      <x:c r="I203" s="24">
        <x:f>단가대비표!V100</x:f>
        <x:v>0</x:v>
      </x:c>
      <x:c r="J203" s="27">
        <x:f t="shared" ref="J203:J208" si="35">TRUNC(I203*D203,1)</x:f>
        <x:v>0</x:v>
      </x:c>
      <x:c r="K203" s="24">
        <x:f t="shared" ref="K203:L208" si="36">TRUNC(E203+G203+I203,1)</x:f>
        <x:v>0</x:v>
      </x:c>
      <x:c r="L203" s="27">
        <x:f t="shared" si="36"/>
        <x:v>0</x:v>
      </x:c>
      <x:c r="M203" s="21" t="s">
        <x:v>140</x:v>
      </x:c>
      <x:c r="N203" s="3" t="s">
        <x:v>1110</x:v>
      </x:c>
      <x:c r="O203" s="3" t="s">
        <x:v>1049</x:v>
      </x:c>
      <x:c r="P203" s="3" t="s">
        <x:v>150</x:v>
      </x:c>
      <x:c r="Q203" s="3" t="s">
        <x:v>150</x:v>
      </x:c>
      <x:c r="R203" s="3" t="s">
        <x:v>185</x:v>
      </x:c>
      <x:c r="V203" s="2">
        <x:v>1</x:v>
      </x:c>
      <x:c r="W203" s="2">
        <x:v>2</x:v>
      </x:c>
      <x:c r="AV203" s="3" t="s">
        <x:v>140</x:v>
      </x:c>
      <x:c r="AW203" s="3" t="s">
        <x:v>1369</x:v>
      </x:c>
      <x:c r="AX203" s="3" t="s">
        <x:v>140</x:v>
      </x:c>
      <x:c r="AY203" s="3" t="s">
        <x:v>140</x:v>
      </x:c>
      <x:c r="AZ203" s="3" t="s">
        <x:v>140</x:v>
      </x:c>
    </x:row>
    <x:row r="204" spans="1:52" ht="30" customHeight="1">
      <x:c r="A204" s="21" t="s">
        <x:v>165</x:v>
      </x:c>
      <x:c r="B204" s="21" t="s">
        <x:v>387</x:v>
      </x:c>
      <x:c r="C204" s="21" t="s">
        <x:v>127</x:v>
      </x:c>
      <x:c r="D204" s="22">
        <x:v>0.00439</x:v>
      </x:c>
      <x:c r="E204" s="24">
        <x:f>단가대비표!O102</x:f>
        <x:v>0</x:v>
      </x:c>
      <x:c r="F204" s="27">
        <x:f t="shared" si="33"/>
        <x:v>0</x:v>
      </x:c>
      <x:c r="G204" s="24">
        <x:f>단가대비표!P102</x:f>
        <x:v>0</x:v>
      </x:c>
      <x:c r="H204" s="27">
        <x:f t="shared" si="34"/>
        <x:v>0</x:v>
      </x:c>
      <x:c r="I204" s="24">
        <x:f>단가대비표!V102</x:f>
        <x:v>0</x:v>
      </x:c>
      <x:c r="J204" s="27">
        <x:f t="shared" si="35"/>
        <x:v>0</x:v>
      </x:c>
      <x:c r="K204" s="24">
        <x:f t="shared" si="36"/>
        <x:v>0</x:v>
      </x:c>
      <x:c r="L204" s="27">
        <x:f t="shared" si="36"/>
        <x:v>0</x:v>
      </x:c>
      <x:c r="M204" s="21" t="s">
        <x:v>140</x:v>
      </x:c>
      <x:c r="N204" s="3" t="s">
        <x:v>1110</x:v>
      </x:c>
      <x:c r="O204" s="3" t="s">
        <x:v>20</x:v>
      </x:c>
      <x:c r="P204" s="3" t="s">
        <x:v>150</x:v>
      </x:c>
      <x:c r="Q204" s="3" t="s">
        <x:v>150</x:v>
      </x:c>
      <x:c r="R204" s="3" t="s">
        <x:v>185</x:v>
      </x:c>
      <x:c r="V204" s="2">
        <x:v>1</x:v>
      </x:c>
      <x:c r="W204" s="2">
        <x:v>2</x:v>
      </x:c>
      <x:c r="AV204" s="3" t="s">
        <x:v>140</x:v>
      </x:c>
      <x:c r="AW204" s="3" t="s">
        <x:v>1346</x:v>
      </x:c>
      <x:c r="AX204" s="3" t="s">
        <x:v>140</x:v>
      </x:c>
      <x:c r="AY204" s="3" t="s">
        <x:v>140</x:v>
      </x:c>
      <x:c r="AZ204" s="3" t="s">
        <x:v>140</x:v>
      </x:c>
    </x:row>
    <x:row r="205" spans="1:52" ht="30" customHeight="1">
      <x:c r="A205" s="21" t="s">
        <x:v>851</x:v>
      </x:c>
      <x:c r="B205" s="21" t="s">
        <x:v>387</x:v>
      </x:c>
      <x:c r="C205" s="21" t="s">
        <x:v>127</x:v>
      </x:c>
      <x:c r="D205" s="22">
        <x:v>0.0058499999999999996</x:v>
      </x:c>
      <x:c r="E205" s="24">
        <x:f>단가대비표!O97</x:f>
        <x:v>0</x:v>
      </x:c>
      <x:c r="F205" s="27">
        <x:f t="shared" si="33"/>
        <x:v>0</x:v>
      </x:c>
      <x:c r="G205" s="24">
        <x:f>단가대비표!P97</x:f>
        <x:v>0</x:v>
      </x:c>
      <x:c r="H205" s="27">
        <x:f t="shared" si="34"/>
        <x:v>0</x:v>
      </x:c>
      <x:c r="I205" s="24">
        <x:f>단가대비표!V97</x:f>
        <x:v>0</x:v>
      </x:c>
      <x:c r="J205" s="27">
        <x:f t="shared" si="35"/>
        <x:v>0</x:v>
      </x:c>
      <x:c r="K205" s="24">
        <x:f t="shared" si="36"/>
        <x:v>0</x:v>
      </x:c>
      <x:c r="L205" s="27">
        <x:f t="shared" si="36"/>
        <x:v>0</x:v>
      </x:c>
      <x:c r="M205" s="21" t="s">
        <x:v>140</x:v>
      </x:c>
      <x:c r="N205" s="3" t="s">
        <x:v>1110</x:v>
      </x:c>
      <x:c r="O205" s="3" t="s">
        <x:v>1673</x:v>
      </x:c>
      <x:c r="P205" s="3" t="s">
        <x:v>150</x:v>
      </x:c>
      <x:c r="Q205" s="3" t="s">
        <x:v>150</x:v>
      </x:c>
      <x:c r="R205" s="3" t="s">
        <x:v>185</x:v>
      </x:c>
      <x:c r="V205" s="2">
        <x:v>1</x:v>
      </x:c>
      <x:c r="W205" s="2">
        <x:v>2</x:v>
      </x:c>
      <x:c r="AV205" s="3" t="s">
        <x:v>140</x:v>
      </x:c>
      <x:c r="AW205" s="3" t="s">
        <x:v>1353</x:v>
      </x:c>
      <x:c r="AX205" s="3" t="s">
        <x:v>140</x:v>
      </x:c>
      <x:c r="AY205" s="3" t="s">
        <x:v>140</x:v>
      </x:c>
      <x:c r="AZ205" s="3" t="s">
        <x:v>140</x:v>
      </x:c>
    </x:row>
    <x:row r="206" spans="1:52" ht="30" customHeight="1">
      <x:c r="A206" s="21" t="s">
        <x:v>849</x:v>
      </x:c>
      <x:c r="B206" s="21" t="s">
        <x:v>387</x:v>
      </x:c>
      <x:c r="C206" s="21" t="s">
        <x:v>127</x:v>
      </x:c>
      <x:c r="D206" s="22">
        <x:v>0.0029299999999999998</x:v>
      </x:c>
      <x:c r="E206" s="24">
        <x:f>단가대비표!O96</x:f>
        <x:v>0</x:v>
      </x:c>
      <x:c r="F206" s="27">
        <x:f t="shared" si="33"/>
        <x:v>0</x:v>
      </x:c>
      <x:c r="G206" s="24">
        <x:f>단가대비표!P96</x:f>
        <x:v>0</x:v>
      </x:c>
      <x:c r="H206" s="27">
        <x:f t="shared" si="34"/>
        <x:v>0</x:v>
      </x:c>
      <x:c r="I206" s="24">
        <x:f>단가대비표!V96</x:f>
        <x:v>0</x:v>
      </x:c>
      <x:c r="J206" s="27">
        <x:f t="shared" si="35"/>
        <x:v>0</x:v>
      </x:c>
      <x:c r="K206" s="24">
        <x:f t="shared" si="36"/>
        <x:v>0</x:v>
      </x:c>
      <x:c r="L206" s="27">
        <x:f t="shared" si="36"/>
        <x:v>0</x:v>
      </x:c>
      <x:c r="M206" s="21" t="s">
        <x:v>140</x:v>
      </x:c>
      <x:c r="N206" s="3" t="s">
        <x:v>1110</x:v>
      </x:c>
      <x:c r="O206" s="3" t="s">
        <x:v>1675</x:v>
      </x:c>
      <x:c r="P206" s="3" t="s">
        <x:v>150</x:v>
      </x:c>
      <x:c r="Q206" s="3" t="s">
        <x:v>150</x:v>
      </x:c>
      <x:c r="R206" s="3" t="s">
        <x:v>185</x:v>
      </x:c>
      <x:c r="V206" s="2">
        <x:v>1</x:v>
      </x:c>
      <x:c r="W206" s="2">
        <x:v>2</x:v>
      </x:c>
      <x:c r="AV206" s="3" t="s">
        <x:v>140</x:v>
      </x:c>
      <x:c r="AW206" s="3" t="s">
        <x:v>1236</x:v>
      </x:c>
      <x:c r="AX206" s="3" t="s">
        <x:v>140</x:v>
      </x:c>
      <x:c r="AY206" s="3" t="s">
        <x:v>140</x:v>
      </x:c>
      <x:c r="AZ206" s="3" t="s">
        <x:v>140</x:v>
      </x:c>
    </x:row>
    <x:row r="207" spans="1:52" ht="30" customHeight="1">
      <x:c r="A207" s="21" t="s">
        <x:v>856</x:v>
      </x:c>
      <x:c r="B207" s="21" t="s">
        <x:v>494</x:v>
      </x:c>
      <x:c r="C207" s="21" t="s">
        <x:v>141</x:v>
      </x:c>
      <x:c r="D207" s="22">
        <x:v>1</x:v>
      </x:c>
      <x:c r="E207" s="24">
        <x:v>0</x:v>
      </x:c>
      <x:c r="F207" s="27">
        <x:f t="shared" si="33"/>
        <x:v>0</x:v>
      </x:c>
      <x:c r="G207" s="24">
        <x:v>0</x:v>
      </x:c>
      <x:c r="H207" s="27">
        <x:f t="shared" si="34"/>
        <x:v>0</x:v>
      </x:c>
      <x:c r="I207" s="24">
        <x:f>TRUNC(SUMIF(V203:V208,RIGHTB(O207,1),H203:H208)*U207,2)</x:f>
        <x:v>0</x:v>
      </x:c>
      <x:c r="J207" s="27">
        <x:f t="shared" si="35"/>
        <x:v>0</x:v>
      </x:c>
      <x:c r="K207" s="24">
        <x:f t="shared" si="36"/>
        <x:v>0</x:v>
      </x:c>
      <x:c r="L207" s="27">
        <x:f t="shared" si="36"/>
        <x:v>0</x:v>
      </x:c>
      <x:c r="M207" s="21" t="s">
        <x:v>140</x:v>
      </x:c>
      <x:c r="N207" s="3" t="s">
        <x:v>1110</x:v>
      </x:c>
      <x:c r="O207" s="3" t="s">
        <x:v>5</x:v>
      </x:c>
      <x:c r="P207" s="3" t="s">
        <x:v>150</x:v>
      </x:c>
      <x:c r="Q207" s="3" t="s">
        <x:v>150</x:v>
      </x:c>
      <x:c r="R207" s="3" t="s">
        <x:v>150</x:v>
      </x:c>
      <x:c r="S207" s="2">
        <x:v>1</x:v>
      </x:c>
      <x:c r="T207" s="2">
        <x:v>2</x:v>
      </x:c>
      <x:c r="U207" s="2">
        <x:v>0.040000000000000002</x:v>
      </x:c>
      <x:c r="AV207" s="3" t="s">
        <x:v>140</x:v>
      </x:c>
      <x:c r="AW207" s="3" t="s">
        <x:v>1481</x:v>
      </x:c>
      <x:c r="AX207" s="3" t="s">
        <x:v>140</x:v>
      </x:c>
      <x:c r="AY207" s="3" t="s">
        <x:v>140</x:v>
      </x:c>
      <x:c r="AZ207" s="3" t="s">
        <x:v>140</x:v>
      </x:c>
    </x:row>
    <x:row r="208" spans="1:52" ht="30" customHeight="1">
      <x:c r="A208" s="21" t="s">
        <x:v>172</x:v>
      </x:c>
      <x:c r="B208" s="21" t="s">
        <x:v>519</x:v>
      </x:c>
      <x:c r="C208" s="21" t="s">
        <x:v>141</x:v>
      </x:c>
      <x:c r="D208" s="22">
        <x:v>1</x:v>
      </x:c>
      <x:c r="E208" s="24">
        <x:f>TRUNC(SUMIF(W203:W208,RIGHTB(O208,1),H203:H208)*U208,2)</x:f>
        <x:v>0</x:v>
      </x:c>
      <x:c r="F208" s="27">
        <x:f t="shared" si="33"/>
        <x:v>0</x:v>
      </x:c>
      <x:c r="G208" s="24">
        <x:v>0</x:v>
      </x:c>
      <x:c r="H208" s="27">
        <x:f t="shared" si="34"/>
        <x:v>0</x:v>
      </x:c>
      <x:c r="I208" s="24">
        <x:v>0</x:v>
      </x:c>
      <x:c r="J208" s="27">
        <x:f t="shared" si="35"/>
        <x:v>0</x:v>
      </x:c>
      <x:c r="K208" s="24">
        <x:f t="shared" si="36"/>
        <x:v>0</x:v>
      </x:c>
      <x:c r="L208" s="27">
        <x:f t="shared" si="36"/>
        <x:v>0</x:v>
      </x:c>
      <x:c r="M208" s="21" t="s">
        <x:v>140</x:v>
      </x:c>
      <x:c r="N208" s="3" t="s">
        <x:v>1110</x:v>
      </x:c>
      <x:c r="O208" s="3" t="s">
        <x:v>1112</x:v>
      </x:c>
      <x:c r="P208" s="3" t="s">
        <x:v>150</x:v>
      </x:c>
      <x:c r="Q208" s="3" t="s">
        <x:v>150</x:v>
      </x:c>
      <x:c r="R208" s="3" t="s">
        <x:v>150</x:v>
      </x:c>
      <x:c r="S208" s="2">
        <x:v>1</x:v>
      </x:c>
      <x:c r="T208" s="2">
        <x:v>0</x:v>
      </x:c>
      <x:c r="U208" s="2">
        <x:v>0.020000000000000001</x:v>
      </x:c>
      <x:c r="AV208" s="3" t="s">
        <x:v>140</x:v>
      </x:c>
      <x:c r="AW208" s="3" t="s">
        <x:v>1306</x:v>
      </x:c>
      <x:c r="AX208" s="3" t="s">
        <x:v>140</x:v>
      </x:c>
      <x:c r="AY208" s="3" t="s">
        <x:v>140</x:v>
      </x:c>
      <x:c r="AZ208" s="3" t="s">
        <x:v>140</x:v>
      </x:c>
    </x:row>
    <x:row r="209" spans="1:52" ht="30" customHeight="1">
      <x:c r="A209" s="21" t="s">
        <x:v>1699</x:v>
      </x:c>
      <x:c r="B209" s="21" t="s">
        <x:v>140</x:v>
      </x:c>
      <x:c r="C209" s="21" t="s">
        <x:v>140</x:v>
      </x:c>
      <x:c r="D209" s="22"/>
      <x:c r="E209" s="24"/>
      <x:c r="F209" s="27">
        <x:f>TRUNC(SUMIF(N203:N208,N202,F203:F208),0)</x:f>
        <x:v>0</x:v>
      </x:c>
      <x:c r="G209" s="24"/>
      <x:c r="H209" s="27">
        <x:f>TRUNC(SUMIF(N203:N208,N202,H203:H208),0)</x:f>
        <x:v>0</x:v>
      </x:c>
      <x:c r="I209" s="24"/>
      <x:c r="J209" s="27">
        <x:f>TRUNC(SUMIF(N203:N208,N202,J203:J208),0)</x:f>
        <x:v>0</x:v>
      </x:c>
      <x:c r="K209" s="24"/>
      <x:c r="L209" s="27">
        <x:f>F209+H209+J209</x:f>
        <x:v>0</x:v>
      </x:c>
      <x:c r="M209" s="21" t="s">
        <x:v>140</x:v>
      </x:c>
      <x:c r="N209" s="3" t="s">
        <x:v>344</x:v>
      </x:c>
      <x:c r="O209" s="3" t="s">
        <x:v>344</x:v>
      </x:c>
      <x:c r="P209" s="3" t="s">
        <x:v>140</x:v>
      </x:c>
      <x:c r="Q209" s="3" t="s">
        <x:v>140</x:v>
      </x:c>
      <x:c r="R209" s="3" t="s">
        <x:v>140</x:v>
      </x:c>
      <x:c r="AV209" s="3" t="s">
        <x:v>140</x:v>
      </x:c>
      <x:c r="AW209" s="3" t="s">
        <x:v>140</x:v>
      </x:c>
      <x:c r="AX209" s="3" t="s">
        <x:v>140</x:v>
      </x:c>
      <x:c r="AY209" s="3" t="s">
        <x:v>140</x:v>
      </x:c>
      <x:c r="AZ209" s="3" t="s">
        <x:v>140</x:v>
      </x:c>
    </x:row>
    <x:row r="210" spans="1:13" ht="30" customHeight="1">
      <x:c r="A210" s="22"/>
      <x:c r="B210" s="22"/>
      <x:c r="C210" s="22"/>
      <x:c r="D210" s="22"/>
      <x:c r="E210" s="24"/>
      <x:c r="F210" s="27"/>
      <x:c r="G210" s="24"/>
      <x:c r="H210" s="27"/>
      <x:c r="I210" s="24"/>
      <x:c r="J210" s="27"/>
      <x:c r="K210" s="24"/>
      <x:c r="L210" s="27"/>
      <x:c r="M210" s="22"/>
    </x:row>
    <x:row r="211" spans="1:14" ht="30" customHeight="1">
      <x:c r="A211" s="18" t="s">
        <x:v>1486</x:v>
      </x:c>
      <x:c r="B211" s="19"/>
      <x:c r="C211" s="19"/>
      <x:c r="D211" s="19"/>
      <x:c r="E211" s="23"/>
      <x:c r="F211" s="26"/>
      <x:c r="G211" s="23"/>
      <x:c r="H211" s="26"/>
      <x:c r="I211" s="23"/>
      <x:c r="J211" s="26"/>
      <x:c r="K211" s="23"/>
      <x:c r="L211" s="26"/>
      <x:c r="M211" s="20"/>
      <x:c r="N211" s="3" t="s">
        <x:v>1510</x:v>
      </x:c>
    </x:row>
    <x:row r="212" spans="1:52" ht="30" customHeight="1">
      <x:c r="A212" s="21" t="s">
        <x:v>1594</x:v>
      </x:c>
      <x:c r="B212" s="21" t="s">
        <x:v>894</x:v>
      </x:c>
      <x:c r="C212" s="21" t="s">
        <x:v>143</x:v>
      </x:c>
      <x:c r="D212" s="22">
        <x:v>7.5</x:v>
      </x:c>
      <x:c r="E212" s="24">
        <x:f>단가대비표!O85</x:f>
        <x:v>0</x:v>
      </x:c>
      <x:c r="F212" s="27">
        <x:f>TRUNC(E212*D212,1)</x:f>
        <x:v>0</x:v>
      </x:c>
      <x:c r="G212" s="24">
        <x:f>단가대비표!P85</x:f>
        <x:v>0</x:v>
      </x:c>
      <x:c r="H212" s="27">
        <x:f>TRUNC(G212*D212,1)</x:f>
        <x:v>0</x:v>
      </x:c>
      <x:c r="I212" s="24">
        <x:f>단가대비표!V85</x:f>
        <x:v>0</x:v>
      </x:c>
      <x:c r="J212" s="27">
        <x:f>TRUNC(I212*D212,1)</x:f>
        <x:v>0</x:v>
      </x:c>
      <x:c r="K212" s="24">
        <x:f t="shared" ref="K212:L214" si="37">TRUNC(E212+G212+I212,1)</x:f>
        <x:v>0</x:v>
      </x:c>
      <x:c r="L212" s="27">
        <x:f t="shared" si="37"/>
        <x:v>0</x:v>
      </x:c>
      <x:c r="M212" s="21" t="s">
        <x:v>140</x:v>
      </x:c>
      <x:c r="N212" s="3" t="s">
        <x:v>1510</x:v>
      </x:c>
      <x:c r="O212" s="3" t="s">
        <x:v>1131</x:v>
      </x:c>
      <x:c r="P212" s="3" t="s">
        <x:v>150</x:v>
      </x:c>
      <x:c r="Q212" s="3" t="s">
        <x:v>150</x:v>
      </x:c>
      <x:c r="R212" s="3" t="s">
        <x:v>185</x:v>
      </x:c>
      <x:c r="AV212" s="3" t="s">
        <x:v>140</x:v>
      </x:c>
      <x:c r="AW212" s="3" t="s">
        <x:v>1475</x:v>
      </x:c>
      <x:c r="AX212" s="3" t="s">
        <x:v>140</x:v>
      </x:c>
      <x:c r="AY212" s="3" t="s">
        <x:v>140</x:v>
      </x:c>
      <x:c r="AZ212" s="3" t="s">
        <x:v>140</x:v>
      </x:c>
    </x:row>
    <x:row r="213" spans="1:52" ht="30" customHeight="1">
      <x:c r="A213" s="21" t="s">
        <x:v>1594</x:v>
      </x:c>
      <x:c r="B213" s="21" t="s">
        <x:v>910</x:v>
      </x:c>
      <x:c r="C213" s="21" t="s">
        <x:v>143</x:v>
      </x:c>
      <x:c r="D213" s="22">
        <x:v>14.5</x:v>
      </x:c>
      <x:c r="E213" s="24">
        <x:f>단가대비표!O84</x:f>
        <x:v>0</x:v>
      </x:c>
      <x:c r="F213" s="27">
        <x:f>TRUNC(E213*D213,1)</x:f>
        <x:v>0</x:v>
      </x:c>
      <x:c r="G213" s="24">
        <x:f>단가대비표!P84</x:f>
        <x:v>0</x:v>
      </x:c>
      <x:c r="H213" s="27">
        <x:f>TRUNC(G213*D213,1)</x:f>
        <x:v>0</x:v>
      </x:c>
      <x:c r="I213" s="24">
        <x:f>단가대비표!V84</x:f>
        <x:v>0</x:v>
      </x:c>
      <x:c r="J213" s="27">
        <x:f>TRUNC(I213*D213,1)</x:f>
        <x:v>0</x:v>
      </x:c>
      <x:c r="K213" s="24">
        <x:f t="shared" si="37"/>
        <x:v>0</x:v>
      </x:c>
      <x:c r="L213" s="27">
        <x:f t="shared" si="37"/>
        <x:v>0</x:v>
      </x:c>
      <x:c r="M213" s="21" t="s">
        <x:v>140</x:v>
      </x:c>
      <x:c r="N213" s="3" t="s">
        <x:v>1510</x:v>
      </x:c>
      <x:c r="O213" s="3" t="s">
        <x:v>1028</x:v>
      </x:c>
      <x:c r="P213" s="3" t="s">
        <x:v>150</x:v>
      </x:c>
      <x:c r="Q213" s="3" t="s">
        <x:v>150</x:v>
      </x:c>
      <x:c r="R213" s="3" t="s">
        <x:v>185</x:v>
      </x:c>
      <x:c r="AV213" s="3" t="s">
        <x:v>140</x:v>
      </x:c>
      <x:c r="AW213" s="3" t="s">
        <x:v>1417</x:v>
      </x:c>
      <x:c r="AX213" s="3" t="s">
        <x:v>140</x:v>
      </x:c>
      <x:c r="AY213" s="3" t="s">
        <x:v>140</x:v>
      </x:c>
      <x:c r="AZ213" s="3" t="s">
        <x:v>140</x:v>
      </x:c>
    </x:row>
    <x:row r="214" spans="1:52" ht="30" customHeight="1">
      <x:c r="A214" s="21" t="s">
        <x:v>1610</x:v>
      </x:c>
      <x:c r="B214" s="21" t="s">
        <x:v>894</x:v>
      </x:c>
      <x:c r="C214" s="21" t="s">
        <x:v>143</x:v>
      </x:c>
      <x:c r="D214" s="22">
        <x:v>2.1000000000000001</x:v>
      </x:c>
      <x:c r="E214" s="24">
        <x:f>단가대비표!O86</x:f>
        <x:v>0</x:v>
      </x:c>
      <x:c r="F214" s="27">
        <x:f>TRUNC(E214*D214,1)</x:f>
        <x:v>0</x:v>
      </x:c>
      <x:c r="G214" s="24">
        <x:f>단가대비표!P86</x:f>
        <x:v>0</x:v>
      </x:c>
      <x:c r="H214" s="27">
        <x:f>TRUNC(G214*D214,1)</x:f>
        <x:v>0</x:v>
      </x:c>
      <x:c r="I214" s="24">
        <x:f>단가대비표!V86</x:f>
        <x:v>0</x:v>
      </x:c>
      <x:c r="J214" s="27">
        <x:f>TRUNC(I214*D214,1)</x:f>
        <x:v>0</x:v>
      </x:c>
      <x:c r="K214" s="24">
        <x:f t="shared" si="37"/>
        <x:v>0</x:v>
      </x:c>
      <x:c r="L214" s="27">
        <x:f t="shared" si="37"/>
        <x:v>0</x:v>
      </x:c>
      <x:c r="M214" s="21" t="s">
        <x:v>140</x:v>
      </x:c>
      <x:c r="N214" s="3" t="s">
        <x:v>1510</x:v>
      </x:c>
      <x:c r="O214" s="3" t="s">
        <x:v>1057</x:v>
      </x:c>
      <x:c r="P214" s="3" t="s">
        <x:v>150</x:v>
      </x:c>
      <x:c r="Q214" s="3" t="s">
        <x:v>150</x:v>
      </x:c>
      <x:c r="R214" s="3" t="s">
        <x:v>185</x:v>
      </x:c>
      <x:c r="AV214" s="3" t="s">
        <x:v>140</x:v>
      </x:c>
      <x:c r="AW214" s="3" t="s">
        <x:v>1483</x:v>
      </x:c>
      <x:c r="AX214" s="3" t="s">
        <x:v>140</x:v>
      </x:c>
      <x:c r="AY214" s="3" t="s">
        <x:v>140</x:v>
      </x:c>
      <x:c r="AZ214" s="3" t="s">
        <x:v>140</x:v>
      </x:c>
    </x:row>
    <x:row r="215" spans="1:52" ht="30" customHeight="1">
      <x:c r="A215" s="21" t="s">
        <x:v>1699</x:v>
      </x:c>
      <x:c r="B215" s="21" t="s">
        <x:v>140</x:v>
      </x:c>
      <x:c r="C215" s="21" t="s">
        <x:v>140</x:v>
      </x:c>
      <x:c r="D215" s="22"/>
      <x:c r="E215" s="24"/>
      <x:c r="F215" s="27">
        <x:f>TRUNC(SUMIF(N212:N214,N211,F212:F214),0)</x:f>
        <x:v>0</x:v>
      </x:c>
      <x:c r="G215" s="24"/>
      <x:c r="H215" s="27">
        <x:f>TRUNC(SUMIF(N212:N214,N211,H212:H214),0)</x:f>
        <x:v>0</x:v>
      </x:c>
      <x:c r="I215" s="24"/>
      <x:c r="J215" s="27">
        <x:f>TRUNC(SUMIF(N212:N214,N211,J212:J214),0)</x:f>
        <x:v>0</x:v>
      </x:c>
      <x:c r="K215" s="24"/>
      <x:c r="L215" s="27">
        <x:f>F215+H215+J215</x:f>
        <x:v>0</x:v>
      </x:c>
      <x:c r="M215" s="21" t="s">
        <x:v>140</x:v>
      </x:c>
      <x:c r="N215" s="3" t="s">
        <x:v>344</x:v>
      </x:c>
      <x:c r="O215" s="3" t="s">
        <x:v>344</x:v>
      </x:c>
      <x:c r="P215" s="3" t="s">
        <x:v>140</x:v>
      </x:c>
      <x:c r="Q215" s="3" t="s">
        <x:v>140</x:v>
      </x:c>
      <x:c r="R215" s="3" t="s">
        <x:v>140</x:v>
      </x:c>
      <x:c r="AV215" s="3" t="s">
        <x:v>140</x:v>
      </x:c>
      <x:c r="AW215" s="3" t="s">
        <x:v>140</x:v>
      </x:c>
      <x:c r="AX215" s="3" t="s">
        <x:v>140</x:v>
      </x:c>
      <x:c r="AY215" s="3" t="s">
        <x:v>140</x:v>
      </x:c>
      <x:c r="AZ215" s="3" t="s">
        <x:v>140</x:v>
      </x:c>
    </x:row>
    <x:row r="216" spans="1:13" ht="30" customHeight="1">
      <x:c r="A216" s="22"/>
      <x:c r="B216" s="22"/>
      <x:c r="C216" s="22"/>
      <x:c r="D216" s="22"/>
      <x:c r="E216" s="24"/>
      <x:c r="F216" s="27"/>
      <x:c r="G216" s="24"/>
      <x:c r="H216" s="27"/>
      <x:c r="I216" s="24"/>
      <x:c r="J216" s="27"/>
      <x:c r="K216" s="24"/>
      <x:c r="L216" s="27"/>
      <x:c r="M216" s="22"/>
    </x:row>
    <x:row r="217" spans="1:14" ht="30" customHeight="1">
      <x:c r="A217" s="18" t="s">
        <x:v>1465</x:v>
      </x:c>
      <x:c r="B217" s="19"/>
      <x:c r="C217" s="19"/>
      <x:c r="D217" s="19"/>
      <x:c r="E217" s="23"/>
      <x:c r="F217" s="26"/>
      <x:c r="G217" s="23"/>
      <x:c r="H217" s="26"/>
      <x:c r="I217" s="23"/>
      <x:c r="J217" s="26"/>
      <x:c r="K217" s="23"/>
      <x:c r="L217" s="26"/>
      <x:c r="M217" s="20"/>
      <x:c r="N217" s="3" t="s">
        <x:v>1023</x:v>
      </x:c>
    </x:row>
    <x:row r="218" spans="1:52" ht="30" customHeight="1">
      <x:c r="A218" s="21" t="s">
        <x:v>923</x:v>
      </x:c>
      <x:c r="B218" s="21" t="s">
        <x:v>596</x:v>
      </x:c>
      <x:c r="C218" s="21" t="s">
        <x:v>176</x:v>
      </x:c>
      <x:c r="D218" s="22">
        <x:v>1.8899999999999999</x:v>
      </x:c>
      <x:c r="E218" s="24">
        <x:f>단가대비표!O50</x:f>
        <x:v>0</x:v>
      </x:c>
      <x:c r="F218" s="27">
        <x:f>TRUNC(E218*D218,1)</x:f>
        <x:v>0</x:v>
      </x:c>
      <x:c r="G218" s="24">
        <x:f>단가대비표!P50</x:f>
        <x:v>0</x:v>
      </x:c>
      <x:c r="H218" s="27">
        <x:f>TRUNC(G218*D218,1)</x:f>
        <x:v>0</x:v>
      </x:c>
      <x:c r="I218" s="24">
        <x:f>단가대비표!V50</x:f>
        <x:v>0</x:v>
      </x:c>
      <x:c r="J218" s="27">
        <x:f>TRUNC(I218*D218,1)</x:f>
        <x:v>0</x:v>
      </x:c>
      <x:c r="K218" s="24">
        <x:f>TRUNC(E218+G218+I218,1)</x:f>
        <x:v>0</x:v>
      </x:c>
      <x:c r="L218" s="27">
        <x:f>TRUNC(F218+H218+J218,1)</x:f>
        <x:v>0</x:v>
      </x:c>
      <x:c r="M218" s="21" t="s">
        <x:v>168</x:v>
      </x:c>
      <x:c r="N218" s="3" t="s">
        <x:v>1023</x:v>
      </x:c>
      <x:c r="O218" s="3" t="s">
        <x:v>795</x:v>
      </x:c>
      <x:c r="P218" s="3" t="s">
        <x:v>150</x:v>
      </x:c>
      <x:c r="Q218" s="3" t="s">
        <x:v>150</x:v>
      </x:c>
      <x:c r="R218" s="3" t="s">
        <x:v>185</x:v>
      </x:c>
      <x:c r="AV218" s="3" t="s">
        <x:v>140</x:v>
      </x:c>
      <x:c r="AW218" s="3" t="s">
        <x:v>1070</x:v>
      </x:c>
      <x:c r="AX218" s="3" t="s">
        <x:v>140</x:v>
      </x:c>
      <x:c r="AY218" s="3" t="s">
        <x:v>140</x:v>
      </x:c>
      <x:c r="AZ218" s="3" t="s">
        <x:v>140</x:v>
      </x:c>
    </x:row>
    <x:row r="219" spans="1:52" ht="30" customHeight="1">
      <x:c r="A219" s="21" t="s">
        <x:v>1699</x:v>
      </x:c>
      <x:c r="B219" s="21" t="s">
        <x:v>140</x:v>
      </x:c>
      <x:c r="C219" s="21" t="s">
        <x:v>140</x:v>
      </x:c>
      <x:c r="D219" s="22"/>
      <x:c r="E219" s="24"/>
      <x:c r="F219" s="27">
        <x:f>TRUNC(SUMIF(N218:N218,N217,F218:F218),0)</x:f>
        <x:v>0</x:v>
      </x:c>
      <x:c r="G219" s="24"/>
      <x:c r="H219" s="27">
        <x:f>TRUNC(SUMIF(N218:N218,N217,H218:H218),0)</x:f>
        <x:v>0</x:v>
      </x:c>
      <x:c r="I219" s="24"/>
      <x:c r="J219" s="27">
        <x:f>TRUNC(SUMIF(N218:N218,N217,J218:J218),0)</x:f>
        <x:v>0</x:v>
      </x:c>
      <x:c r="K219" s="24"/>
      <x:c r="L219" s="27">
        <x:f>F219+H219+J219</x:f>
        <x:v>0</x:v>
      </x:c>
      <x:c r="M219" s="21" t="s">
        <x:v>140</x:v>
      </x:c>
      <x:c r="N219" s="3" t="s">
        <x:v>344</x:v>
      </x:c>
      <x:c r="O219" s="3" t="s">
        <x:v>344</x:v>
      </x:c>
      <x:c r="P219" s="3" t="s">
        <x:v>140</x:v>
      </x:c>
      <x:c r="Q219" s="3" t="s">
        <x:v>140</x:v>
      </x:c>
      <x:c r="R219" s="3" t="s">
        <x:v>140</x:v>
      </x:c>
      <x:c r="AV219" s="3" t="s">
        <x:v>140</x:v>
      </x:c>
      <x:c r="AW219" s="3" t="s">
        <x:v>140</x:v>
      </x:c>
      <x:c r="AX219" s="3" t="s">
        <x:v>140</x:v>
      </x:c>
      <x:c r="AY219" s="3" t="s">
        <x:v>140</x:v>
      </x:c>
      <x:c r="AZ219" s="3" t="s">
        <x:v>140</x:v>
      </x:c>
    </x:row>
    <x:row r="220" spans="1:13" ht="30" customHeight="1">
      <x:c r="A220" s="22"/>
      <x:c r="B220" s="22"/>
      <x:c r="C220" s="22"/>
      <x:c r="D220" s="22"/>
      <x:c r="E220" s="24"/>
      <x:c r="F220" s="27"/>
      <x:c r="G220" s="24"/>
      <x:c r="H220" s="27"/>
      <x:c r="I220" s="24"/>
      <x:c r="J220" s="27"/>
      <x:c r="K220" s="24"/>
      <x:c r="L220" s="27"/>
      <x:c r="M220" s="22"/>
    </x:row>
    <x:row r="221" spans="1:14" ht="30" customHeight="1">
      <x:c r="A221" s="18" t="s">
        <x:v>1474</x:v>
      </x:c>
      <x:c r="B221" s="19"/>
      <x:c r="C221" s="19"/>
      <x:c r="D221" s="19"/>
      <x:c r="E221" s="23"/>
      <x:c r="F221" s="26"/>
      <x:c r="G221" s="23"/>
      <x:c r="H221" s="26"/>
      <x:c r="I221" s="23"/>
      <x:c r="J221" s="26"/>
      <x:c r="K221" s="23"/>
      <x:c r="L221" s="26"/>
      <x:c r="M221" s="20"/>
      <x:c r="N221" s="3" t="s">
        <x:v>3</x:v>
      </x:c>
    </x:row>
    <x:row r="222" spans="1:52" ht="30" customHeight="1">
      <x:c r="A222" s="21" t="s">
        <x:v>178</x:v>
      </x:c>
      <x:c r="B222" s="21" t="s">
        <x:v>387</x:v>
      </x:c>
      <x:c r="C222" s="21" t="s">
        <x:v>127</x:v>
      </x:c>
      <x:c r="D222" s="22">
        <x:v>0.26100000000000001</x:v>
      </x:c>
      <x:c r="E222" s="24">
        <x:f>단가대비표!O105</x:f>
        <x:v>0</x:v>
      </x:c>
      <x:c r="F222" s="27">
        <x:f>TRUNC(E222*D222,1)</x:f>
        <x:v>0</x:v>
      </x:c>
      <x:c r="G222" s="24">
        <x:f>단가대비표!P105</x:f>
        <x:v>0</x:v>
      </x:c>
      <x:c r="H222" s="27">
        <x:f>TRUNC(G222*D222,1)</x:f>
        <x:v>0</x:v>
      </x:c>
      <x:c r="I222" s="24">
        <x:f>단가대비표!V105</x:f>
        <x:v>0</x:v>
      </x:c>
      <x:c r="J222" s="27">
        <x:f>TRUNC(I222*D222,1)</x:f>
        <x:v>0</x:v>
      </x:c>
      <x:c r="K222" s="24">
        <x:f t="shared" ref="K222:L224" si="38">TRUNC(E222+G222+I222,1)</x:f>
        <x:v>0</x:v>
      </x:c>
      <x:c r="L222" s="27">
        <x:f t="shared" si="38"/>
        <x:v>0</x:v>
      </x:c>
      <x:c r="M222" s="21" t="s">
        <x:v>140</x:v>
      </x:c>
      <x:c r="N222" s="3" t="s">
        <x:v>3</x:v>
      </x:c>
      <x:c r="O222" s="3" t="s">
        <x:v>800</x:v>
      </x:c>
      <x:c r="P222" s="3" t="s">
        <x:v>150</x:v>
      </x:c>
      <x:c r="Q222" s="3" t="s">
        <x:v>150</x:v>
      </x:c>
      <x:c r="R222" s="3" t="s">
        <x:v>185</x:v>
      </x:c>
      <x:c r="V222" s="2">
        <x:v>1</x:v>
      </x:c>
      <x:c r="AV222" s="3" t="s">
        <x:v>140</x:v>
      </x:c>
      <x:c r="AW222" s="3" t="s">
        <x:v>1068</x:v>
      </x:c>
      <x:c r="AX222" s="3" t="s">
        <x:v>140</x:v>
      </x:c>
      <x:c r="AY222" s="3" t="s">
        <x:v>140</x:v>
      </x:c>
      <x:c r="AZ222" s="3" t="s">
        <x:v>140</x:v>
      </x:c>
    </x:row>
    <x:row r="223" spans="1:52" ht="30" customHeight="1">
      <x:c r="A223" s="21" t="s">
        <x:v>849</x:v>
      </x:c>
      <x:c r="B223" s="21" t="s">
        <x:v>387</x:v>
      </x:c>
      <x:c r="C223" s="21" t="s">
        <x:v>127</x:v>
      </x:c>
      <x:c r="D223" s="22">
        <x:v>0.056000000000000005</x:v>
      </x:c>
      <x:c r="E223" s="24">
        <x:f>단가대비표!O96</x:f>
        <x:v>0</x:v>
      </x:c>
      <x:c r="F223" s="27">
        <x:f>TRUNC(E223*D223,1)</x:f>
        <x:v>0</x:v>
      </x:c>
      <x:c r="G223" s="24">
        <x:f>단가대비표!P96</x:f>
        <x:v>0</x:v>
      </x:c>
      <x:c r="H223" s="27">
        <x:f>TRUNC(G223*D223,1)</x:f>
        <x:v>0</x:v>
      </x:c>
      <x:c r="I223" s="24">
        <x:f>단가대비표!V96</x:f>
        <x:v>0</x:v>
      </x:c>
      <x:c r="J223" s="27">
        <x:f>TRUNC(I223*D223,1)</x:f>
        <x:v>0</x:v>
      </x:c>
      <x:c r="K223" s="24">
        <x:f t="shared" si="38"/>
        <x:v>0</x:v>
      </x:c>
      <x:c r="L223" s="27">
        <x:f t="shared" si="38"/>
        <x:v>0</x:v>
      </x:c>
      <x:c r="M223" s="21" t="s">
        <x:v>140</x:v>
      </x:c>
      <x:c r="N223" s="3" t="s">
        <x:v>3</x:v>
      </x:c>
      <x:c r="O223" s="3" t="s">
        <x:v>1675</x:v>
      </x:c>
      <x:c r="P223" s="3" t="s">
        <x:v>150</x:v>
      </x:c>
      <x:c r="Q223" s="3" t="s">
        <x:v>150</x:v>
      </x:c>
      <x:c r="R223" s="3" t="s">
        <x:v>185</x:v>
      </x:c>
      <x:c r="V223" s="2">
        <x:v>1</x:v>
      </x:c>
      <x:c r="AV223" s="3" t="s">
        <x:v>140</x:v>
      </x:c>
      <x:c r="AW223" s="3" t="s">
        <x:v>1285</x:v>
      </x:c>
      <x:c r="AX223" s="3" t="s">
        <x:v>140</x:v>
      </x:c>
      <x:c r="AY223" s="3" t="s">
        <x:v>140</x:v>
      </x:c>
      <x:c r="AZ223" s="3" t="s">
        <x:v>140</x:v>
      </x:c>
    </x:row>
    <x:row r="224" spans="1:52" ht="30" customHeight="1">
      <x:c r="A224" s="21" t="s">
        <x:v>856</x:v>
      </x:c>
      <x:c r="B224" s="21" t="s">
        <x:v>431</x:v>
      </x:c>
      <x:c r="C224" s="21" t="s">
        <x:v>141</x:v>
      </x:c>
      <x:c r="D224" s="22">
        <x:v>1</x:v>
      </x:c>
      <x:c r="E224" s="24">
        <x:v>0</x:v>
      </x:c>
      <x:c r="F224" s="27">
        <x:f>TRUNC(E224*D224,1)</x:f>
        <x:v>0</x:v>
      </x:c>
      <x:c r="G224" s="24">
        <x:v>0</x:v>
      </x:c>
      <x:c r="H224" s="27">
        <x:f>TRUNC(G224*D224,1)</x:f>
        <x:v>0</x:v>
      </x:c>
      <x:c r="I224" s="24">
        <x:f>TRUNC(SUMIF(V222:V224,RIGHTB(O224,1),H222:H224)*U224,2)</x:f>
        <x:v>0</x:v>
      </x:c>
      <x:c r="J224" s="27">
        <x:f>TRUNC(I224*D224,1)</x:f>
        <x:v>0</x:v>
      </x:c>
      <x:c r="K224" s="24">
        <x:f t="shared" si="38"/>
        <x:v>0</x:v>
      </x:c>
      <x:c r="L224" s="27">
        <x:f t="shared" si="38"/>
        <x:v>0</x:v>
      </x:c>
      <x:c r="M224" s="21" t="s">
        <x:v>140</x:v>
      </x:c>
      <x:c r="N224" s="3" t="s">
        <x:v>3</x:v>
      </x:c>
      <x:c r="O224" s="3" t="s">
        <x:v>5</x:v>
      </x:c>
      <x:c r="P224" s="3" t="s">
        <x:v>150</x:v>
      </x:c>
      <x:c r="Q224" s="3" t="s">
        <x:v>150</x:v>
      </x:c>
      <x:c r="R224" s="3" t="s">
        <x:v>150</x:v>
      </x:c>
      <x:c r="S224" s="2">
        <x:v>1</x:v>
      </x:c>
      <x:c r="T224" s="2">
        <x:v>2</x:v>
      </x:c>
      <x:c r="U224" s="2">
        <x:v>0.029999999999999999</x:v>
      </x:c>
      <x:c r="AV224" s="3" t="s">
        <x:v>140</x:v>
      </x:c>
      <x:c r="AW224" s="3" t="s">
        <x:v>1459</x:v>
      </x:c>
      <x:c r="AX224" s="3" t="s">
        <x:v>140</x:v>
      </x:c>
      <x:c r="AY224" s="3" t="s">
        <x:v>140</x:v>
      </x:c>
      <x:c r="AZ224" s="3" t="s">
        <x:v>140</x:v>
      </x:c>
    </x:row>
    <x:row r="225" spans="1:52" ht="30" customHeight="1">
      <x:c r="A225" s="21" t="s">
        <x:v>1699</x:v>
      </x:c>
      <x:c r="B225" s="21" t="s">
        <x:v>140</x:v>
      </x:c>
      <x:c r="C225" s="21" t="s">
        <x:v>140</x:v>
      </x:c>
      <x:c r="D225" s="22"/>
      <x:c r="E225" s="24"/>
      <x:c r="F225" s="27">
        <x:f>TRUNC(SUMIF(N222:N224,N221,F222:F224),0)</x:f>
        <x:v>0</x:v>
      </x:c>
      <x:c r="G225" s="24"/>
      <x:c r="H225" s="27">
        <x:f>TRUNC(SUMIF(N222:N224,N221,H222:H224),0)</x:f>
        <x:v>0</x:v>
      </x:c>
      <x:c r="I225" s="24"/>
      <x:c r="J225" s="27">
        <x:f>TRUNC(SUMIF(N222:N224,N221,J222:J224),0)</x:f>
        <x:v>0</x:v>
      </x:c>
      <x:c r="K225" s="24"/>
      <x:c r="L225" s="27">
        <x:f>F225+H225+J225</x:f>
        <x:v>0</x:v>
      </x:c>
      <x:c r="M225" s="21" t="s">
        <x:v>140</x:v>
      </x:c>
      <x:c r="N225" s="3" t="s">
        <x:v>344</x:v>
      </x:c>
      <x:c r="O225" s="3" t="s">
        <x:v>344</x:v>
      </x:c>
      <x:c r="P225" s="3" t="s">
        <x:v>140</x:v>
      </x:c>
      <x:c r="Q225" s="3" t="s">
        <x:v>140</x:v>
      </x:c>
      <x:c r="R225" s="3" t="s">
        <x:v>140</x:v>
      </x:c>
      <x:c r="AV225" s="3" t="s">
        <x:v>140</x:v>
      </x:c>
      <x:c r="AW225" s="3" t="s">
        <x:v>140</x:v>
      </x:c>
      <x:c r="AX225" s="3" t="s">
        <x:v>140</x:v>
      </x:c>
      <x:c r="AY225" s="3" t="s">
        <x:v>140</x:v>
      </x:c>
      <x:c r="AZ225" s="3" t="s">
        <x:v>140</x:v>
      </x:c>
    </x:row>
    <x:row r="226" spans="1:13" ht="30" customHeight="1">
      <x:c r="A226" s="22"/>
      <x:c r="B226" s="22"/>
      <x:c r="C226" s="22"/>
      <x:c r="D226" s="22"/>
      <x:c r="E226" s="24"/>
      <x:c r="F226" s="27"/>
      <x:c r="G226" s="24"/>
      <x:c r="H226" s="27"/>
      <x:c r="I226" s="24"/>
      <x:c r="J226" s="27"/>
      <x:c r="K226" s="24"/>
      <x:c r="L226" s="27"/>
      <x:c r="M226" s="22"/>
    </x:row>
    <x:row r="227" spans="1:14" ht="30" customHeight="1">
      <x:c r="A227" s="18" t="s">
        <x:v>1655</x:v>
      </x:c>
      <x:c r="B227" s="19"/>
      <x:c r="C227" s="19"/>
      <x:c r="D227" s="19"/>
      <x:c r="E227" s="23"/>
      <x:c r="F227" s="26"/>
      <x:c r="G227" s="23"/>
      <x:c r="H227" s="26"/>
      <x:c r="I227" s="23"/>
      <x:c r="J227" s="26"/>
      <x:c r="K227" s="23"/>
      <x:c r="L227" s="26"/>
      <x:c r="M227" s="20"/>
      <x:c r="N227" s="3" t="s">
        <x:v>1055</x:v>
      </x:c>
    </x:row>
    <x:row r="228" spans="1:52" ht="30" customHeight="1">
      <x:c r="A228" s="21" t="s">
        <x:v>178</x:v>
      </x:c>
      <x:c r="B228" s="21" t="s">
        <x:v>387</x:v>
      </x:c>
      <x:c r="C228" s="21" t="s">
        <x:v>127</x:v>
      </x:c>
      <x:c r="D228" s="22">
        <x:v>0.20799999999999999</x:v>
      </x:c>
      <x:c r="E228" s="24">
        <x:f>단가대비표!O105</x:f>
        <x:v>0</x:v>
      </x:c>
      <x:c r="F228" s="27">
        <x:f>TRUNC(E228*D228,1)</x:f>
        <x:v>0</x:v>
      </x:c>
      <x:c r="G228" s="24">
        <x:f>단가대비표!P105</x:f>
        <x:v>0</x:v>
      </x:c>
      <x:c r="H228" s="27">
        <x:f>TRUNC(G228*D228,1)</x:f>
        <x:v>0</x:v>
      </x:c>
      <x:c r="I228" s="24">
        <x:f>단가대비표!V105</x:f>
        <x:v>0</x:v>
      </x:c>
      <x:c r="J228" s="27">
        <x:f>TRUNC(I228*D228,1)</x:f>
        <x:v>0</x:v>
      </x:c>
      <x:c r="K228" s="24">
        <x:f t="shared" ref="K228:L230" si="39">TRUNC(E228+G228+I228,1)</x:f>
        <x:v>0</x:v>
      </x:c>
      <x:c r="L228" s="27">
        <x:f t="shared" si="39"/>
        <x:v>0</x:v>
      </x:c>
      <x:c r="M228" s="21" t="s">
        <x:v>140</x:v>
      </x:c>
      <x:c r="N228" s="3" t="s">
        <x:v>1055</x:v>
      </x:c>
      <x:c r="O228" s="3" t="s">
        <x:v>800</x:v>
      </x:c>
      <x:c r="P228" s="3" t="s">
        <x:v>150</x:v>
      </x:c>
      <x:c r="Q228" s="3" t="s">
        <x:v>150</x:v>
      </x:c>
      <x:c r="R228" s="3" t="s">
        <x:v>185</x:v>
      </x:c>
      <x:c r="V228" s="2">
        <x:v>1</x:v>
      </x:c>
      <x:c r="AV228" s="3" t="s">
        <x:v>140</x:v>
      </x:c>
      <x:c r="AW228" s="3" t="s">
        <x:v>1257</x:v>
      </x:c>
      <x:c r="AX228" s="3" t="s">
        <x:v>140</x:v>
      </x:c>
      <x:c r="AY228" s="3" t="s">
        <x:v>140</x:v>
      </x:c>
      <x:c r="AZ228" s="3" t="s">
        <x:v>140</x:v>
      </x:c>
    </x:row>
    <x:row r="229" spans="1:52" ht="30" customHeight="1">
      <x:c r="A229" s="21" t="s">
        <x:v>849</x:v>
      </x:c>
      <x:c r="B229" s="21" t="s">
        <x:v>387</x:v>
      </x:c>
      <x:c r="C229" s="21" t="s">
        <x:v>127</x:v>
      </x:c>
      <x:c r="D229" s="22">
        <x:v>0.046999999999999997</x:v>
      </x:c>
      <x:c r="E229" s="24">
        <x:f>단가대비표!O96</x:f>
        <x:v>0</x:v>
      </x:c>
      <x:c r="F229" s="27">
        <x:f>TRUNC(E229*D229,1)</x:f>
        <x:v>0</x:v>
      </x:c>
      <x:c r="G229" s="24">
        <x:f>단가대비표!P96</x:f>
        <x:v>0</x:v>
      </x:c>
      <x:c r="H229" s="27">
        <x:f>TRUNC(G229*D229,1)</x:f>
        <x:v>0</x:v>
      </x:c>
      <x:c r="I229" s="24">
        <x:f>단가대비표!V96</x:f>
        <x:v>0</x:v>
      </x:c>
      <x:c r="J229" s="27">
        <x:f>TRUNC(I229*D229,1)</x:f>
        <x:v>0</x:v>
      </x:c>
      <x:c r="K229" s="24">
        <x:f t="shared" si="39"/>
        <x:v>0</x:v>
      </x:c>
      <x:c r="L229" s="27">
        <x:f t="shared" si="39"/>
        <x:v>0</x:v>
      </x:c>
      <x:c r="M229" s="21" t="s">
        <x:v>140</x:v>
      </x:c>
      <x:c r="N229" s="3" t="s">
        <x:v>1055</x:v>
      </x:c>
      <x:c r="O229" s="3" t="s">
        <x:v>1675</x:v>
      </x:c>
      <x:c r="P229" s="3" t="s">
        <x:v>150</x:v>
      </x:c>
      <x:c r="Q229" s="3" t="s">
        <x:v>150</x:v>
      </x:c>
      <x:c r="R229" s="3" t="s">
        <x:v>185</x:v>
      </x:c>
      <x:c r="V229" s="2">
        <x:v>1</x:v>
      </x:c>
      <x:c r="AV229" s="3" t="s">
        <x:v>140</x:v>
      </x:c>
      <x:c r="AW229" s="3" t="s">
        <x:v>1287</x:v>
      </x:c>
      <x:c r="AX229" s="3" t="s">
        <x:v>140</x:v>
      </x:c>
      <x:c r="AY229" s="3" t="s">
        <x:v>140</x:v>
      </x:c>
      <x:c r="AZ229" s="3" t="s">
        <x:v>140</x:v>
      </x:c>
    </x:row>
    <x:row r="230" spans="1:52" ht="30" customHeight="1">
      <x:c r="A230" s="21" t="s">
        <x:v>856</x:v>
      </x:c>
      <x:c r="B230" s="21" t="s">
        <x:v>519</x:v>
      </x:c>
      <x:c r="C230" s="21" t="s">
        <x:v>141</x:v>
      </x:c>
      <x:c r="D230" s="22">
        <x:v>1</x:v>
      </x:c>
      <x:c r="E230" s="24">
        <x:v>0</x:v>
      </x:c>
      <x:c r="F230" s="27">
        <x:f>TRUNC(E230*D230,1)</x:f>
        <x:v>0</x:v>
      </x:c>
      <x:c r="G230" s="24">
        <x:v>0</x:v>
      </x:c>
      <x:c r="H230" s="27">
        <x:f>TRUNC(G230*D230,1)</x:f>
        <x:v>0</x:v>
      </x:c>
      <x:c r="I230" s="24">
        <x:f>TRUNC(SUMIF(V228:V230,RIGHTB(O230,1),H228:H230)*U230,2)</x:f>
        <x:v>0</x:v>
      </x:c>
      <x:c r="J230" s="27">
        <x:f>TRUNC(I230*D230,1)</x:f>
        <x:v>0</x:v>
      </x:c>
      <x:c r="K230" s="24">
        <x:f t="shared" si="39"/>
        <x:v>0</x:v>
      </x:c>
      <x:c r="L230" s="27">
        <x:f t="shared" si="39"/>
        <x:v>0</x:v>
      </x:c>
      <x:c r="M230" s="21" t="s">
        <x:v>140</x:v>
      </x:c>
      <x:c r="N230" s="3" t="s">
        <x:v>1055</x:v>
      </x:c>
      <x:c r="O230" s="3" t="s">
        <x:v>5</x:v>
      </x:c>
      <x:c r="P230" s="3" t="s">
        <x:v>150</x:v>
      </x:c>
      <x:c r="Q230" s="3" t="s">
        <x:v>150</x:v>
      </x:c>
      <x:c r="R230" s="3" t="s">
        <x:v>150</x:v>
      </x:c>
      <x:c r="S230" s="2">
        <x:v>1</x:v>
      </x:c>
      <x:c r="T230" s="2">
        <x:v>2</x:v>
      </x:c>
      <x:c r="U230" s="2">
        <x:v>0.020000000000000001</x:v>
      </x:c>
      <x:c r="AV230" s="3" t="s">
        <x:v>140</x:v>
      </x:c>
      <x:c r="AW230" s="3" t="s">
        <x:v>1491</x:v>
      </x:c>
      <x:c r="AX230" s="3" t="s">
        <x:v>140</x:v>
      </x:c>
      <x:c r="AY230" s="3" t="s">
        <x:v>140</x:v>
      </x:c>
      <x:c r="AZ230" s="3" t="s">
        <x:v>140</x:v>
      </x:c>
    </x:row>
    <x:row r="231" spans="1:52" ht="30" customHeight="1">
      <x:c r="A231" s="21" t="s">
        <x:v>1699</x:v>
      </x:c>
      <x:c r="B231" s="21" t="s">
        <x:v>140</x:v>
      </x:c>
      <x:c r="C231" s="21" t="s">
        <x:v>140</x:v>
      </x:c>
      <x:c r="D231" s="22"/>
      <x:c r="E231" s="24"/>
      <x:c r="F231" s="27">
        <x:f>TRUNC(SUMIF(N228:N230,N227,F228:F230),0)</x:f>
        <x:v>0</x:v>
      </x:c>
      <x:c r="G231" s="24"/>
      <x:c r="H231" s="27">
        <x:f>TRUNC(SUMIF(N228:N230,N227,H228:H230),0)</x:f>
        <x:v>0</x:v>
      </x:c>
      <x:c r="I231" s="24"/>
      <x:c r="J231" s="27">
        <x:f>TRUNC(SUMIF(N228:N230,N227,J228:J230),0)</x:f>
        <x:v>0</x:v>
      </x:c>
      <x:c r="K231" s="24"/>
      <x:c r="L231" s="27">
        <x:f>F231+H231+J231</x:f>
        <x:v>0</x:v>
      </x:c>
      <x:c r="M231" s="21" t="s">
        <x:v>140</x:v>
      </x:c>
      <x:c r="N231" s="3" t="s">
        <x:v>344</x:v>
      </x:c>
      <x:c r="O231" s="3" t="s">
        <x:v>344</x:v>
      </x:c>
      <x:c r="P231" s="3" t="s">
        <x:v>140</x:v>
      </x:c>
      <x:c r="Q231" s="3" t="s">
        <x:v>140</x:v>
      </x:c>
      <x:c r="R231" s="3" t="s">
        <x:v>140</x:v>
      </x:c>
      <x:c r="AV231" s="3" t="s">
        <x:v>140</x:v>
      </x:c>
      <x:c r="AW231" s="3" t="s">
        <x:v>140</x:v>
      </x:c>
      <x:c r="AX231" s="3" t="s">
        <x:v>140</x:v>
      </x:c>
      <x:c r="AY231" s="3" t="s">
        <x:v>140</x:v>
      </x:c>
      <x:c r="AZ231" s="3" t="s">
        <x:v>140</x:v>
      </x:c>
    </x:row>
    <x:row r="232" spans="1:13" ht="30" customHeight="1">
      <x:c r="A232" s="22"/>
      <x:c r="B232" s="22"/>
      <x:c r="C232" s="22"/>
      <x:c r="D232" s="22"/>
      <x:c r="E232" s="24"/>
      <x:c r="F232" s="27"/>
      <x:c r="G232" s="24"/>
      <x:c r="H232" s="27"/>
      <x:c r="I232" s="24"/>
      <x:c r="J232" s="27"/>
      <x:c r="K232" s="24"/>
      <x:c r="L232" s="27"/>
      <x:c r="M232" s="22"/>
    </x:row>
    <x:row r="233" spans="1:14" ht="30" customHeight="1">
      <x:c r="A233" s="18" t="s">
        <x:v>1106</x:v>
      </x:c>
      <x:c r="B233" s="19"/>
      <x:c r="C233" s="19"/>
      <x:c r="D233" s="19"/>
      <x:c r="E233" s="23"/>
      <x:c r="F233" s="26"/>
      <x:c r="G233" s="23"/>
      <x:c r="H233" s="26"/>
      <x:c r="I233" s="23"/>
      <x:c r="J233" s="26"/>
      <x:c r="K233" s="23"/>
      <x:c r="L233" s="26"/>
      <x:c r="M233" s="20"/>
      <x:c r="N233" s="3" t="s">
        <x:v>1503</x:v>
      </x:c>
    </x:row>
    <x:row r="234" spans="1:52" ht="30" customHeight="1">
      <x:c r="A234" s="21" t="s">
        <x:v>178</x:v>
      </x:c>
      <x:c r="B234" s="21" t="s">
        <x:v>387</x:v>
      </x:c>
      <x:c r="C234" s="21" t="s">
        <x:v>127</x:v>
      </x:c>
      <x:c r="D234" s="22">
        <x:v>0.023999999999999999</x:v>
      </x:c>
      <x:c r="E234" s="24">
        <x:f>단가대비표!O105</x:f>
        <x:v>0</x:v>
      </x:c>
      <x:c r="F234" s="27">
        <x:f>TRUNC(E234*D234,1)</x:f>
        <x:v>0</x:v>
      </x:c>
      <x:c r="G234" s="24">
        <x:f>단가대비표!P105</x:f>
        <x:v>0</x:v>
      </x:c>
      <x:c r="H234" s="27">
        <x:f>TRUNC(G234*D234,1)</x:f>
        <x:v>0</x:v>
      </x:c>
      <x:c r="I234" s="24">
        <x:f>단가대비표!V105</x:f>
        <x:v>0</x:v>
      </x:c>
      <x:c r="J234" s="27">
        <x:f>TRUNC(I234*D234,1)</x:f>
        <x:v>0</x:v>
      </x:c>
      <x:c r="K234" s="24">
        <x:f>TRUNC(E234+G234+I234,1)</x:f>
        <x:v>0</x:v>
      </x:c>
      <x:c r="L234" s="27">
        <x:f>TRUNC(F234+H234+J234,1)</x:f>
        <x:v>0</x:v>
      </x:c>
      <x:c r="M234" s="21" t="s">
        <x:v>140</x:v>
      </x:c>
      <x:c r="N234" s="3" t="s">
        <x:v>1503</x:v>
      </x:c>
      <x:c r="O234" s="3" t="s">
        <x:v>800</x:v>
      </x:c>
      <x:c r="P234" s="3" t="s">
        <x:v>150</x:v>
      </x:c>
      <x:c r="Q234" s="3" t="s">
        <x:v>150</x:v>
      </x:c>
      <x:c r="R234" s="3" t="s">
        <x:v>185</x:v>
      </x:c>
      <x:c r="V234" s="2">
        <x:v>1</x:v>
      </x:c>
      <x:c r="AV234" s="3" t="s">
        <x:v>140</x:v>
      </x:c>
      <x:c r="AW234" s="3" t="s">
        <x:v>1272</x:v>
      </x:c>
      <x:c r="AX234" s="3" t="s">
        <x:v>140</x:v>
      </x:c>
      <x:c r="AY234" s="3" t="s">
        <x:v>140</x:v>
      </x:c>
      <x:c r="AZ234" s="3" t="s">
        <x:v>140</x:v>
      </x:c>
    </x:row>
    <x:row r="235" spans="1:52" ht="30" customHeight="1">
      <x:c r="A235" s="21" t="s">
        <x:v>856</x:v>
      </x:c>
      <x:c r="B235" s="21" t="s">
        <x:v>519</x:v>
      </x:c>
      <x:c r="C235" s="21" t="s">
        <x:v>141</x:v>
      </x:c>
      <x:c r="D235" s="22">
        <x:v>1</x:v>
      </x:c>
      <x:c r="E235" s="24">
        <x:v>0</x:v>
      </x:c>
      <x:c r="F235" s="27">
        <x:f>TRUNC(E235*D235,1)</x:f>
        <x:v>0</x:v>
      </x:c>
      <x:c r="G235" s="24">
        <x:v>0</x:v>
      </x:c>
      <x:c r="H235" s="27">
        <x:f>TRUNC(G235*D235,1)</x:f>
        <x:v>0</x:v>
      </x:c>
      <x:c r="I235" s="24">
        <x:f>TRUNC(SUMIF(V234:V235,RIGHTB(O235,1),H234:H235)*U235,2)</x:f>
        <x:v>0</x:v>
      </x:c>
      <x:c r="J235" s="27">
        <x:f>TRUNC(I235*D235,1)</x:f>
        <x:v>0</x:v>
      </x:c>
      <x:c r="K235" s="24">
        <x:f>TRUNC(E235+G235+I235,1)</x:f>
        <x:v>0</x:v>
      </x:c>
      <x:c r="L235" s="27">
        <x:f>TRUNC(F235+H235+J235,1)</x:f>
        <x:v>0</x:v>
      </x:c>
      <x:c r="M235" s="21" t="s">
        <x:v>140</x:v>
      </x:c>
      <x:c r="N235" s="3" t="s">
        <x:v>1503</x:v>
      </x:c>
      <x:c r="O235" s="3" t="s">
        <x:v>5</x:v>
      </x:c>
      <x:c r="P235" s="3" t="s">
        <x:v>150</x:v>
      </x:c>
      <x:c r="Q235" s="3" t="s">
        <x:v>150</x:v>
      </x:c>
      <x:c r="R235" s="3" t="s">
        <x:v>150</x:v>
      </x:c>
      <x:c r="S235" s="2">
        <x:v>1</x:v>
      </x:c>
      <x:c r="T235" s="2">
        <x:v>2</x:v>
      </x:c>
      <x:c r="U235" s="2">
        <x:v>0.020000000000000001</x:v>
      </x:c>
      <x:c r="AV235" s="3" t="s">
        <x:v>140</x:v>
      </x:c>
      <x:c r="AW235" s="3" t="s">
        <x:v>1411</x:v>
      </x:c>
      <x:c r="AX235" s="3" t="s">
        <x:v>140</x:v>
      </x:c>
      <x:c r="AY235" s="3" t="s">
        <x:v>140</x:v>
      </x:c>
      <x:c r="AZ235" s="3" t="s">
        <x:v>140</x:v>
      </x:c>
    </x:row>
    <x:row r="236" spans="1:52" ht="30" customHeight="1">
      <x:c r="A236" s="21" t="s">
        <x:v>1699</x:v>
      </x:c>
      <x:c r="B236" s="21" t="s">
        <x:v>140</x:v>
      </x:c>
      <x:c r="C236" s="21" t="s">
        <x:v>140</x:v>
      </x:c>
      <x:c r="D236" s="22"/>
      <x:c r="E236" s="24"/>
      <x:c r="F236" s="27">
        <x:f>TRUNC(SUMIF(N234:N235,N233,F234:F235),0)</x:f>
        <x:v>0</x:v>
      </x:c>
      <x:c r="G236" s="24"/>
      <x:c r="H236" s="27">
        <x:f>TRUNC(SUMIF(N234:N235,N233,H234:H235),0)</x:f>
        <x:v>0</x:v>
      </x:c>
      <x:c r="I236" s="24"/>
      <x:c r="J236" s="27">
        <x:f>TRUNC(SUMIF(N234:N235,N233,J234:J235),0)</x:f>
        <x:v>0</x:v>
      </x:c>
      <x:c r="K236" s="24"/>
      <x:c r="L236" s="27">
        <x:f>F236+H236+J236</x:f>
        <x:v>0</x:v>
      </x:c>
      <x:c r="M236" s="21" t="s">
        <x:v>140</x:v>
      </x:c>
      <x:c r="N236" s="3" t="s">
        <x:v>344</x:v>
      </x:c>
      <x:c r="O236" s="3" t="s">
        <x:v>344</x:v>
      </x:c>
      <x:c r="P236" s="3" t="s">
        <x:v>140</x:v>
      </x:c>
      <x:c r="Q236" s="3" t="s">
        <x:v>140</x:v>
      </x:c>
      <x:c r="R236" s="3" t="s">
        <x:v>140</x:v>
      </x:c>
      <x:c r="AV236" s="3" t="s">
        <x:v>140</x:v>
      </x:c>
      <x:c r="AW236" s="3" t="s">
        <x:v>140</x:v>
      </x:c>
      <x:c r="AX236" s="3" t="s">
        <x:v>140</x:v>
      </x:c>
      <x:c r="AY236" s="3" t="s">
        <x:v>140</x:v>
      </x:c>
      <x:c r="AZ236" s="3" t="s">
        <x:v>140</x:v>
      </x:c>
    </x:row>
    <x:row r="237" spans="1:13" ht="30" customHeight="1">
      <x:c r="A237" s="22"/>
      <x:c r="B237" s="22"/>
      <x:c r="C237" s="22"/>
      <x:c r="D237" s="22"/>
      <x:c r="E237" s="24"/>
      <x:c r="F237" s="27"/>
      <x:c r="G237" s="24"/>
      <x:c r="H237" s="27"/>
      <x:c r="I237" s="24"/>
      <x:c r="J237" s="27"/>
      <x:c r="K237" s="24"/>
      <x:c r="L237" s="27"/>
      <x:c r="M237" s="22"/>
    </x:row>
    <x:row r="238" spans="1:14" ht="30" customHeight="1">
      <x:c r="A238" s="18" t="s">
        <x:v>1884</x:v>
      </x:c>
      <x:c r="B238" s="19"/>
      <x:c r="C238" s="19"/>
      <x:c r="D238" s="19"/>
      <x:c r="E238" s="23"/>
      <x:c r="F238" s="26"/>
      <x:c r="G238" s="23"/>
      <x:c r="H238" s="26"/>
      <x:c r="I238" s="23"/>
      <x:c r="J238" s="26"/>
      <x:c r="K238" s="23"/>
      <x:c r="L238" s="26"/>
      <x:c r="M238" s="20"/>
      <x:c r="N238" s="3" t="s">
        <x:v>36</x:v>
      </x:c>
    </x:row>
    <x:row r="239" spans="1:52" ht="30" customHeight="1">
      <x:c r="A239" s="21" t="s">
        <x:v>772</x:v>
      </x:c>
      <x:c r="B239" s="21" t="s">
        <x:v>733</x:v>
      </x:c>
      <x:c r="C239" s="21" t="s">
        <x:v>176</x:v>
      </x:c>
      <x:c r="D239" s="22">
        <x:v>0.14999999999999999</x:v>
      </x:c>
      <x:c r="E239" s="24">
        <x:f>단가대비표!O30</x:f>
        <x:v>0</x:v>
      </x:c>
      <x:c r="F239" s="27">
        <x:f>TRUNC(E239*D239,1)</x:f>
        <x:v>0</x:v>
      </x:c>
      <x:c r="G239" s="24">
        <x:f>단가대비표!P30</x:f>
        <x:v>0</x:v>
      </x:c>
      <x:c r="H239" s="27">
        <x:f>TRUNC(G239*D239,1)</x:f>
        <x:v>0</x:v>
      </x:c>
      <x:c r="I239" s="24">
        <x:f>단가대비표!V30</x:f>
        <x:v>0</x:v>
      </x:c>
      <x:c r="J239" s="27">
        <x:f>TRUNC(I239*D239,1)</x:f>
        <x:v>0</x:v>
      </x:c>
      <x:c r="K239" s="24">
        <x:f t="shared" ref="K239:L241" si="40">TRUNC(E239+G239+I239,1)</x:f>
        <x:v>0</x:v>
      </x:c>
      <x:c r="L239" s="27">
        <x:f t="shared" si="40"/>
        <x:v>0</x:v>
      </x:c>
      <x:c r="M239" s="21" t="s">
        <x:v>140</x:v>
      </x:c>
      <x:c r="N239" s="3" t="s">
        <x:v>36</x:v>
      </x:c>
      <x:c r="O239" s="3" t="s">
        <x:v>1660</x:v>
      </x:c>
      <x:c r="P239" s="3" t="s">
        <x:v>150</x:v>
      </x:c>
      <x:c r="Q239" s="3" t="s">
        <x:v>150</x:v>
      </x:c>
      <x:c r="R239" s="3" t="s">
        <x:v>185</x:v>
      </x:c>
      <x:c r="AV239" s="3" t="s">
        <x:v>140</x:v>
      </x:c>
      <x:c r="AW239" s="3" t="s">
        <x:v>1263</x:v>
      </x:c>
      <x:c r="AX239" s="3" t="s">
        <x:v>140</x:v>
      </x:c>
      <x:c r="AY239" s="3" t="s">
        <x:v>140</x:v>
      </x:c>
      <x:c r="AZ239" s="3" t="s">
        <x:v>140</x:v>
      </x:c>
    </x:row>
    <x:row r="240" spans="1:52" ht="30" customHeight="1">
      <x:c r="A240" s="21" t="s">
        <x:v>166</x:v>
      </x:c>
      <x:c r="B240" s="21" t="s">
        <x:v>387</x:v>
      </x:c>
      <x:c r="C240" s="21" t="s">
        <x:v>127</x:v>
      </x:c>
      <x:c r="D240" s="22">
        <x:v>0.0080000000000000004</x:v>
      </x:c>
      <x:c r="E240" s="24">
        <x:f>단가대비표!O108</x:f>
        <x:v>0</x:v>
      </x:c>
      <x:c r="F240" s="27">
        <x:f>TRUNC(E240*D240,1)</x:f>
        <x:v>0</x:v>
      </x:c>
      <x:c r="G240" s="24">
        <x:f>단가대비표!P108</x:f>
        <x:v>0</x:v>
      </x:c>
      <x:c r="H240" s="27">
        <x:f>TRUNC(G240*D240,1)</x:f>
        <x:v>0</x:v>
      </x:c>
      <x:c r="I240" s="24">
        <x:f>단가대비표!V108</x:f>
        <x:v>0</x:v>
      </x:c>
      <x:c r="J240" s="27">
        <x:f>TRUNC(I240*D240,1)</x:f>
        <x:v>0</x:v>
      </x:c>
      <x:c r="K240" s="24">
        <x:f t="shared" si="40"/>
        <x:v>0</x:v>
      </x:c>
      <x:c r="L240" s="27">
        <x:f t="shared" si="40"/>
        <x:v>0</x:v>
      </x:c>
      <x:c r="M240" s="21" t="s">
        <x:v>140</x:v>
      </x:c>
      <x:c r="N240" s="3" t="s">
        <x:v>36</x:v>
      </x:c>
      <x:c r="O240" s="3" t="s">
        <x:v>1930</x:v>
      </x:c>
      <x:c r="P240" s="3" t="s">
        <x:v>150</x:v>
      </x:c>
      <x:c r="Q240" s="3" t="s">
        <x:v>150</x:v>
      </x:c>
      <x:c r="R240" s="3" t="s">
        <x:v>185</x:v>
      </x:c>
      <x:c r="AV240" s="3" t="s">
        <x:v>140</x:v>
      </x:c>
      <x:c r="AW240" s="3" t="s">
        <x:v>1275</x:v>
      </x:c>
      <x:c r="AX240" s="3" t="s">
        <x:v>140</x:v>
      </x:c>
      <x:c r="AY240" s="3" t="s">
        <x:v>140</x:v>
      </x:c>
      <x:c r="AZ240" s="3" t="s">
        <x:v>140</x:v>
      </x:c>
    </x:row>
    <x:row r="241" spans="1:52" ht="30" customHeight="1">
      <x:c r="A241" s="21" t="s">
        <x:v>849</x:v>
      </x:c>
      <x:c r="B241" s="21" t="s">
        <x:v>387</x:v>
      </x:c>
      <x:c r="C241" s="21" t="s">
        <x:v>127</x:v>
      </x:c>
      <x:c r="D241" s="22">
        <x:v>0.0029999999999999999</x:v>
      </x:c>
      <x:c r="E241" s="24">
        <x:f>단가대비표!O96</x:f>
        <x:v>0</x:v>
      </x:c>
      <x:c r="F241" s="27">
        <x:f>TRUNC(E241*D241,1)</x:f>
        <x:v>0</x:v>
      </x:c>
      <x:c r="G241" s="24">
        <x:f>단가대비표!P96</x:f>
        <x:v>0</x:v>
      </x:c>
      <x:c r="H241" s="27">
        <x:f>TRUNC(G241*D241,1)</x:f>
        <x:v>0</x:v>
      </x:c>
      <x:c r="I241" s="24">
        <x:f>단가대비표!V96</x:f>
        <x:v>0</x:v>
      </x:c>
      <x:c r="J241" s="27">
        <x:f>TRUNC(I241*D241,1)</x:f>
        <x:v>0</x:v>
      </x:c>
      <x:c r="K241" s="24">
        <x:f t="shared" si="40"/>
        <x:v>0</x:v>
      </x:c>
      <x:c r="L241" s="27">
        <x:f t="shared" si="40"/>
        <x:v>0</x:v>
      </x:c>
      <x:c r="M241" s="21" t="s">
        <x:v>140</x:v>
      </x:c>
      <x:c r="N241" s="3" t="s">
        <x:v>36</x:v>
      </x:c>
      <x:c r="O241" s="3" t="s">
        <x:v>1675</x:v>
      </x:c>
      <x:c r="P241" s="3" t="s">
        <x:v>150</x:v>
      </x:c>
      <x:c r="Q241" s="3" t="s">
        <x:v>150</x:v>
      </x:c>
      <x:c r="R241" s="3" t="s">
        <x:v>185</x:v>
      </x:c>
      <x:c r="AV241" s="3" t="s">
        <x:v>140</x:v>
      </x:c>
      <x:c r="AW241" s="3" t="s">
        <x:v>1251</x:v>
      </x:c>
      <x:c r="AX241" s="3" t="s">
        <x:v>140</x:v>
      </x:c>
      <x:c r="AY241" s="3" t="s">
        <x:v>140</x:v>
      </x:c>
      <x:c r="AZ241" s="3" t="s">
        <x:v>140</x:v>
      </x:c>
    </x:row>
    <x:row r="242" spans="1:52" ht="30" customHeight="1">
      <x:c r="A242" s="21" t="s">
        <x:v>1699</x:v>
      </x:c>
      <x:c r="B242" s="21" t="s">
        <x:v>140</x:v>
      </x:c>
      <x:c r="C242" s="21" t="s">
        <x:v>140</x:v>
      </x:c>
      <x:c r="D242" s="22"/>
      <x:c r="E242" s="24"/>
      <x:c r="F242" s="27">
        <x:f>TRUNC(SUMIF(N239:N241,N238,F239:F241),0)</x:f>
        <x:v>0</x:v>
      </x:c>
      <x:c r="G242" s="24"/>
      <x:c r="H242" s="27">
        <x:f>TRUNC(SUMIF(N239:N241,N238,H239:H241),0)</x:f>
        <x:v>0</x:v>
      </x:c>
      <x:c r="I242" s="24"/>
      <x:c r="J242" s="27">
        <x:f>TRUNC(SUMIF(N239:N241,N238,J239:J241),0)</x:f>
        <x:v>0</x:v>
      </x:c>
      <x:c r="K242" s="24"/>
      <x:c r="L242" s="27">
        <x:f>F242+H242+J242</x:f>
        <x:v>0</x:v>
      </x:c>
      <x:c r="M242" s="21" t="s">
        <x:v>140</x:v>
      </x:c>
      <x:c r="N242" s="3" t="s">
        <x:v>344</x:v>
      </x:c>
      <x:c r="O242" s="3" t="s">
        <x:v>344</x:v>
      </x:c>
      <x:c r="P242" s="3" t="s">
        <x:v>140</x:v>
      </x:c>
      <x:c r="Q242" s="3" t="s">
        <x:v>140</x:v>
      </x:c>
      <x:c r="R242" s="3" t="s">
        <x:v>140</x:v>
      </x:c>
      <x:c r="AV242" s="3" t="s">
        <x:v>140</x:v>
      </x:c>
      <x:c r="AW242" s="3" t="s">
        <x:v>140</x:v>
      </x:c>
      <x:c r="AX242" s="3" t="s">
        <x:v>140</x:v>
      </x:c>
      <x:c r="AY242" s="3" t="s">
        <x:v>140</x:v>
      </x:c>
      <x:c r="AZ242" s="3" t="s">
        <x:v>140</x:v>
      </x:c>
    </x:row>
    <x:row r="243" spans="1:13" ht="30" customHeight="1">
      <x:c r="A243" s="22"/>
      <x:c r="B243" s="22"/>
      <x:c r="C243" s="22"/>
      <x:c r="D243" s="22"/>
      <x:c r="E243" s="24"/>
      <x:c r="F243" s="27"/>
      <x:c r="G243" s="24"/>
      <x:c r="H243" s="27"/>
      <x:c r="I243" s="24"/>
      <x:c r="J243" s="27"/>
      <x:c r="K243" s="24"/>
      <x:c r="L243" s="27"/>
      <x:c r="M243" s="22"/>
    </x:row>
    <x:row r="244" spans="1:14" ht="30" customHeight="1">
      <x:c r="A244" s="18" t="s">
        <x:v>1651</x:v>
      </x:c>
      <x:c r="B244" s="19"/>
      <x:c r="C244" s="19"/>
      <x:c r="D244" s="19"/>
      <x:c r="E244" s="23"/>
      <x:c r="F244" s="26"/>
      <x:c r="G244" s="23"/>
      <x:c r="H244" s="26"/>
      <x:c r="I244" s="23"/>
      <x:c r="J244" s="26"/>
      <x:c r="K244" s="23"/>
      <x:c r="L244" s="26"/>
      <x:c r="M244" s="20"/>
      <x:c r="N244" s="3" t="s">
        <x:v>1126</x:v>
      </x:c>
    </x:row>
    <x:row r="245" spans="1:52" ht="30" customHeight="1">
      <x:c r="A245" s="21" t="s">
        <x:v>160</x:v>
      </x:c>
      <x:c r="B245" s="21" t="s">
        <x:v>387</x:v>
      </x:c>
      <x:c r="C245" s="21" t="s">
        <x:v>127</x:v>
      </x:c>
      <x:c r="D245" s="22">
        <x:v>0.083000000000000007</x:v>
      </x:c>
      <x:c r="E245" s="24">
        <x:f>단가대비표!O106</x:f>
        <x:v>0</x:v>
      </x:c>
      <x:c r="F245" s="27">
        <x:f>TRUNC(E245*D245,1)</x:f>
        <x:v>0</x:v>
      </x:c>
      <x:c r="G245" s="24">
        <x:f>단가대비표!P106</x:f>
        <x:v>0</x:v>
      </x:c>
      <x:c r="H245" s="27">
        <x:f>TRUNC(G245*D245,1)</x:f>
        <x:v>0</x:v>
      </x:c>
      <x:c r="I245" s="24">
        <x:f>단가대비표!V106</x:f>
        <x:v>0</x:v>
      </x:c>
      <x:c r="J245" s="27">
        <x:f>TRUNC(I245*D245,1)</x:f>
        <x:v>0</x:v>
      </x:c>
      <x:c r="K245" s="24">
        <x:f>TRUNC(E245+G245+I245,1)</x:f>
        <x:v>0</x:v>
      </x:c>
      <x:c r="L245" s="27">
        <x:f>TRUNC(F245+H245+J245,1)</x:f>
        <x:v>0</x:v>
      </x:c>
      <x:c r="M245" s="21" t="s">
        <x:v>140</x:v>
      </x:c>
      <x:c r="N245" s="3" t="s">
        <x:v>1126</x:v>
      </x:c>
      <x:c r="O245" s="3" t="s">
        <x:v>1051</x:v>
      </x:c>
      <x:c r="P245" s="3" t="s">
        <x:v>150</x:v>
      </x:c>
      <x:c r="Q245" s="3" t="s">
        <x:v>150</x:v>
      </x:c>
      <x:c r="R245" s="3" t="s">
        <x:v>185</x:v>
      </x:c>
      <x:c r="AV245" s="3" t="s">
        <x:v>140</x:v>
      </x:c>
      <x:c r="AW245" s="3" t="s">
        <x:v>1379</x:v>
      </x:c>
      <x:c r="AX245" s="3" t="s">
        <x:v>140</x:v>
      </x:c>
      <x:c r="AY245" s="3" t="s">
        <x:v>140</x:v>
      </x:c>
      <x:c r="AZ245" s="3" t="s">
        <x:v>140</x:v>
      </x:c>
    </x:row>
    <x:row r="246" spans="1:52" ht="30" customHeight="1">
      <x:c r="A246" s="21" t="s">
        <x:v>849</x:v>
      </x:c>
      <x:c r="B246" s="21" t="s">
        <x:v>387</x:v>
      </x:c>
      <x:c r="C246" s="21" t="s">
        <x:v>127</x:v>
      </x:c>
      <x:c r="D246" s="22">
        <x:v>0.013</x:v>
      </x:c>
      <x:c r="E246" s="24">
        <x:f>단가대비표!O96</x:f>
        <x:v>0</x:v>
      </x:c>
      <x:c r="F246" s="27">
        <x:f>TRUNC(E246*D246,1)</x:f>
        <x:v>0</x:v>
      </x:c>
      <x:c r="G246" s="24">
        <x:f>단가대비표!P96</x:f>
        <x:v>0</x:v>
      </x:c>
      <x:c r="H246" s="27">
        <x:f>TRUNC(G246*D246,1)</x:f>
        <x:v>0</x:v>
      </x:c>
      <x:c r="I246" s="24">
        <x:f>단가대비표!V96</x:f>
        <x:v>0</x:v>
      </x:c>
      <x:c r="J246" s="27">
        <x:f>TRUNC(I246*D246,1)</x:f>
        <x:v>0</x:v>
      </x:c>
      <x:c r="K246" s="24">
        <x:f>TRUNC(E246+G246+I246,1)</x:f>
        <x:v>0</x:v>
      </x:c>
      <x:c r="L246" s="27">
        <x:f>TRUNC(F246+H246+J246,1)</x:f>
        <x:v>0</x:v>
      </x:c>
      <x:c r="M246" s="21" t="s">
        <x:v>140</x:v>
      </x:c>
      <x:c r="N246" s="3" t="s">
        <x:v>1126</x:v>
      </x:c>
      <x:c r="O246" s="3" t="s">
        <x:v>1675</x:v>
      </x:c>
      <x:c r="P246" s="3" t="s">
        <x:v>150</x:v>
      </x:c>
      <x:c r="Q246" s="3" t="s">
        <x:v>150</x:v>
      </x:c>
      <x:c r="R246" s="3" t="s">
        <x:v>185</x:v>
      </x:c>
      <x:c r="AV246" s="3" t="s">
        <x:v>140</x:v>
      </x:c>
      <x:c r="AW246" s="3" t="s">
        <x:v>1559</x:v>
      </x:c>
      <x:c r="AX246" s="3" t="s">
        <x:v>140</x:v>
      </x:c>
      <x:c r="AY246" s="3" t="s">
        <x:v>140</x:v>
      </x:c>
      <x:c r="AZ246" s="3" t="s">
        <x:v>140</x:v>
      </x:c>
    </x:row>
    <x:row r="247" spans="1:52" ht="30" customHeight="1">
      <x:c r="A247" s="21" t="s">
        <x:v>1699</x:v>
      </x:c>
      <x:c r="B247" s="21" t="s">
        <x:v>140</x:v>
      </x:c>
      <x:c r="C247" s="21" t="s">
        <x:v>140</x:v>
      </x:c>
      <x:c r="D247" s="22"/>
      <x:c r="E247" s="24"/>
      <x:c r="F247" s="27">
        <x:f>TRUNC(SUMIF(N245:N246,N244,F245:F246),0)</x:f>
        <x:v>0</x:v>
      </x:c>
      <x:c r="G247" s="24"/>
      <x:c r="H247" s="27">
        <x:f>TRUNC(SUMIF(N245:N246,N244,H245:H246),0)</x:f>
        <x:v>0</x:v>
      </x:c>
      <x:c r="I247" s="24"/>
      <x:c r="J247" s="27">
        <x:f>TRUNC(SUMIF(N245:N246,N244,J245:J246),0)</x:f>
        <x:v>0</x:v>
      </x:c>
      <x:c r="K247" s="24"/>
      <x:c r="L247" s="27">
        <x:f>F247+H247+J247</x:f>
        <x:v>0</x:v>
      </x:c>
      <x:c r="M247" s="21" t="s">
        <x:v>140</x:v>
      </x:c>
      <x:c r="N247" s="3" t="s">
        <x:v>344</x:v>
      </x:c>
      <x:c r="O247" s="3" t="s">
        <x:v>344</x:v>
      </x:c>
      <x:c r="P247" s="3" t="s">
        <x:v>140</x:v>
      </x:c>
      <x:c r="Q247" s="3" t="s">
        <x:v>140</x:v>
      </x:c>
      <x:c r="R247" s="3" t="s">
        <x:v>140</x:v>
      </x:c>
      <x:c r="AV247" s="3" t="s">
        <x:v>140</x:v>
      </x:c>
      <x:c r="AW247" s="3" t="s">
        <x:v>140</x:v>
      </x:c>
      <x:c r="AX247" s="3" t="s">
        <x:v>140</x:v>
      </x:c>
      <x:c r="AY247" s="3" t="s">
        <x:v>140</x:v>
      </x:c>
      <x:c r="AZ247" s="3" t="s">
        <x:v>140</x:v>
      </x:c>
    </x:row>
    <x:row r="248" spans="1:13" ht="30" customHeight="1">
      <x:c r="A248" s="22"/>
      <x:c r="B248" s="22"/>
      <x:c r="C248" s="22"/>
      <x:c r="D248" s="22"/>
      <x:c r="E248" s="24"/>
      <x:c r="F248" s="27"/>
      <x:c r="G248" s="24"/>
      <x:c r="H248" s="27"/>
      <x:c r="I248" s="24"/>
      <x:c r="J248" s="27"/>
      <x:c r="K248" s="24"/>
      <x:c r="L248" s="27"/>
      <x:c r="M248" s="22"/>
    </x:row>
    <x:row r="249" spans="1:14" ht="30" customHeight="1">
      <x:c r="A249" s="18" t="s">
        <x:v>1654</x:v>
      </x:c>
      <x:c r="B249" s="19"/>
      <x:c r="C249" s="19"/>
      <x:c r="D249" s="19"/>
      <x:c r="E249" s="23"/>
      <x:c r="F249" s="26"/>
      <x:c r="G249" s="23"/>
      <x:c r="H249" s="26"/>
      <x:c r="I249" s="23"/>
      <x:c r="J249" s="26"/>
      <x:c r="K249" s="23"/>
      <x:c r="L249" s="26"/>
      <x:c r="M249" s="20"/>
      <x:c r="N249" s="3" t="s">
        <x:v>33</x:v>
      </x:c>
    </x:row>
    <x:row r="250" spans="1:52" ht="30" customHeight="1">
      <x:c r="A250" s="21" t="s">
        <x:v>160</x:v>
      </x:c>
      <x:c r="B250" s="21" t="s">
        <x:v>387</x:v>
      </x:c>
      <x:c r="C250" s="21" t="s">
        <x:v>127</x:v>
      </x:c>
      <x:c r="D250" s="22">
        <x:v>0.124</x:v>
      </x:c>
      <x:c r="E250" s="24">
        <x:f>단가대비표!O106</x:f>
        <x:v>0</x:v>
      </x:c>
      <x:c r="F250" s="27">
        <x:f>TRUNC(E250*D250,1)</x:f>
        <x:v>0</x:v>
      </x:c>
      <x:c r="G250" s="24">
        <x:f>단가대비표!P106</x:f>
        <x:v>0</x:v>
      </x:c>
      <x:c r="H250" s="27">
        <x:f>TRUNC(G250*D250,1)</x:f>
        <x:v>0</x:v>
      </x:c>
      <x:c r="I250" s="24">
        <x:f>단가대비표!V106</x:f>
        <x:v>0</x:v>
      </x:c>
      <x:c r="J250" s="27">
        <x:f>TRUNC(I250*D250,1)</x:f>
        <x:v>0</x:v>
      </x:c>
      <x:c r="K250" s="24">
        <x:f>TRUNC(E250+G250+I250,1)</x:f>
        <x:v>0</x:v>
      </x:c>
      <x:c r="L250" s="27">
        <x:f>TRUNC(F250+H250+J250,1)</x:f>
        <x:v>0</x:v>
      </x:c>
      <x:c r="M250" s="21" t="s">
        <x:v>140</x:v>
      </x:c>
      <x:c r="N250" s="3" t="s">
        <x:v>33</x:v>
      </x:c>
      <x:c r="O250" s="3" t="s">
        <x:v>1051</x:v>
      </x:c>
      <x:c r="P250" s="3" t="s">
        <x:v>150</x:v>
      </x:c>
      <x:c r="Q250" s="3" t="s">
        <x:v>150</x:v>
      </x:c>
      <x:c r="R250" s="3" t="s">
        <x:v>185</x:v>
      </x:c>
      <x:c r="AV250" s="3" t="s">
        <x:v>140</x:v>
      </x:c>
      <x:c r="AW250" s="3" t="s">
        <x:v>1523</x:v>
      </x:c>
      <x:c r="AX250" s="3" t="s">
        <x:v>140</x:v>
      </x:c>
      <x:c r="AY250" s="3" t="s">
        <x:v>140</x:v>
      </x:c>
      <x:c r="AZ250" s="3" t="s">
        <x:v>140</x:v>
      </x:c>
    </x:row>
    <x:row r="251" spans="1:52" ht="30" customHeight="1">
      <x:c r="A251" s="21" t="s">
        <x:v>849</x:v>
      </x:c>
      <x:c r="B251" s="21" t="s">
        <x:v>387</x:v>
      </x:c>
      <x:c r="C251" s="21" t="s">
        <x:v>127</x:v>
      </x:c>
      <x:c r="D251" s="22">
        <x:v>0.017000000000000001</x:v>
      </x:c>
      <x:c r="E251" s="24">
        <x:f>단가대비표!O96</x:f>
        <x:v>0</x:v>
      </x:c>
      <x:c r="F251" s="27">
        <x:f>TRUNC(E251*D251,1)</x:f>
        <x:v>0</x:v>
      </x:c>
      <x:c r="G251" s="24">
        <x:f>단가대비표!P96</x:f>
        <x:v>0</x:v>
      </x:c>
      <x:c r="H251" s="27">
        <x:f>TRUNC(G251*D251,1)</x:f>
        <x:v>0</x:v>
      </x:c>
      <x:c r="I251" s="24">
        <x:f>단가대비표!V96</x:f>
        <x:v>0</x:v>
      </x:c>
      <x:c r="J251" s="27">
        <x:f>TRUNC(I251*D251,1)</x:f>
        <x:v>0</x:v>
      </x:c>
      <x:c r="K251" s="24">
        <x:f>TRUNC(E251+G251+I251,1)</x:f>
        <x:v>0</x:v>
      </x:c>
      <x:c r="L251" s="27">
        <x:f>TRUNC(F251+H251+J251,1)</x:f>
        <x:v>0</x:v>
      </x:c>
      <x:c r="M251" s="21" t="s">
        <x:v>140</x:v>
      </x:c>
      <x:c r="N251" s="3" t="s">
        <x:v>33</x:v>
      </x:c>
      <x:c r="O251" s="3" t="s">
        <x:v>1675</x:v>
      </x:c>
      <x:c r="P251" s="3" t="s">
        <x:v>150</x:v>
      </x:c>
      <x:c r="Q251" s="3" t="s">
        <x:v>150</x:v>
      </x:c>
      <x:c r="R251" s="3" t="s">
        <x:v>185</x:v>
      </x:c>
      <x:c r="AV251" s="3" t="s">
        <x:v>140</x:v>
      </x:c>
      <x:c r="AW251" s="3" t="s">
        <x:v>1552</x:v>
      </x:c>
      <x:c r="AX251" s="3" t="s">
        <x:v>140</x:v>
      </x:c>
      <x:c r="AY251" s="3" t="s">
        <x:v>140</x:v>
      </x:c>
      <x:c r="AZ251" s="3" t="s">
        <x:v>140</x:v>
      </x:c>
    </x:row>
    <x:row r="252" spans="1:52" ht="30" customHeight="1">
      <x:c r="A252" s="21" t="s">
        <x:v>1699</x:v>
      </x:c>
      <x:c r="B252" s="21" t="s">
        <x:v>140</x:v>
      </x:c>
      <x:c r="C252" s="21" t="s">
        <x:v>140</x:v>
      </x:c>
      <x:c r="D252" s="22"/>
      <x:c r="E252" s="24"/>
      <x:c r="F252" s="27">
        <x:f>TRUNC(SUMIF(N250:N251,N249,F250:F251),0)</x:f>
        <x:v>0</x:v>
      </x:c>
      <x:c r="G252" s="24"/>
      <x:c r="H252" s="27">
        <x:f>TRUNC(SUMIF(N250:N251,N249,H250:H251),0)</x:f>
        <x:v>0</x:v>
      </x:c>
      <x:c r="I252" s="24"/>
      <x:c r="J252" s="27">
        <x:f>TRUNC(SUMIF(N250:N251,N249,J250:J251),0)</x:f>
        <x:v>0</x:v>
      </x:c>
      <x:c r="K252" s="24"/>
      <x:c r="L252" s="27">
        <x:f>F252+H252+J252</x:f>
        <x:v>0</x:v>
      </x:c>
      <x:c r="M252" s="21" t="s">
        <x:v>140</x:v>
      </x:c>
      <x:c r="N252" s="3" t="s">
        <x:v>344</x:v>
      </x:c>
      <x:c r="O252" s="3" t="s">
        <x:v>344</x:v>
      </x:c>
      <x:c r="P252" s="3" t="s">
        <x:v>140</x:v>
      </x:c>
      <x:c r="Q252" s="3" t="s">
        <x:v>140</x:v>
      </x:c>
      <x:c r="R252" s="3" t="s">
        <x:v>140</x:v>
      </x:c>
      <x:c r="AV252" s="3" t="s">
        <x:v>140</x:v>
      </x:c>
      <x:c r="AW252" s="3" t="s">
        <x:v>140</x:v>
      </x:c>
      <x:c r="AX252" s="3" t="s">
        <x:v>140</x:v>
      </x:c>
      <x:c r="AY252" s="3" t="s">
        <x:v>140</x:v>
      </x:c>
      <x:c r="AZ252" s="3" t="s">
        <x:v>140</x:v>
      </x:c>
    </x:row>
    <x:row r="253" spans="1:13" ht="30" customHeight="1">
      <x:c r="A253" s="22"/>
      <x:c r="B253" s="22"/>
      <x:c r="C253" s="22"/>
      <x:c r="D253" s="22"/>
      <x:c r="E253" s="24"/>
      <x:c r="F253" s="27"/>
      <x:c r="G253" s="24"/>
      <x:c r="H253" s="27"/>
      <x:c r="I253" s="24"/>
      <x:c r="J253" s="27"/>
      <x:c r="K253" s="24"/>
      <x:c r="L253" s="27"/>
      <x:c r="M253" s="22"/>
    </x:row>
    <x:row r="254" spans="1:14" ht="30" customHeight="1">
      <x:c r="A254" s="18" t="s">
        <x:v>1139</x:v>
      </x:c>
      <x:c r="B254" s="19"/>
      <x:c r="C254" s="19"/>
      <x:c r="D254" s="19"/>
      <x:c r="E254" s="23"/>
      <x:c r="F254" s="26"/>
      <x:c r="G254" s="23"/>
      <x:c r="H254" s="26"/>
      <x:c r="I254" s="23"/>
      <x:c r="J254" s="26"/>
      <x:c r="K254" s="23"/>
      <x:c r="L254" s="26"/>
      <x:c r="M254" s="20"/>
      <x:c r="N254" s="3" t="s">
        <x:v>1862</x:v>
      </x:c>
    </x:row>
    <x:row r="255" spans="1:52" ht="30" customHeight="1">
      <x:c r="A255" s="21" t="s">
        <x:v>587</x:v>
      </x:c>
      <x:c r="B255" s="21" t="s">
        <x:v>297</x:v>
      </x:c>
      <x:c r="C255" s="21" t="s">
        <x:v>139</x:v>
      </x:c>
      <x:c r="D255" s="22">
        <x:v>1.502</x:v>
      </x:c>
      <x:c r="E255" s="24">
        <x:f>단가대비표!O22</x:f>
        <x:v>0</x:v>
      </x:c>
      <x:c r="F255" s="27">
        <x:f>TRUNC(E255*D255,1)</x:f>
        <x:v>0</x:v>
      </x:c>
      <x:c r="G255" s="24">
        <x:f>단가대비표!P22</x:f>
        <x:v>0</x:v>
      </x:c>
      <x:c r="H255" s="27">
        <x:f>TRUNC(G255*D255,1)</x:f>
        <x:v>0</x:v>
      </x:c>
      <x:c r="I255" s="24">
        <x:f>단가대비표!V22</x:f>
        <x:v>0</x:v>
      </x:c>
      <x:c r="J255" s="27">
        <x:f>TRUNC(I255*D255,1)</x:f>
        <x:v>0</x:v>
      </x:c>
      <x:c r="K255" s="24">
        <x:f t="shared" ref="K255:L258" si="41">TRUNC(E255+G255+I255,1)</x:f>
        <x:v>0</x:v>
      </x:c>
      <x:c r="L255" s="27">
        <x:f t="shared" si="41"/>
        <x:v>0</x:v>
      </x:c>
      <x:c r="M255" s="21" t="s">
        <x:v>140</x:v>
      </x:c>
      <x:c r="N255" s="3" t="s">
        <x:v>1862</x:v>
      </x:c>
      <x:c r="O255" s="3" t="s">
        <x:v>1922</x:v>
      </x:c>
      <x:c r="P255" s="3" t="s">
        <x:v>150</x:v>
      </x:c>
      <x:c r="Q255" s="3" t="s">
        <x:v>150</x:v>
      </x:c>
      <x:c r="R255" s="3" t="s">
        <x:v>185</x:v>
      </x:c>
      <x:c r="AV255" s="3" t="s">
        <x:v>140</x:v>
      </x:c>
      <x:c r="AW255" s="3" t="s">
        <x:v>1304</x:v>
      </x:c>
      <x:c r="AX255" s="3" t="s">
        <x:v>140</x:v>
      </x:c>
      <x:c r="AY255" s="3" t="s">
        <x:v>140</x:v>
      </x:c>
      <x:c r="AZ255" s="3" t="s">
        <x:v>140</x:v>
      </x:c>
    </x:row>
    <x:row r="256" spans="1:52" ht="30" customHeight="1">
      <x:c r="A256" s="21" t="s">
        <x:v>259</x:v>
      </x:c>
      <x:c r="B256" s="21" t="s">
        <x:v>80</x:v>
      </x:c>
      <x:c r="C256" s="21" t="s">
        <x:v>139</x:v>
      </x:c>
      <x:c r="D256" s="22">
        <x:v>1.365</x:v>
      </x:c>
      <x:c r="E256" s="24">
        <x:f>일위대가목록!E33</x:f>
        <x:v>0</x:v>
      </x:c>
      <x:c r="F256" s="27">
        <x:f>TRUNC(E256*D256,1)</x:f>
        <x:v>0</x:v>
      </x:c>
      <x:c r="G256" s="24">
        <x:f>일위대가목록!F33</x:f>
        <x:v>0</x:v>
      </x:c>
      <x:c r="H256" s="27">
        <x:f>TRUNC(G256*D256,1)</x:f>
        <x:v>0</x:v>
      </x:c>
      <x:c r="I256" s="24">
        <x:f>일위대가목록!G33</x:f>
        <x:v>0</x:v>
      </x:c>
      <x:c r="J256" s="27">
        <x:f>TRUNC(I256*D256,1)</x:f>
        <x:v>0</x:v>
      </x:c>
      <x:c r="K256" s="24">
        <x:f t="shared" si="41"/>
        <x:v>0</x:v>
      </x:c>
      <x:c r="L256" s="27">
        <x:f t="shared" si="41"/>
        <x:v>0</x:v>
      </x:c>
      <x:c r="M256" s="21" t="s">
        <x:v>439</x:v>
      </x:c>
      <x:c r="N256" s="3" t="s">
        <x:v>1862</x:v>
      </x:c>
      <x:c r="O256" s="3" t="s">
        <x:v>1116</x:v>
      </x:c>
      <x:c r="P256" s="3" t="s">
        <x:v>185</x:v>
      </x:c>
      <x:c r="Q256" s="3" t="s">
        <x:v>150</x:v>
      </x:c>
      <x:c r="R256" s="3" t="s">
        <x:v>150</x:v>
      </x:c>
      <x:c r="AV256" s="3" t="s">
        <x:v>140</x:v>
      </x:c>
      <x:c r="AW256" s="3" t="s">
        <x:v>1455</x:v>
      </x:c>
      <x:c r="AX256" s="3" t="s">
        <x:v>140</x:v>
      </x:c>
      <x:c r="AY256" s="3" t="s">
        <x:v>140</x:v>
      </x:c>
      <x:c r="AZ256" s="3" t="s">
        <x:v>140</x:v>
      </x:c>
    </x:row>
    <x:row r="257" spans="1:52" ht="30" customHeight="1">
      <x:c r="A257" s="21" t="s">
        <x:v>238</x:v>
      </x:c>
      <x:c r="B257" s="21" t="s">
        <x:v>89</x:v>
      </x:c>
      <x:c r="C257" s="21" t="s">
        <x:v>152</x:v>
      </x:c>
      <x:c r="D257" s="22">
        <x:v>1.01</x:v>
      </x:c>
      <x:c r="E257" s="24">
        <x:f>단가대비표!O83</x:f>
        <x:v>0</x:v>
      </x:c>
      <x:c r="F257" s="27">
        <x:f>TRUNC(E257*D257,1)</x:f>
        <x:v>0</x:v>
      </x:c>
      <x:c r="G257" s="24">
        <x:f>단가대비표!P83</x:f>
        <x:v>0</x:v>
      </x:c>
      <x:c r="H257" s="27">
        <x:f>TRUNC(G257*D257,1)</x:f>
        <x:v>0</x:v>
      </x:c>
      <x:c r="I257" s="24">
        <x:f>단가대비표!V83</x:f>
        <x:v>0</x:v>
      </x:c>
      <x:c r="J257" s="27">
        <x:f>TRUNC(I257*D257,1)</x:f>
        <x:v>0</x:v>
      </x:c>
      <x:c r="K257" s="24">
        <x:f t="shared" si="41"/>
        <x:v>0</x:v>
      </x:c>
      <x:c r="L257" s="27">
        <x:f t="shared" si="41"/>
        <x:v>0</x:v>
      </x:c>
      <x:c r="M257" s="21" t="s">
        <x:v>985</x:v>
      </x:c>
      <x:c r="N257" s="3" t="s">
        <x:v>1862</x:v>
      </x:c>
      <x:c r="O257" s="3" t="s">
        <x:v>1677</x:v>
      </x:c>
      <x:c r="P257" s="3" t="s">
        <x:v>150</x:v>
      </x:c>
      <x:c r="Q257" s="3" t="s">
        <x:v>150</x:v>
      </x:c>
      <x:c r="R257" s="3" t="s">
        <x:v>185</x:v>
      </x:c>
      <x:c r="AV257" s="3" t="s">
        <x:v>140</x:v>
      </x:c>
      <x:c r="AW257" s="3" t="s">
        <x:v>1300</x:v>
      </x:c>
      <x:c r="AX257" s="3" t="s">
        <x:v>140</x:v>
      </x:c>
      <x:c r="AY257" s="3" t="s">
        <x:v>140</x:v>
      </x:c>
      <x:c r="AZ257" s="3" t="s">
        <x:v>140</x:v>
      </x:c>
    </x:row>
    <x:row r="258" spans="1:52" ht="30" customHeight="1">
      <x:c r="A258" s="21" t="s">
        <x:v>160</x:v>
      </x:c>
      <x:c r="B258" s="21" t="s">
        <x:v>387</x:v>
      </x:c>
      <x:c r="C258" s="21" t="s">
        <x:v>127</x:v>
      </x:c>
      <x:c r="D258" s="22">
        <x:v>0.11</x:v>
      </x:c>
      <x:c r="E258" s="24">
        <x:f>단가대비표!O106</x:f>
        <x:v>0</x:v>
      </x:c>
      <x:c r="F258" s="27">
        <x:f>TRUNC(E258*D258,1)</x:f>
        <x:v>0</x:v>
      </x:c>
      <x:c r="G258" s="24">
        <x:f>단가대비표!P106</x:f>
        <x:v>0</x:v>
      </x:c>
      <x:c r="H258" s="27">
        <x:f>TRUNC(G258*D258,1)</x:f>
        <x:v>0</x:v>
      </x:c>
      <x:c r="I258" s="24">
        <x:f>단가대비표!V106</x:f>
        <x:v>0</x:v>
      </x:c>
      <x:c r="J258" s="27">
        <x:f>TRUNC(I258*D258,1)</x:f>
        <x:v>0</x:v>
      </x:c>
      <x:c r="K258" s="24">
        <x:f t="shared" si="41"/>
        <x:v>0</x:v>
      </x:c>
      <x:c r="L258" s="27">
        <x:f t="shared" si="41"/>
        <x:v>0</x:v>
      </x:c>
      <x:c r="M258" s="21" t="s">
        <x:v>140</x:v>
      </x:c>
      <x:c r="N258" s="3" t="s">
        <x:v>1862</x:v>
      </x:c>
      <x:c r="O258" s="3" t="s">
        <x:v>1051</x:v>
      </x:c>
      <x:c r="P258" s="3" t="s">
        <x:v>150</x:v>
      </x:c>
      <x:c r="Q258" s="3" t="s">
        <x:v>150</x:v>
      </x:c>
      <x:c r="R258" s="3" t="s">
        <x:v>185</x:v>
      </x:c>
      <x:c r="AV258" s="3" t="s">
        <x:v>140</x:v>
      </x:c>
      <x:c r="AW258" s="3" t="s">
        <x:v>1531</x:v>
      </x:c>
      <x:c r="AX258" s="3" t="s">
        <x:v>140</x:v>
      </x:c>
      <x:c r="AY258" s="3" t="s">
        <x:v>140</x:v>
      </x:c>
      <x:c r="AZ258" s="3" t="s">
        <x:v>140</x:v>
      </x:c>
    </x:row>
    <x:row r="259" spans="1:52" ht="30" customHeight="1">
      <x:c r="A259" s="21" t="s">
        <x:v>1699</x:v>
      </x:c>
      <x:c r="B259" s="21" t="s">
        <x:v>140</x:v>
      </x:c>
      <x:c r="C259" s="21" t="s">
        <x:v>140</x:v>
      </x:c>
      <x:c r="D259" s="22"/>
      <x:c r="E259" s="24"/>
      <x:c r="F259" s="27">
        <x:f>TRUNC(SUMIF(N255:N258,N254,F255:F258),0)</x:f>
        <x:v>0</x:v>
      </x:c>
      <x:c r="G259" s="24"/>
      <x:c r="H259" s="27">
        <x:f>TRUNC(SUMIF(N255:N258,N254,H255:H258),0)</x:f>
        <x:v>0</x:v>
      </x:c>
      <x:c r="I259" s="24"/>
      <x:c r="J259" s="27">
        <x:f>TRUNC(SUMIF(N255:N258,N254,J255:J258),0)</x:f>
        <x:v>0</x:v>
      </x:c>
      <x:c r="K259" s="24"/>
      <x:c r="L259" s="27">
        <x:f>F259+H259+J259</x:f>
        <x:v>0</x:v>
      </x:c>
      <x:c r="M259" s="21" t="s">
        <x:v>140</x:v>
      </x:c>
      <x:c r="N259" s="3" t="s">
        <x:v>344</x:v>
      </x:c>
      <x:c r="O259" s="3" t="s">
        <x:v>344</x:v>
      </x:c>
      <x:c r="P259" s="3" t="s">
        <x:v>140</x:v>
      </x:c>
      <x:c r="Q259" s="3" t="s">
        <x:v>140</x:v>
      </x:c>
      <x:c r="R259" s="3" t="s">
        <x:v>140</x:v>
      </x:c>
      <x:c r="AV259" s="3" t="s">
        <x:v>140</x:v>
      </x:c>
      <x:c r="AW259" s="3" t="s">
        <x:v>140</x:v>
      </x:c>
      <x:c r="AX259" s="3" t="s">
        <x:v>140</x:v>
      </x:c>
      <x:c r="AY259" s="3" t="s">
        <x:v>140</x:v>
      </x:c>
      <x:c r="AZ259" s="3" t="s">
        <x:v>140</x:v>
      </x:c>
    </x:row>
    <x:row r="260" spans="1:13" ht="30" customHeight="1">
      <x:c r="A260" s="22"/>
      <x:c r="B260" s="22"/>
      <x:c r="C260" s="22"/>
      <x:c r="D260" s="22"/>
      <x:c r="E260" s="24"/>
      <x:c r="F260" s="27"/>
      <x:c r="G260" s="24"/>
      <x:c r="H260" s="27"/>
      <x:c r="I260" s="24"/>
      <x:c r="J260" s="27"/>
      <x:c r="K260" s="24"/>
      <x:c r="L260" s="27"/>
      <x:c r="M260" s="22"/>
    </x:row>
    <x:row r="261" spans="1:14" ht="30" customHeight="1">
      <x:c r="A261" s="18" t="s">
        <x:v>1490</x:v>
      </x:c>
      <x:c r="B261" s="19"/>
      <x:c r="C261" s="19"/>
      <x:c r="D261" s="19"/>
      <x:c r="E261" s="23"/>
      <x:c r="F261" s="26"/>
      <x:c r="G261" s="23"/>
      <x:c r="H261" s="26"/>
      <x:c r="I261" s="23"/>
      <x:c r="J261" s="26"/>
      <x:c r="K261" s="23"/>
      <x:c r="L261" s="26"/>
      <x:c r="M261" s="20"/>
      <x:c r="N261" s="3" t="s">
        <x:v>1128</x:v>
      </x:c>
    </x:row>
    <x:row r="262" spans="1:52" ht="30" customHeight="1">
      <x:c r="A262" s="21" t="s">
        <x:v>166</x:v>
      </x:c>
      <x:c r="B262" s="21" t="s">
        <x:v>387</x:v>
      </x:c>
      <x:c r="C262" s="21" t="s">
        <x:v>127</x:v>
      </x:c>
      <x:c r="D262" s="22">
        <x:v>0.043999999999999995</x:v>
      </x:c>
      <x:c r="E262" s="24">
        <x:f>단가대비표!O108</x:f>
        <x:v>0</x:v>
      </x:c>
      <x:c r="F262" s="27">
        <x:f>TRUNC(E262*D262,1)</x:f>
        <x:v>0</x:v>
      </x:c>
      <x:c r="G262" s="24">
        <x:f>단가대비표!P108</x:f>
        <x:v>0</x:v>
      </x:c>
      <x:c r="H262" s="27">
        <x:f>TRUNC(G262*D262,1)</x:f>
        <x:v>0</x:v>
      </x:c>
      <x:c r="I262" s="24">
        <x:f>단가대비표!V108</x:f>
        <x:v>0</x:v>
      </x:c>
      <x:c r="J262" s="27">
        <x:f>TRUNC(I262*D262,1)</x:f>
        <x:v>0</x:v>
      </x:c>
      <x:c r="K262" s="24">
        <x:f t="shared" ref="K262:L264" si="42">TRUNC(E262+G262+I262,1)</x:f>
        <x:v>0</x:v>
      </x:c>
      <x:c r="L262" s="27">
        <x:f t="shared" si="42"/>
        <x:v>0</x:v>
      </x:c>
      <x:c r="M262" s="21" t="s">
        <x:v>140</x:v>
      </x:c>
      <x:c r="N262" s="3" t="s">
        <x:v>1128</x:v>
      </x:c>
      <x:c r="O262" s="3" t="s">
        <x:v>1930</x:v>
      </x:c>
      <x:c r="P262" s="3" t="s">
        <x:v>150</x:v>
      </x:c>
      <x:c r="Q262" s="3" t="s">
        <x:v>150</x:v>
      </x:c>
      <x:c r="R262" s="3" t="s">
        <x:v>185</x:v>
      </x:c>
      <x:c r="V262" s="2">
        <x:v>1</x:v>
      </x:c>
      <x:c r="AV262" s="3" t="s">
        <x:v>140</x:v>
      </x:c>
      <x:c r="AW262" s="3" t="s">
        <x:v>1538</x:v>
      </x:c>
      <x:c r="AX262" s="3" t="s">
        <x:v>140</x:v>
      </x:c>
      <x:c r="AY262" s="3" t="s">
        <x:v>140</x:v>
      </x:c>
      <x:c r="AZ262" s="3" t="s">
        <x:v>140</x:v>
      </x:c>
    </x:row>
    <x:row r="263" spans="1:52" ht="30" customHeight="1">
      <x:c r="A263" s="21" t="s">
        <x:v>849</x:v>
      </x:c>
      <x:c r="B263" s="21" t="s">
        <x:v>387</x:v>
      </x:c>
      <x:c r="C263" s="21" t="s">
        <x:v>127</x:v>
      </x:c>
      <x:c r="D263" s="22">
        <x:v>0.021999999999999997</x:v>
      </x:c>
      <x:c r="E263" s="24">
        <x:f>단가대비표!O96</x:f>
        <x:v>0</x:v>
      </x:c>
      <x:c r="F263" s="27">
        <x:f>TRUNC(E263*D263,1)</x:f>
        <x:v>0</x:v>
      </x:c>
      <x:c r="G263" s="24">
        <x:f>단가대비표!P96</x:f>
        <x:v>0</x:v>
      </x:c>
      <x:c r="H263" s="27">
        <x:f>TRUNC(G263*D263,1)</x:f>
        <x:v>0</x:v>
      </x:c>
      <x:c r="I263" s="24">
        <x:f>단가대비표!V96</x:f>
        <x:v>0</x:v>
      </x:c>
      <x:c r="J263" s="27">
        <x:f>TRUNC(I263*D263,1)</x:f>
        <x:v>0</x:v>
      </x:c>
      <x:c r="K263" s="24">
        <x:f t="shared" si="42"/>
        <x:v>0</x:v>
      </x:c>
      <x:c r="L263" s="27">
        <x:f t="shared" si="42"/>
        <x:v>0</x:v>
      </x:c>
      <x:c r="M263" s="21" t="s">
        <x:v>140</x:v>
      </x:c>
      <x:c r="N263" s="3" t="s">
        <x:v>1128</x:v>
      </x:c>
      <x:c r="O263" s="3" t="s">
        <x:v>1675</x:v>
      </x:c>
      <x:c r="P263" s="3" t="s">
        <x:v>150</x:v>
      </x:c>
      <x:c r="Q263" s="3" t="s">
        <x:v>150</x:v>
      </x:c>
      <x:c r="R263" s="3" t="s">
        <x:v>185</x:v>
      </x:c>
      <x:c r="V263" s="2">
        <x:v>1</x:v>
      </x:c>
      <x:c r="AV263" s="3" t="s">
        <x:v>140</x:v>
      </x:c>
      <x:c r="AW263" s="3" t="s">
        <x:v>1550</x:v>
      </x:c>
      <x:c r="AX263" s="3" t="s">
        <x:v>140</x:v>
      </x:c>
      <x:c r="AY263" s="3" t="s">
        <x:v>140</x:v>
      </x:c>
      <x:c r="AZ263" s="3" t="s">
        <x:v>140</x:v>
      </x:c>
    </x:row>
    <x:row r="264" spans="1:52" ht="30" customHeight="1">
      <x:c r="A264" s="21" t="s">
        <x:v>856</x:v>
      </x:c>
      <x:c r="B264" s="21" t="s">
        <x:v>519</x:v>
      </x:c>
      <x:c r="C264" s="21" t="s">
        <x:v>141</x:v>
      </x:c>
      <x:c r="D264" s="22">
        <x:v>1</x:v>
      </x:c>
      <x:c r="E264" s="24">
        <x:v>0</x:v>
      </x:c>
      <x:c r="F264" s="27">
        <x:f>TRUNC(E264*D264,1)</x:f>
        <x:v>0</x:v>
      </x:c>
      <x:c r="G264" s="24">
        <x:v>0</x:v>
      </x:c>
      <x:c r="H264" s="27">
        <x:f>TRUNC(G264*D264,1)</x:f>
        <x:v>0</x:v>
      </x:c>
      <x:c r="I264" s="24">
        <x:f>TRUNC(SUMIF(V262:V264,RIGHTB(O264,1),H262:H264)*U264,2)</x:f>
        <x:v>0</x:v>
      </x:c>
      <x:c r="J264" s="27">
        <x:f>TRUNC(I264*D264,1)</x:f>
        <x:v>0</x:v>
      </x:c>
      <x:c r="K264" s="24">
        <x:f t="shared" si="42"/>
        <x:v>0</x:v>
      </x:c>
      <x:c r="L264" s="27">
        <x:f t="shared" si="42"/>
        <x:v>0</x:v>
      </x:c>
      <x:c r="M264" s="21" t="s">
        <x:v>140</x:v>
      </x:c>
      <x:c r="N264" s="3" t="s">
        <x:v>1128</x:v>
      </x:c>
      <x:c r="O264" s="3" t="s">
        <x:v>5</x:v>
      </x:c>
      <x:c r="P264" s="3" t="s">
        <x:v>150</x:v>
      </x:c>
      <x:c r="Q264" s="3" t="s">
        <x:v>150</x:v>
      </x:c>
      <x:c r="R264" s="3" t="s">
        <x:v>150</x:v>
      </x:c>
      <x:c r="S264" s="2">
        <x:v>1</x:v>
      </x:c>
      <x:c r="T264" s="2">
        <x:v>2</x:v>
      </x:c>
      <x:c r="U264" s="2">
        <x:v>0.020000000000000001</x:v>
      </x:c>
      <x:c r="AV264" s="3" t="s">
        <x:v>140</x:v>
      </x:c>
      <x:c r="AW264" s="3" t="s">
        <x:v>1461</x:v>
      </x:c>
      <x:c r="AX264" s="3" t="s">
        <x:v>140</x:v>
      </x:c>
      <x:c r="AY264" s="3" t="s">
        <x:v>140</x:v>
      </x:c>
      <x:c r="AZ264" s="3" t="s">
        <x:v>140</x:v>
      </x:c>
    </x:row>
    <x:row r="265" spans="1:52" ht="30" customHeight="1">
      <x:c r="A265" s="21" t="s">
        <x:v>1699</x:v>
      </x:c>
      <x:c r="B265" s="21" t="s">
        <x:v>140</x:v>
      </x:c>
      <x:c r="C265" s="21" t="s">
        <x:v>140</x:v>
      </x:c>
      <x:c r="D265" s="22"/>
      <x:c r="E265" s="24"/>
      <x:c r="F265" s="27">
        <x:f>TRUNC(SUMIF(N262:N264,N261,F262:F264),0)</x:f>
        <x:v>0</x:v>
      </x:c>
      <x:c r="G265" s="24"/>
      <x:c r="H265" s="27">
        <x:f>TRUNC(SUMIF(N262:N264,N261,H262:H264),0)</x:f>
        <x:v>0</x:v>
      </x:c>
      <x:c r="I265" s="24"/>
      <x:c r="J265" s="27">
        <x:f>TRUNC(SUMIF(N262:N264,N261,J262:J264),0)</x:f>
        <x:v>0</x:v>
      </x:c>
      <x:c r="K265" s="24"/>
      <x:c r="L265" s="27">
        <x:f>F265+H265+J265</x:f>
        <x:v>0</x:v>
      </x:c>
      <x:c r="M265" s="21" t="s">
        <x:v>140</x:v>
      </x:c>
      <x:c r="N265" s="3" t="s">
        <x:v>344</x:v>
      </x:c>
      <x:c r="O265" s="3" t="s">
        <x:v>344</x:v>
      </x:c>
      <x:c r="P265" s="3" t="s">
        <x:v>140</x:v>
      </x:c>
      <x:c r="Q265" s="3" t="s">
        <x:v>140</x:v>
      </x:c>
      <x:c r="R265" s="3" t="s">
        <x:v>140</x:v>
      </x:c>
      <x:c r="AV265" s="3" t="s">
        <x:v>140</x:v>
      </x:c>
      <x:c r="AW265" s="3" t="s">
        <x:v>140</x:v>
      </x:c>
      <x:c r="AX265" s="3" t="s">
        <x:v>140</x:v>
      </x:c>
      <x:c r="AY265" s="3" t="s">
        <x:v>140</x:v>
      </x:c>
      <x:c r="AZ265" s="3" t="s">
        <x:v>140</x:v>
      </x:c>
    </x:row>
    <x:row r="266" spans="1:13" ht="30" customHeight="1">
      <x:c r="A266" s="22"/>
      <x:c r="B266" s="22"/>
      <x:c r="C266" s="22"/>
      <x:c r="D266" s="22"/>
      <x:c r="E266" s="24"/>
      <x:c r="F266" s="27"/>
      <x:c r="G266" s="24"/>
      <x:c r="H266" s="27"/>
      <x:c r="I266" s="24"/>
      <x:c r="J266" s="27"/>
      <x:c r="K266" s="24"/>
      <x:c r="L266" s="27"/>
      <x:c r="M266" s="22"/>
    </x:row>
    <x:row r="267" spans="1:14" ht="30" customHeight="1">
      <x:c r="A267" s="18" t="s">
        <x:v>1323</x:v>
      </x:c>
      <x:c r="B267" s="19"/>
      <x:c r="C267" s="19"/>
      <x:c r="D267" s="19"/>
      <x:c r="E267" s="23"/>
      <x:c r="F267" s="26"/>
      <x:c r="G267" s="23"/>
      <x:c r="H267" s="26"/>
      <x:c r="I267" s="23"/>
      <x:c r="J267" s="26"/>
      <x:c r="K267" s="23"/>
      <x:c r="L267" s="26"/>
      <x:c r="M267" s="20"/>
      <x:c r="N267" s="3" t="s">
        <x:v>1029</x:v>
      </x:c>
    </x:row>
    <x:row r="268" spans="1:52" ht="30" customHeight="1">
      <x:c r="A268" s="21" t="s">
        <x:v>166</x:v>
      </x:c>
      <x:c r="B268" s="21" t="s">
        <x:v>387</x:v>
      </x:c>
      <x:c r="C268" s="21" t="s">
        <x:v>127</x:v>
      </x:c>
      <x:c r="D268" s="22">
        <x:v>0.032000000000000001</x:v>
      </x:c>
      <x:c r="E268" s="24">
        <x:f>단가대비표!O108</x:f>
        <x:v>0</x:v>
      </x:c>
      <x:c r="F268" s="27">
        <x:f>TRUNC(E268*D268,1)</x:f>
        <x:v>0</x:v>
      </x:c>
      <x:c r="G268" s="24">
        <x:f>단가대비표!P108</x:f>
        <x:v>0</x:v>
      </x:c>
      <x:c r="H268" s="27">
        <x:f>TRUNC(G268*D268,1)</x:f>
        <x:v>0</x:v>
      </x:c>
      <x:c r="I268" s="24">
        <x:f>단가대비표!V108</x:f>
        <x:v>0</x:v>
      </x:c>
      <x:c r="J268" s="27">
        <x:f>TRUNC(I268*D268,1)</x:f>
        <x:v>0</x:v>
      </x:c>
      <x:c r="K268" s="24">
        <x:f t="shared" ref="K268:L270" si="43">TRUNC(E268+G268+I268,1)</x:f>
        <x:v>0</x:v>
      </x:c>
      <x:c r="L268" s="27">
        <x:f t="shared" si="43"/>
        <x:v>0</x:v>
      </x:c>
      <x:c r="M268" s="21" t="s">
        <x:v>140</x:v>
      </x:c>
      <x:c r="N268" s="3" t="s">
        <x:v>1029</x:v>
      </x:c>
      <x:c r="O268" s="3" t="s">
        <x:v>1930</x:v>
      </x:c>
      <x:c r="P268" s="3" t="s">
        <x:v>150</x:v>
      </x:c>
      <x:c r="Q268" s="3" t="s">
        <x:v>150</x:v>
      </x:c>
      <x:c r="R268" s="3" t="s">
        <x:v>185</x:v>
      </x:c>
      <x:c r="V268" s="2">
        <x:v>1</x:v>
      </x:c>
      <x:c r="AV268" s="3" t="s">
        <x:v>140</x:v>
      </x:c>
      <x:c r="AW268" s="3" t="s">
        <x:v>1528</x:v>
      </x:c>
      <x:c r="AX268" s="3" t="s">
        <x:v>140</x:v>
      </x:c>
      <x:c r="AY268" s="3" t="s">
        <x:v>140</x:v>
      </x:c>
      <x:c r="AZ268" s="3" t="s">
        <x:v>140</x:v>
      </x:c>
    </x:row>
    <x:row r="269" spans="1:52" ht="30" customHeight="1">
      <x:c r="A269" s="21" t="s">
        <x:v>849</x:v>
      </x:c>
      <x:c r="B269" s="21" t="s">
        <x:v>387</x:v>
      </x:c>
      <x:c r="C269" s="21" t="s">
        <x:v>127</x:v>
      </x:c>
      <x:c r="D269" s="22">
        <x:v>0.016</x:v>
      </x:c>
      <x:c r="E269" s="24">
        <x:f>단가대비표!O96</x:f>
        <x:v>0</x:v>
      </x:c>
      <x:c r="F269" s="27">
        <x:f>TRUNC(E269*D269,1)</x:f>
        <x:v>0</x:v>
      </x:c>
      <x:c r="G269" s="24">
        <x:f>단가대비표!P96</x:f>
        <x:v>0</x:v>
      </x:c>
      <x:c r="H269" s="27">
        <x:f>TRUNC(G269*D269,1)</x:f>
        <x:v>0</x:v>
      </x:c>
      <x:c r="I269" s="24">
        <x:f>단가대비표!V96</x:f>
        <x:v>0</x:v>
      </x:c>
      <x:c r="J269" s="27">
        <x:f>TRUNC(I269*D269,1)</x:f>
        <x:v>0</x:v>
      </x:c>
      <x:c r="K269" s="24">
        <x:f t="shared" si="43"/>
        <x:v>0</x:v>
      </x:c>
      <x:c r="L269" s="27">
        <x:f t="shared" si="43"/>
        <x:v>0</x:v>
      </x:c>
      <x:c r="M269" s="21" t="s">
        <x:v>140</x:v>
      </x:c>
      <x:c r="N269" s="3" t="s">
        <x:v>1029</x:v>
      </x:c>
      <x:c r="O269" s="3" t="s">
        <x:v>1675</x:v>
      </x:c>
      <x:c r="P269" s="3" t="s">
        <x:v>150</x:v>
      </x:c>
      <x:c r="Q269" s="3" t="s">
        <x:v>150</x:v>
      </x:c>
      <x:c r="R269" s="3" t="s">
        <x:v>185</x:v>
      </x:c>
      <x:c r="V269" s="2">
        <x:v>1</x:v>
      </x:c>
      <x:c r="AV269" s="3" t="s">
        <x:v>140</x:v>
      </x:c>
      <x:c r="AW269" s="3" t="s">
        <x:v>1375</x:v>
      </x:c>
      <x:c r="AX269" s="3" t="s">
        <x:v>140</x:v>
      </x:c>
      <x:c r="AY269" s="3" t="s">
        <x:v>140</x:v>
      </x:c>
      <x:c r="AZ269" s="3" t="s">
        <x:v>140</x:v>
      </x:c>
    </x:row>
    <x:row r="270" spans="1:52" ht="30" customHeight="1">
      <x:c r="A270" s="21" t="s">
        <x:v>856</x:v>
      </x:c>
      <x:c r="B270" s="21" t="s">
        <x:v>519</x:v>
      </x:c>
      <x:c r="C270" s="21" t="s">
        <x:v>141</x:v>
      </x:c>
      <x:c r="D270" s="22">
        <x:v>1</x:v>
      </x:c>
      <x:c r="E270" s="24">
        <x:v>0</x:v>
      </x:c>
      <x:c r="F270" s="27">
        <x:f>TRUNC(E270*D270,1)</x:f>
        <x:v>0</x:v>
      </x:c>
      <x:c r="G270" s="24">
        <x:v>0</x:v>
      </x:c>
      <x:c r="H270" s="27">
        <x:f>TRUNC(G270*D270,1)</x:f>
        <x:v>0</x:v>
      </x:c>
      <x:c r="I270" s="24">
        <x:f>TRUNC(SUMIF(V268:V270,RIGHTB(O270,1),H268:H270)*U270,2)</x:f>
        <x:v>0</x:v>
      </x:c>
      <x:c r="J270" s="27">
        <x:f>TRUNC(I270*D270,1)</x:f>
        <x:v>0</x:v>
      </x:c>
      <x:c r="K270" s="24">
        <x:f t="shared" si="43"/>
        <x:v>0</x:v>
      </x:c>
      <x:c r="L270" s="27">
        <x:f t="shared" si="43"/>
        <x:v>0</x:v>
      </x:c>
      <x:c r="M270" s="21" t="s">
        <x:v>140</x:v>
      </x:c>
      <x:c r="N270" s="3" t="s">
        <x:v>1029</x:v>
      </x:c>
      <x:c r="O270" s="3" t="s">
        <x:v>5</x:v>
      </x:c>
      <x:c r="P270" s="3" t="s">
        <x:v>150</x:v>
      </x:c>
      <x:c r="Q270" s="3" t="s">
        <x:v>150</x:v>
      </x:c>
      <x:c r="R270" s="3" t="s">
        <x:v>150</x:v>
      </x:c>
      <x:c r="S270" s="2">
        <x:v>1</x:v>
      </x:c>
      <x:c r="T270" s="2">
        <x:v>2</x:v>
      </x:c>
      <x:c r="U270" s="2">
        <x:v>0.020000000000000001</x:v>
      </x:c>
      <x:c r="AV270" s="3" t="s">
        <x:v>140</x:v>
      </x:c>
      <x:c r="AW270" s="3" t="s">
        <x:v>1427</x:v>
      </x:c>
      <x:c r="AX270" s="3" t="s">
        <x:v>140</x:v>
      </x:c>
      <x:c r="AY270" s="3" t="s">
        <x:v>140</x:v>
      </x:c>
      <x:c r="AZ270" s="3" t="s">
        <x:v>140</x:v>
      </x:c>
    </x:row>
    <x:row r="271" spans="1:52" ht="30" customHeight="1">
      <x:c r="A271" s="21" t="s">
        <x:v>1699</x:v>
      </x:c>
      <x:c r="B271" s="21" t="s">
        <x:v>140</x:v>
      </x:c>
      <x:c r="C271" s="21" t="s">
        <x:v>140</x:v>
      </x:c>
      <x:c r="D271" s="22"/>
      <x:c r="E271" s="24"/>
      <x:c r="F271" s="27">
        <x:f>TRUNC(SUMIF(N268:N270,N267,F268:F270),0)</x:f>
        <x:v>0</x:v>
      </x:c>
      <x:c r="G271" s="24"/>
      <x:c r="H271" s="27">
        <x:f>TRUNC(SUMIF(N268:N270,N267,H268:H270),0)</x:f>
        <x:v>0</x:v>
      </x:c>
      <x:c r="I271" s="24"/>
      <x:c r="J271" s="27">
        <x:f>TRUNC(SUMIF(N268:N270,N267,J268:J270),0)</x:f>
        <x:v>0</x:v>
      </x:c>
      <x:c r="K271" s="24"/>
      <x:c r="L271" s="27">
        <x:f>F271+H271+J271</x:f>
        <x:v>0</x:v>
      </x:c>
      <x:c r="M271" s="21" t="s">
        <x:v>140</x:v>
      </x:c>
      <x:c r="N271" s="3" t="s">
        <x:v>344</x:v>
      </x:c>
      <x:c r="O271" s="3" t="s">
        <x:v>344</x:v>
      </x:c>
      <x:c r="P271" s="3" t="s">
        <x:v>140</x:v>
      </x:c>
      <x:c r="Q271" s="3" t="s">
        <x:v>140</x:v>
      </x:c>
      <x:c r="R271" s="3" t="s">
        <x:v>140</x:v>
      </x:c>
      <x:c r="AV271" s="3" t="s">
        <x:v>140</x:v>
      </x:c>
      <x:c r="AW271" s="3" t="s">
        <x:v>140</x:v>
      </x:c>
      <x:c r="AX271" s="3" t="s">
        <x:v>140</x:v>
      </x:c>
      <x:c r="AY271" s="3" t="s">
        <x:v>140</x:v>
      </x:c>
      <x:c r="AZ271" s="3" t="s">
        <x:v>140</x:v>
      </x:c>
    </x:row>
    <x:row r="272" spans="1:13" ht="30" customHeight="1">
      <x:c r="A272" s="22"/>
      <x:c r="B272" s="22"/>
      <x:c r="C272" s="22"/>
      <x:c r="D272" s="22"/>
      <x:c r="E272" s="24"/>
      <x:c r="F272" s="27"/>
      <x:c r="G272" s="24"/>
      <x:c r="H272" s="27"/>
      <x:c r="I272" s="24"/>
      <x:c r="J272" s="27"/>
      <x:c r="K272" s="24"/>
      <x:c r="L272" s="27"/>
      <x:c r="M272" s="22"/>
    </x:row>
    <x:row r="273" spans="1:14" ht="30" customHeight="1">
      <x:c r="A273" s="18" t="s">
        <x:v>1524</x:v>
      </x:c>
      <x:c r="B273" s="19"/>
      <x:c r="C273" s="19"/>
      <x:c r="D273" s="19"/>
      <x:c r="E273" s="23"/>
      <x:c r="F273" s="26"/>
      <x:c r="G273" s="23"/>
      <x:c r="H273" s="26"/>
      <x:c r="I273" s="23"/>
      <x:c r="J273" s="26"/>
      <x:c r="K273" s="23"/>
      <x:c r="L273" s="26"/>
      <x:c r="M273" s="20"/>
      <x:c r="N273" s="3" t="s">
        <x:v>826</x:v>
      </x:c>
    </x:row>
    <x:row r="274" spans="1:52" ht="30" customHeight="1">
      <x:c r="A274" s="21" t="s">
        <x:v>1621</x:v>
      </x:c>
      <x:c r="B274" s="21" t="s">
        <x:v>280</x:v>
      </x:c>
      <x:c r="C274" s="21" t="s">
        <x:v>232</x:v>
      </x:c>
      <x:c r="D274" s="22">
        <x:v>0.017999999999999999</x:v>
      </x:c>
      <x:c r="E274" s="24">
        <x:f>일위대가목록!E13</x:f>
        <x:v>0</x:v>
      </x:c>
      <x:c r="F274" s="27">
        <x:f>TRUNC(E274*D274,1)</x:f>
        <x:v>0</x:v>
      </x:c>
      <x:c r="G274" s="24">
        <x:f>일위대가목록!F13</x:f>
        <x:v>0</x:v>
      </x:c>
      <x:c r="H274" s="27">
        <x:f>TRUNC(G274*D274,1)</x:f>
        <x:v>0</x:v>
      </x:c>
      <x:c r="I274" s="24">
        <x:f>일위대가목록!G13</x:f>
        <x:v>0</x:v>
      </x:c>
      <x:c r="J274" s="27">
        <x:f>TRUNC(I274*D274,1)</x:f>
        <x:v>0</x:v>
      </x:c>
      <x:c r="K274" s="24">
        <x:f t="shared" ref="K274:L276" si="44">TRUNC(E274+G274+I274,1)</x:f>
        <x:v>0</x:v>
      </x:c>
      <x:c r="L274" s="27">
        <x:f t="shared" si="44"/>
        <x:v>0</x:v>
      </x:c>
      <x:c r="M274" s="21" t="s">
        <x:v>414</x:v>
      </x:c>
      <x:c r="N274" s="3" t="s">
        <x:v>826</x:v>
      </x:c>
      <x:c r="O274" s="3" t="s">
        <x:v>1182</x:v>
      </x:c>
      <x:c r="P274" s="3" t="s">
        <x:v>185</x:v>
      </x:c>
      <x:c r="Q274" s="3" t="s">
        <x:v>150</x:v>
      </x:c>
      <x:c r="R274" s="3" t="s">
        <x:v>150</x:v>
      </x:c>
      <x:c r="AV274" s="3" t="s">
        <x:v>140</x:v>
      </x:c>
      <x:c r="AW274" s="3" t="s">
        <x:v>1425</x:v>
      </x:c>
      <x:c r="AX274" s="3" t="s">
        <x:v>140</x:v>
      </x:c>
      <x:c r="AY274" s="3" t="s">
        <x:v>140</x:v>
      </x:c>
      <x:c r="AZ274" s="3" t="s">
        <x:v>140</x:v>
      </x:c>
    </x:row>
    <x:row r="275" spans="1:52" ht="30" customHeight="1">
      <x:c r="A275" s="21" t="s">
        <x:v>679</x:v>
      </x:c>
      <x:c r="B275" s="21" t="s">
        <x:v>264</x:v>
      </x:c>
      <x:c r="C275" s="21" t="s">
        <x:v>176</x:v>
      </x:c>
      <x:c r="D275" s="22">
        <x:v>1</x:v>
      </x:c>
      <x:c r="E275" s="24">
        <x:f>일위대가목록!E45</x:f>
        <x:v>0</x:v>
      </x:c>
      <x:c r="F275" s="27">
        <x:f>TRUNC(E275*D275,1)</x:f>
        <x:v>0</x:v>
      </x:c>
      <x:c r="G275" s="24">
        <x:f>일위대가목록!F45</x:f>
        <x:v>0</x:v>
      </x:c>
      <x:c r="H275" s="27">
        <x:f>TRUNC(G275*D275,1)</x:f>
        <x:v>0</x:v>
      </x:c>
      <x:c r="I275" s="24">
        <x:f>일위대가목록!G45</x:f>
        <x:v>0</x:v>
      </x:c>
      <x:c r="J275" s="27">
        <x:f>TRUNC(I275*D275,1)</x:f>
        <x:v>0</x:v>
      </x:c>
      <x:c r="K275" s="24">
        <x:f t="shared" si="44"/>
        <x:v>0</x:v>
      </x:c>
      <x:c r="L275" s="27">
        <x:f t="shared" si="44"/>
        <x:v>0</x:v>
      </x:c>
      <x:c r="M275" s="21" t="s">
        <x:v>340</x:v>
      </x:c>
      <x:c r="N275" s="3" t="s">
        <x:v>826</x:v>
      </x:c>
      <x:c r="O275" s="3" t="s">
        <x:v>1128</x:v>
      </x:c>
      <x:c r="P275" s="3" t="s">
        <x:v>185</x:v>
      </x:c>
      <x:c r="Q275" s="3" t="s">
        <x:v>150</x:v>
      </x:c>
      <x:c r="R275" s="3" t="s">
        <x:v>150</x:v>
      </x:c>
      <x:c r="AV275" s="3" t="s">
        <x:v>140</x:v>
      </x:c>
      <x:c r="AW275" s="3" t="s">
        <x:v>1334</x:v>
      </x:c>
      <x:c r="AX275" s="3" t="s">
        <x:v>140</x:v>
      </x:c>
      <x:c r="AY275" s="3" t="s">
        <x:v>140</x:v>
      </x:c>
      <x:c r="AZ275" s="3" t="s">
        <x:v>140</x:v>
      </x:c>
    </x:row>
    <x:row r="276" spans="1:52" ht="30" customHeight="1">
      <x:c r="A276" s="21" t="s">
        <x:v>260</x:v>
      </x:c>
      <x:c r="B276" s="21" t="s">
        <x:v>270</x:v>
      </x:c>
      <x:c r="C276" s="21" t="s">
        <x:v>176</x:v>
      </x:c>
      <x:c r="D276" s="22">
        <x:v>1</x:v>
      </x:c>
      <x:c r="E276" s="24">
        <x:f>일위대가목록!E54</x:f>
        <x:v>0</x:v>
      </x:c>
      <x:c r="F276" s="27">
        <x:f>TRUNC(E276*D276,1)</x:f>
        <x:v>0</x:v>
      </x:c>
      <x:c r="G276" s="24">
        <x:f>일위대가목록!F54</x:f>
        <x:v>0</x:v>
      </x:c>
      <x:c r="H276" s="27">
        <x:f>TRUNC(G276*D276,1)</x:f>
        <x:v>0</x:v>
      </x:c>
      <x:c r="I276" s="24">
        <x:f>일위대가목록!G54</x:f>
        <x:v>0</x:v>
      </x:c>
      <x:c r="J276" s="27">
        <x:f>TRUNC(I276*D276,1)</x:f>
        <x:v>0</x:v>
      </x:c>
      <x:c r="K276" s="24">
        <x:f t="shared" si="44"/>
        <x:v>0</x:v>
      </x:c>
      <x:c r="L276" s="27">
        <x:f t="shared" si="44"/>
        <x:v>0</x:v>
      </x:c>
      <x:c r="M276" s="21" t="s">
        <x:v>391</x:v>
      </x:c>
      <x:c r="N276" s="3" t="s">
        <x:v>826</x:v>
      </x:c>
      <x:c r="O276" s="3" t="s">
        <x:v>1124</x:v>
      </x:c>
      <x:c r="P276" s="3" t="s">
        <x:v>185</x:v>
      </x:c>
      <x:c r="Q276" s="3" t="s">
        <x:v>150</x:v>
      </x:c>
      <x:c r="R276" s="3" t="s">
        <x:v>150</x:v>
      </x:c>
      <x:c r="AV276" s="3" t="s">
        <x:v>140</x:v>
      </x:c>
      <x:c r="AW276" s="3" t="s">
        <x:v>1433</x:v>
      </x:c>
      <x:c r="AX276" s="3" t="s">
        <x:v>140</x:v>
      </x:c>
      <x:c r="AY276" s="3" t="s">
        <x:v>140</x:v>
      </x:c>
      <x:c r="AZ276" s="3" t="s">
        <x:v>140</x:v>
      </x:c>
    </x:row>
    <x:row r="277" spans="1:52" ht="30" customHeight="1">
      <x:c r="A277" s="21" t="s">
        <x:v>1699</x:v>
      </x:c>
      <x:c r="B277" s="21" t="s">
        <x:v>140</x:v>
      </x:c>
      <x:c r="C277" s="21" t="s">
        <x:v>140</x:v>
      </x:c>
      <x:c r="D277" s="22"/>
      <x:c r="E277" s="24"/>
      <x:c r="F277" s="27">
        <x:f>TRUNC(SUMIF(N274:N276,N273,F274:F276),0)</x:f>
        <x:v>0</x:v>
      </x:c>
      <x:c r="G277" s="24"/>
      <x:c r="H277" s="27">
        <x:f>TRUNC(SUMIF(N274:N276,N273,H274:H276),0)</x:f>
        <x:v>0</x:v>
      </x:c>
      <x:c r="I277" s="24"/>
      <x:c r="J277" s="27">
        <x:f>TRUNC(SUMIF(N274:N276,N273,J274:J276),0)</x:f>
        <x:v>0</x:v>
      </x:c>
      <x:c r="K277" s="24"/>
      <x:c r="L277" s="27">
        <x:f>F277+H277+J277</x:f>
        <x:v>0</x:v>
      </x:c>
      <x:c r="M277" s="21" t="s">
        <x:v>140</x:v>
      </x:c>
      <x:c r="N277" s="3" t="s">
        <x:v>344</x:v>
      </x:c>
      <x:c r="O277" s="3" t="s">
        <x:v>344</x:v>
      </x:c>
      <x:c r="P277" s="3" t="s">
        <x:v>140</x:v>
      </x:c>
      <x:c r="Q277" s="3" t="s">
        <x:v>140</x:v>
      </x:c>
      <x:c r="R277" s="3" t="s">
        <x:v>140</x:v>
      </x:c>
      <x:c r="AV277" s="3" t="s">
        <x:v>140</x:v>
      </x:c>
      <x:c r="AW277" s="3" t="s">
        <x:v>140</x:v>
      </x:c>
      <x:c r="AX277" s="3" t="s">
        <x:v>140</x:v>
      </x:c>
      <x:c r="AY277" s="3" t="s">
        <x:v>140</x:v>
      </x:c>
      <x:c r="AZ277" s="3" t="s">
        <x:v>140</x:v>
      </x:c>
    </x:row>
    <x:row r="278" spans="1:13" ht="30" customHeight="1">
      <x:c r="A278" s="22"/>
      <x:c r="B278" s="22"/>
      <x:c r="C278" s="22"/>
      <x:c r="D278" s="22"/>
      <x:c r="E278" s="24"/>
      <x:c r="F278" s="27"/>
      <x:c r="G278" s="24"/>
      <x:c r="H278" s="27"/>
      <x:c r="I278" s="24"/>
      <x:c r="J278" s="27"/>
      <x:c r="K278" s="24"/>
      <x:c r="L278" s="27"/>
      <x:c r="M278" s="22"/>
    </x:row>
    <x:row r="279" spans="1:14" ht="30" customHeight="1">
      <x:c r="A279" s="18" t="s">
        <x:v>1102</x:v>
      </x:c>
      <x:c r="B279" s="19"/>
      <x:c r="C279" s="19"/>
      <x:c r="D279" s="19"/>
      <x:c r="E279" s="23"/>
      <x:c r="F279" s="26"/>
      <x:c r="G279" s="23"/>
      <x:c r="H279" s="26"/>
      <x:c r="I279" s="23"/>
      <x:c r="J279" s="26"/>
      <x:c r="K279" s="23"/>
      <x:c r="L279" s="26"/>
      <x:c r="M279" s="20"/>
      <x:c r="N279" s="3" t="s">
        <x:v>1026</x:v>
      </x:c>
    </x:row>
    <x:row r="280" spans="1:52" ht="30" customHeight="1">
      <x:c r="A280" s="21" t="s">
        <x:v>206</x:v>
      </x:c>
      <x:c r="B280" s="21" t="s">
        <x:v>387</x:v>
      </x:c>
      <x:c r="C280" s="21" t="s">
        <x:v>127</x:v>
      </x:c>
      <x:c r="D280" s="22">
        <x:v>0.13300000000000001</x:v>
      </x:c>
      <x:c r="E280" s="24">
        <x:f>단가대비표!O109</x:f>
        <x:v>0</x:v>
      </x:c>
      <x:c r="F280" s="27">
        <x:f>TRUNC(E280*D280,1)</x:f>
        <x:v>0</x:v>
      </x:c>
      <x:c r="G280" s="24">
        <x:f>단가대비표!P109</x:f>
        <x:v>0</x:v>
      </x:c>
      <x:c r="H280" s="27">
        <x:f>TRUNC(G280*D280,1)</x:f>
        <x:v>0</x:v>
      </x:c>
      <x:c r="I280" s="24">
        <x:f>단가대비표!V109</x:f>
        <x:v>0</x:v>
      </x:c>
      <x:c r="J280" s="27">
        <x:f>TRUNC(I280*D280,1)</x:f>
        <x:v>0</x:v>
      </x:c>
      <x:c r="K280" s="24">
        <x:f t="shared" ref="K280:L282" si="45">TRUNC(E280+G280+I280,1)</x:f>
        <x:v>0</x:v>
      </x:c>
      <x:c r="L280" s="27">
        <x:f t="shared" si="45"/>
        <x:v>0</x:v>
      </x:c>
      <x:c r="M280" s="21" t="s">
        <x:v>140</x:v>
      </x:c>
      <x:c r="N280" s="3" t="s">
        <x:v>1026</x:v>
      </x:c>
      <x:c r="O280" s="3" t="s">
        <x:v>1048</x:v>
      </x:c>
      <x:c r="P280" s="3" t="s">
        <x:v>150</x:v>
      </x:c>
      <x:c r="Q280" s="3" t="s">
        <x:v>150</x:v>
      </x:c>
      <x:c r="R280" s="3" t="s">
        <x:v>185</x:v>
      </x:c>
      <x:c r="V280" s="2">
        <x:v>1</x:v>
      </x:c>
      <x:c r="AV280" s="3" t="s">
        <x:v>140</x:v>
      </x:c>
      <x:c r="AW280" s="3" t="s">
        <x:v>1743</x:v>
      </x:c>
      <x:c r="AX280" s="3" t="s">
        <x:v>140</x:v>
      </x:c>
      <x:c r="AY280" s="3" t="s">
        <x:v>140</x:v>
      </x:c>
      <x:c r="AZ280" s="3" t="s">
        <x:v>140</x:v>
      </x:c>
    </x:row>
    <x:row r="281" spans="1:52" ht="30" customHeight="1">
      <x:c r="A281" s="21" t="s">
        <x:v>849</x:v>
      </x:c>
      <x:c r="B281" s="21" t="s">
        <x:v>387</x:v>
      </x:c>
      <x:c r="C281" s="21" t="s">
        <x:v>127</x:v>
      </x:c>
      <x:c r="D281" s="22">
        <x:v>0.067000000000000004</x:v>
      </x:c>
      <x:c r="E281" s="24">
        <x:f>단가대비표!O96</x:f>
        <x:v>0</x:v>
      </x:c>
      <x:c r="F281" s="27">
        <x:f>TRUNC(E281*D281,1)</x:f>
        <x:v>0</x:v>
      </x:c>
      <x:c r="G281" s="24">
        <x:f>단가대비표!P96</x:f>
        <x:v>0</x:v>
      </x:c>
      <x:c r="H281" s="27">
        <x:f>TRUNC(G281*D281,1)</x:f>
        <x:v>0</x:v>
      </x:c>
      <x:c r="I281" s="24">
        <x:f>단가대비표!V96</x:f>
        <x:v>0</x:v>
      </x:c>
      <x:c r="J281" s="27">
        <x:f>TRUNC(I281*D281,1)</x:f>
        <x:v>0</x:v>
      </x:c>
      <x:c r="K281" s="24">
        <x:f t="shared" si="45"/>
        <x:v>0</x:v>
      </x:c>
      <x:c r="L281" s="27">
        <x:f t="shared" si="45"/>
        <x:v>0</x:v>
      </x:c>
      <x:c r="M281" s="21" t="s">
        <x:v>140</x:v>
      </x:c>
      <x:c r="N281" s="3" t="s">
        <x:v>1026</x:v>
      </x:c>
      <x:c r="O281" s="3" t="s">
        <x:v>1675</x:v>
      </x:c>
      <x:c r="P281" s="3" t="s">
        <x:v>150</x:v>
      </x:c>
      <x:c r="Q281" s="3" t="s">
        <x:v>150</x:v>
      </x:c>
      <x:c r="R281" s="3" t="s">
        <x:v>185</x:v>
      </x:c>
      <x:c r="V281" s="2">
        <x:v>1</x:v>
      </x:c>
      <x:c r="AV281" s="3" t="s">
        <x:v>140</x:v>
      </x:c>
      <x:c r="AW281" s="3" t="s">
        <x:v>1762</x:v>
      </x:c>
      <x:c r="AX281" s="3" t="s">
        <x:v>140</x:v>
      </x:c>
      <x:c r="AY281" s="3" t="s">
        <x:v>140</x:v>
      </x:c>
      <x:c r="AZ281" s="3" t="s">
        <x:v>140</x:v>
      </x:c>
    </x:row>
    <x:row r="282" spans="1:52" ht="30" customHeight="1">
      <x:c r="A282" s="21" t="s">
        <x:v>856</x:v>
      </x:c>
      <x:c r="B282" s="21" t="s">
        <x:v>431</x:v>
      </x:c>
      <x:c r="C282" s="21" t="s">
        <x:v>141</x:v>
      </x:c>
      <x:c r="D282" s="22">
        <x:v>1</x:v>
      </x:c>
      <x:c r="E282" s="24">
        <x:v>0</x:v>
      </x:c>
      <x:c r="F282" s="27">
        <x:f>TRUNC(E282*D282,1)</x:f>
        <x:v>0</x:v>
      </x:c>
      <x:c r="G282" s="24">
        <x:v>0</x:v>
      </x:c>
      <x:c r="H282" s="27">
        <x:f>TRUNC(G282*D282,1)</x:f>
        <x:v>0</x:v>
      </x:c>
      <x:c r="I282" s="24">
        <x:f>TRUNC(SUMIF(V280:V282,RIGHTB(O282,1),H280:H282)*U282,2)</x:f>
        <x:v>0</x:v>
      </x:c>
      <x:c r="J282" s="27">
        <x:f>TRUNC(I282*D282,1)</x:f>
        <x:v>0</x:v>
      </x:c>
      <x:c r="K282" s="24">
        <x:f t="shared" si="45"/>
        <x:v>0</x:v>
      </x:c>
      <x:c r="L282" s="27">
        <x:f t="shared" si="45"/>
        <x:v>0</x:v>
      </x:c>
      <x:c r="M282" s="21" t="s">
        <x:v>140</x:v>
      </x:c>
      <x:c r="N282" s="3" t="s">
        <x:v>1026</x:v>
      </x:c>
      <x:c r="O282" s="3" t="s">
        <x:v>5</x:v>
      </x:c>
      <x:c r="P282" s="3" t="s">
        <x:v>150</x:v>
      </x:c>
      <x:c r="Q282" s="3" t="s">
        <x:v>150</x:v>
      </x:c>
      <x:c r="R282" s="3" t="s">
        <x:v>150</x:v>
      </x:c>
      <x:c r="S282" s="2">
        <x:v>1</x:v>
      </x:c>
      <x:c r="T282" s="2">
        <x:v>2</x:v>
      </x:c>
      <x:c r="U282" s="2">
        <x:v>0.029999999999999999</x:v>
      </x:c>
      <x:c r="AV282" s="3" t="s">
        <x:v>140</x:v>
      </x:c>
      <x:c r="AW282" s="3" t="s">
        <x:v>1436</x:v>
      </x:c>
      <x:c r="AX282" s="3" t="s">
        <x:v>140</x:v>
      </x:c>
      <x:c r="AY282" s="3" t="s">
        <x:v>140</x:v>
      </x:c>
      <x:c r="AZ282" s="3" t="s">
        <x:v>140</x:v>
      </x:c>
    </x:row>
    <x:row r="283" spans="1:52" ht="30" customHeight="1">
      <x:c r="A283" s="21" t="s">
        <x:v>1699</x:v>
      </x:c>
      <x:c r="B283" s="21" t="s">
        <x:v>140</x:v>
      </x:c>
      <x:c r="C283" s="21" t="s">
        <x:v>140</x:v>
      </x:c>
      <x:c r="D283" s="22"/>
      <x:c r="E283" s="24"/>
      <x:c r="F283" s="27">
        <x:f>TRUNC(SUMIF(N280:N282,N279,F280:F282),0)</x:f>
        <x:v>0</x:v>
      </x:c>
      <x:c r="G283" s="24"/>
      <x:c r="H283" s="27">
        <x:f>TRUNC(SUMIF(N280:N282,N279,H280:H282),0)</x:f>
        <x:v>0</x:v>
      </x:c>
      <x:c r="I283" s="24"/>
      <x:c r="J283" s="27">
        <x:f>TRUNC(SUMIF(N280:N282,N279,J280:J282),0)</x:f>
        <x:v>0</x:v>
      </x:c>
      <x:c r="K283" s="24"/>
      <x:c r="L283" s="27">
        <x:f>F283+H283+J283</x:f>
        <x:v>0</x:v>
      </x:c>
      <x:c r="M283" s="21" t="s">
        <x:v>140</x:v>
      </x:c>
      <x:c r="N283" s="3" t="s">
        <x:v>344</x:v>
      </x:c>
      <x:c r="O283" s="3" t="s">
        <x:v>344</x:v>
      </x:c>
      <x:c r="P283" s="3" t="s">
        <x:v>140</x:v>
      </x:c>
      <x:c r="Q283" s="3" t="s">
        <x:v>140</x:v>
      </x:c>
      <x:c r="R283" s="3" t="s">
        <x:v>140</x:v>
      </x:c>
      <x:c r="AV283" s="3" t="s">
        <x:v>140</x:v>
      </x:c>
      <x:c r="AW283" s="3" t="s">
        <x:v>140</x:v>
      </x:c>
      <x:c r="AX283" s="3" t="s">
        <x:v>140</x:v>
      </x:c>
      <x:c r="AY283" s="3" t="s">
        <x:v>140</x:v>
      </x:c>
      <x:c r="AZ283" s="3" t="s">
        <x:v>140</x:v>
      </x:c>
    </x:row>
    <x:row r="284" spans="1:13" ht="30" customHeight="1">
      <x:c r="A284" s="22"/>
      <x:c r="B284" s="22"/>
      <x:c r="C284" s="22"/>
      <x:c r="D284" s="22"/>
      <x:c r="E284" s="24"/>
      <x:c r="F284" s="27"/>
      <x:c r="G284" s="24"/>
      <x:c r="H284" s="27"/>
      <x:c r="I284" s="24"/>
      <x:c r="J284" s="27"/>
      <x:c r="K284" s="24"/>
      <x:c r="L284" s="27"/>
      <x:c r="M284" s="22"/>
    </x:row>
    <x:row r="285" spans="1:14" ht="30" customHeight="1">
      <x:c r="A285" s="18" t="s">
        <x:v>1830</x:v>
      </x:c>
      <x:c r="B285" s="19"/>
      <x:c r="C285" s="19"/>
      <x:c r="D285" s="19"/>
      <x:c r="E285" s="23"/>
      <x:c r="F285" s="26"/>
      <x:c r="G285" s="23"/>
      <x:c r="H285" s="26"/>
      <x:c r="I285" s="23"/>
      <x:c r="J285" s="26"/>
      <x:c r="K285" s="23"/>
      <x:c r="L285" s="26"/>
      <x:c r="M285" s="20"/>
      <x:c r="N285" s="3" t="s">
        <x:v>1137</x:v>
      </x:c>
    </x:row>
    <x:row r="286" spans="1:52" ht="30" customHeight="1">
      <x:c r="A286" s="21" t="s">
        <x:v>242</x:v>
      </x:c>
      <x:c r="B286" s="21" t="s">
        <x:v>387</x:v>
      </x:c>
      <x:c r="C286" s="21" t="s">
        <x:v>127</x:v>
      </x:c>
      <x:c r="D286" s="22">
        <x:v>0.020000000000000001</x:v>
      </x:c>
      <x:c r="E286" s="24">
        <x:f>단가대비표!O113</x:f>
        <x:v>0</x:v>
      </x:c>
      <x:c r="F286" s="27">
        <x:f>TRUNC(E286*D286,1)</x:f>
        <x:v>0</x:v>
      </x:c>
      <x:c r="G286" s="24">
        <x:f>단가대비표!P113</x:f>
        <x:v>0</x:v>
      </x:c>
      <x:c r="H286" s="27">
        <x:f>TRUNC(G286*D286,1)</x:f>
        <x:v>0</x:v>
      </x:c>
      <x:c r="I286" s="24">
        <x:f>단가대비표!V113</x:f>
        <x:v>0</x:v>
      </x:c>
      <x:c r="J286" s="27">
        <x:f>TRUNC(I286*D286,1)</x:f>
        <x:v>0</x:v>
      </x:c>
      <x:c r="K286" s="24">
        <x:f>TRUNC(E286+G286+I286,1)</x:f>
        <x:v>0</x:v>
      </x:c>
      <x:c r="L286" s="27">
        <x:f>TRUNC(F286+H286+J286,1)</x:f>
        <x:v>0</x:v>
      </x:c>
      <x:c r="M286" s="21" t="s">
        <x:v>140</x:v>
      </x:c>
      <x:c r="N286" s="3" t="s">
        <x:v>1137</x:v>
      </x:c>
      <x:c r="O286" s="3" t="s">
        <x:v>1681</x:v>
      </x:c>
      <x:c r="P286" s="3" t="s">
        <x:v>150</x:v>
      </x:c>
      <x:c r="Q286" s="3" t="s">
        <x:v>150</x:v>
      </x:c>
      <x:c r="R286" s="3" t="s">
        <x:v>185</x:v>
      </x:c>
      <x:c r="AV286" s="3" t="s">
        <x:v>140</x:v>
      </x:c>
      <x:c r="AW286" s="3" t="s">
        <x:v>1396</x:v>
      </x:c>
      <x:c r="AX286" s="3" t="s">
        <x:v>140</x:v>
      </x:c>
      <x:c r="AY286" s="3" t="s">
        <x:v>140</x:v>
      </x:c>
      <x:c r="AZ286" s="3" t="s">
        <x:v>140</x:v>
      </x:c>
    </x:row>
    <x:row r="287" spans="1:52" ht="30" customHeight="1">
      <x:c r="A287" s="21" t="s">
        <x:v>1699</x:v>
      </x:c>
      <x:c r="B287" s="21" t="s">
        <x:v>140</x:v>
      </x:c>
      <x:c r="C287" s="21" t="s">
        <x:v>140</x:v>
      </x:c>
      <x:c r="D287" s="22"/>
      <x:c r="E287" s="24"/>
      <x:c r="F287" s="27">
        <x:f>TRUNC(SUMIF(N286:N286,N285,F286:F286),0)</x:f>
        <x:v>0</x:v>
      </x:c>
      <x:c r="G287" s="24"/>
      <x:c r="H287" s="27">
        <x:f>TRUNC(SUMIF(N286:N286,N285,H286:H286),0)</x:f>
        <x:v>0</x:v>
      </x:c>
      <x:c r="I287" s="24"/>
      <x:c r="J287" s="27">
        <x:f>TRUNC(SUMIF(N286:N286,N285,J286:J286),0)</x:f>
        <x:v>0</x:v>
      </x:c>
      <x:c r="K287" s="24"/>
      <x:c r="L287" s="27">
        <x:f>F287+H287+J287</x:f>
        <x:v>0</x:v>
      </x:c>
      <x:c r="M287" s="21" t="s">
        <x:v>140</x:v>
      </x:c>
      <x:c r="N287" s="3" t="s">
        <x:v>344</x:v>
      </x:c>
      <x:c r="O287" s="3" t="s">
        <x:v>344</x:v>
      </x:c>
      <x:c r="P287" s="3" t="s">
        <x:v>140</x:v>
      </x:c>
      <x:c r="Q287" s="3" t="s">
        <x:v>140</x:v>
      </x:c>
      <x:c r="R287" s="3" t="s">
        <x:v>140</x:v>
      </x:c>
      <x:c r="AV287" s="3" t="s">
        <x:v>140</x:v>
      </x:c>
      <x:c r="AW287" s="3" t="s">
        <x:v>140</x:v>
      </x:c>
      <x:c r="AX287" s="3" t="s">
        <x:v>140</x:v>
      </x:c>
      <x:c r="AY287" s="3" t="s">
        <x:v>140</x:v>
      </x:c>
      <x:c r="AZ287" s="3" t="s">
        <x:v>140</x:v>
      </x:c>
    </x:row>
    <x:row r="288" spans="1:13" ht="30" customHeight="1">
      <x:c r="A288" s="22"/>
      <x:c r="B288" s="22"/>
      <x:c r="C288" s="22"/>
      <x:c r="D288" s="22"/>
      <x:c r="E288" s="24"/>
      <x:c r="F288" s="27"/>
      <x:c r="G288" s="24"/>
      <x:c r="H288" s="27"/>
      <x:c r="I288" s="24"/>
      <x:c r="J288" s="27"/>
      <x:c r="K288" s="24"/>
      <x:c r="L288" s="27"/>
      <x:c r="M288" s="22"/>
    </x:row>
    <x:row r="289" spans="1:14" ht="30" customHeight="1">
      <x:c r="A289" s="18" t="s">
        <x:v>1561</x:v>
      </x:c>
      <x:c r="B289" s="19"/>
      <x:c r="C289" s="19"/>
      <x:c r="D289" s="19"/>
      <x:c r="E289" s="23"/>
      <x:c r="F289" s="26"/>
      <x:c r="G289" s="23"/>
      <x:c r="H289" s="26"/>
      <x:c r="I289" s="23"/>
      <x:c r="J289" s="26"/>
      <x:c r="K289" s="23"/>
      <x:c r="L289" s="26"/>
      <x:c r="M289" s="20"/>
      <x:c r="N289" s="3" t="s">
        <x:v>1027</x:v>
      </x:c>
    </x:row>
    <x:row r="290" spans="1:52" ht="30" customHeight="1">
      <x:c r="A290" s="21" t="s">
        <x:v>242</x:v>
      </x:c>
      <x:c r="B290" s="21" t="s">
        <x:v>387</x:v>
      </x:c>
      <x:c r="C290" s="21" t="s">
        <x:v>127</x:v>
      </x:c>
      <x:c r="D290" s="22">
        <x:v>0.016</x:v>
      </x:c>
      <x:c r="E290" s="24">
        <x:f>단가대비표!O113</x:f>
        <x:v>0</x:v>
      </x:c>
      <x:c r="F290" s="27">
        <x:f>TRUNC(E290*D290,1)</x:f>
        <x:v>0</x:v>
      </x:c>
      <x:c r="G290" s="24">
        <x:f>단가대비표!P113</x:f>
        <x:v>0</x:v>
      </x:c>
      <x:c r="H290" s="27">
        <x:f>TRUNC(G290*D290,1)</x:f>
        <x:v>0</x:v>
      </x:c>
      <x:c r="I290" s="24">
        <x:f>단가대비표!V113</x:f>
        <x:v>0</x:v>
      </x:c>
      <x:c r="J290" s="27">
        <x:f>TRUNC(I290*D290,1)</x:f>
        <x:v>0</x:v>
      </x:c>
      <x:c r="K290" s="24">
        <x:f>TRUNC(E290+G290+I290,1)</x:f>
        <x:v>0</x:v>
      </x:c>
      <x:c r="L290" s="27">
        <x:f>TRUNC(F290+H290+J290,1)</x:f>
        <x:v>0</x:v>
      </x:c>
      <x:c r="M290" s="21" t="s">
        <x:v>140</x:v>
      </x:c>
      <x:c r="N290" s="3" t="s">
        <x:v>1027</x:v>
      </x:c>
      <x:c r="O290" s="3" t="s">
        <x:v>1681</x:v>
      </x:c>
      <x:c r="P290" s="3" t="s">
        <x:v>150</x:v>
      </x:c>
      <x:c r="Q290" s="3" t="s">
        <x:v>150</x:v>
      </x:c>
      <x:c r="R290" s="3" t="s">
        <x:v>185</x:v>
      </x:c>
      <x:c r="AV290" s="3" t="s">
        <x:v>140</x:v>
      </x:c>
      <x:c r="AW290" s="3" t="s">
        <x:v>1766</x:v>
      </x:c>
      <x:c r="AX290" s="3" t="s">
        <x:v>140</x:v>
      </x:c>
      <x:c r="AY290" s="3" t="s">
        <x:v>140</x:v>
      </x:c>
      <x:c r="AZ290" s="3" t="s">
        <x:v>140</x:v>
      </x:c>
    </x:row>
    <x:row r="291" spans="1:52" ht="30" customHeight="1">
      <x:c r="A291" s="21" t="s">
        <x:v>1699</x:v>
      </x:c>
      <x:c r="B291" s="21" t="s">
        <x:v>140</x:v>
      </x:c>
      <x:c r="C291" s="21" t="s">
        <x:v>140</x:v>
      </x:c>
      <x:c r="D291" s="22"/>
      <x:c r="E291" s="24"/>
      <x:c r="F291" s="27">
        <x:f>TRUNC(SUMIF(N290:N290,N289,F290:F290),0)</x:f>
        <x:v>0</x:v>
      </x:c>
      <x:c r="G291" s="24"/>
      <x:c r="H291" s="27">
        <x:f>TRUNC(SUMIF(N290:N290,N289,H290:H290),0)</x:f>
        <x:v>0</x:v>
      </x:c>
      <x:c r="I291" s="24"/>
      <x:c r="J291" s="27">
        <x:f>TRUNC(SUMIF(N290:N290,N289,J290:J290),0)</x:f>
        <x:v>0</x:v>
      </x:c>
      <x:c r="K291" s="24"/>
      <x:c r="L291" s="27">
        <x:f>F291+H291+J291</x:f>
        <x:v>0</x:v>
      </x:c>
      <x:c r="M291" s="21" t="s">
        <x:v>140</x:v>
      </x:c>
      <x:c r="N291" s="3" t="s">
        <x:v>344</x:v>
      </x:c>
      <x:c r="O291" s="3" t="s">
        <x:v>344</x:v>
      </x:c>
      <x:c r="P291" s="3" t="s">
        <x:v>140</x:v>
      </x:c>
      <x:c r="Q291" s="3" t="s">
        <x:v>140</x:v>
      </x:c>
      <x:c r="R291" s="3" t="s">
        <x:v>140</x:v>
      </x:c>
      <x:c r="AV291" s="3" t="s">
        <x:v>140</x:v>
      </x:c>
      <x:c r="AW291" s="3" t="s">
        <x:v>140</x:v>
      </x:c>
      <x:c r="AX291" s="3" t="s">
        <x:v>140</x:v>
      </x:c>
      <x:c r="AY291" s="3" t="s">
        <x:v>140</x:v>
      </x:c>
      <x:c r="AZ291" s="3" t="s">
        <x:v>140</x:v>
      </x:c>
    </x:row>
    <x:row r="292" spans="1:13" ht="30" customHeight="1">
      <x:c r="A292" s="22"/>
      <x:c r="B292" s="22"/>
      <x:c r="C292" s="22"/>
      <x:c r="D292" s="22"/>
      <x:c r="E292" s="24"/>
      <x:c r="F292" s="27"/>
      <x:c r="G292" s="24"/>
      <x:c r="H292" s="27"/>
      <x:c r="I292" s="24"/>
      <x:c r="J292" s="27"/>
      <x:c r="K292" s="24"/>
      <x:c r="L292" s="27"/>
      <x:c r="M292" s="22"/>
    </x:row>
    <x:row r="293" spans="1:14" ht="30" customHeight="1">
      <x:c r="A293" s="18" t="s">
        <x:v>1104</x:v>
      </x:c>
      <x:c r="B293" s="19"/>
      <x:c r="C293" s="19"/>
      <x:c r="D293" s="19"/>
      <x:c r="E293" s="23"/>
      <x:c r="F293" s="26"/>
      <x:c r="G293" s="23"/>
      <x:c r="H293" s="26"/>
      <x:c r="I293" s="23"/>
      <x:c r="J293" s="26"/>
      <x:c r="K293" s="23"/>
      <x:c r="L293" s="26"/>
      <x:c r="M293" s="20"/>
      <x:c r="N293" s="3" t="s">
        <x:v>1111</x:v>
      </x:c>
    </x:row>
    <x:row r="294" spans="1:52" ht="30" customHeight="1">
      <x:c r="A294" s="21" t="s">
        <x:v>206</x:v>
      </x:c>
      <x:c r="B294" s="21" t="s">
        <x:v>387</x:v>
      </x:c>
      <x:c r="C294" s="21" t="s">
        <x:v>127</x:v>
      </x:c>
      <x:c r="D294" s="22">
        <x:v>0.111</x:v>
      </x:c>
      <x:c r="E294" s="24">
        <x:f>단가대비표!O109</x:f>
        <x:v>0</x:v>
      </x:c>
      <x:c r="F294" s="27">
        <x:f>TRUNC(E294*D294,1)</x:f>
        <x:v>0</x:v>
      </x:c>
      <x:c r="G294" s="24">
        <x:f>단가대비표!P109</x:f>
        <x:v>0</x:v>
      </x:c>
      <x:c r="H294" s="27">
        <x:f>TRUNC(G294*D294,1)</x:f>
        <x:v>0</x:v>
      </x:c>
      <x:c r="I294" s="24">
        <x:f>단가대비표!V109</x:f>
        <x:v>0</x:v>
      </x:c>
      <x:c r="J294" s="27">
        <x:f>TRUNC(I294*D294,1)</x:f>
        <x:v>0</x:v>
      </x:c>
      <x:c r="K294" s="24">
        <x:f t="shared" ref="K294:L296" si="46">TRUNC(E294+G294+I294,1)</x:f>
        <x:v>0</x:v>
      </x:c>
      <x:c r="L294" s="27">
        <x:f t="shared" si="46"/>
        <x:v>0</x:v>
      </x:c>
      <x:c r="M294" s="21" t="s">
        <x:v>140</x:v>
      </x:c>
      <x:c r="N294" s="3" t="s">
        <x:v>1111</x:v>
      </x:c>
      <x:c r="O294" s="3" t="s">
        <x:v>1048</x:v>
      </x:c>
      <x:c r="P294" s="3" t="s">
        <x:v>150</x:v>
      </x:c>
      <x:c r="Q294" s="3" t="s">
        <x:v>150</x:v>
      </x:c>
      <x:c r="R294" s="3" t="s">
        <x:v>185</x:v>
      </x:c>
      <x:c r="V294" s="2">
        <x:v>1</x:v>
      </x:c>
      <x:c r="AV294" s="3" t="s">
        <x:v>140</x:v>
      </x:c>
      <x:c r="AW294" s="3" t="s">
        <x:v>1529</x:v>
      </x:c>
      <x:c r="AX294" s="3" t="s">
        <x:v>140</x:v>
      </x:c>
      <x:c r="AY294" s="3" t="s">
        <x:v>140</x:v>
      </x:c>
      <x:c r="AZ294" s="3" t="s">
        <x:v>140</x:v>
      </x:c>
    </x:row>
    <x:row r="295" spans="1:52" ht="30" customHeight="1">
      <x:c r="A295" s="21" t="s">
        <x:v>849</x:v>
      </x:c>
      <x:c r="B295" s="21" t="s">
        <x:v>387</x:v>
      </x:c>
      <x:c r="C295" s="21" t="s">
        <x:v>127</x:v>
      </x:c>
      <x:c r="D295" s="22">
        <x:v>0.056000000000000005</x:v>
      </x:c>
      <x:c r="E295" s="24">
        <x:f>단가대비표!O96</x:f>
        <x:v>0</x:v>
      </x:c>
      <x:c r="F295" s="27">
        <x:f>TRUNC(E295*D295,1)</x:f>
        <x:v>0</x:v>
      </x:c>
      <x:c r="G295" s="24">
        <x:f>단가대비표!P96</x:f>
        <x:v>0</x:v>
      </x:c>
      <x:c r="H295" s="27">
        <x:f>TRUNC(G295*D295,1)</x:f>
        <x:v>0</x:v>
      </x:c>
      <x:c r="I295" s="24">
        <x:f>단가대비표!V96</x:f>
        <x:v>0</x:v>
      </x:c>
      <x:c r="J295" s="27">
        <x:f>TRUNC(I295*D295,1)</x:f>
        <x:v>0</x:v>
      </x:c>
      <x:c r="K295" s="24">
        <x:f t="shared" si="46"/>
        <x:v>0</x:v>
      </x:c>
      <x:c r="L295" s="27">
        <x:f t="shared" si="46"/>
        <x:v>0</x:v>
      </x:c>
      <x:c r="M295" s="21" t="s">
        <x:v>140</x:v>
      </x:c>
      <x:c r="N295" s="3" t="s">
        <x:v>1111</x:v>
      </x:c>
      <x:c r="O295" s="3" t="s">
        <x:v>1675</x:v>
      </x:c>
      <x:c r="P295" s="3" t="s">
        <x:v>150</x:v>
      </x:c>
      <x:c r="Q295" s="3" t="s">
        <x:v>150</x:v>
      </x:c>
      <x:c r="R295" s="3" t="s">
        <x:v>185</x:v>
      </x:c>
      <x:c r="V295" s="2">
        <x:v>1</x:v>
      </x:c>
      <x:c r="AV295" s="3" t="s">
        <x:v>140</x:v>
      </x:c>
      <x:c r="AW295" s="3" t="s">
        <x:v>1080</x:v>
      </x:c>
      <x:c r="AX295" s="3" t="s">
        <x:v>140</x:v>
      </x:c>
      <x:c r="AY295" s="3" t="s">
        <x:v>140</x:v>
      </x:c>
      <x:c r="AZ295" s="3" t="s">
        <x:v>140</x:v>
      </x:c>
    </x:row>
    <x:row r="296" spans="1:52" ht="30" customHeight="1">
      <x:c r="A296" s="21" t="s">
        <x:v>856</x:v>
      </x:c>
      <x:c r="B296" s="21" t="s">
        <x:v>431</x:v>
      </x:c>
      <x:c r="C296" s="21" t="s">
        <x:v>141</x:v>
      </x:c>
      <x:c r="D296" s="22">
        <x:v>1</x:v>
      </x:c>
      <x:c r="E296" s="24">
        <x:v>0</x:v>
      </x:c>
      <x:c r="F296" s="27">
        <x:f>TRUNC(E296*D296,1)</x:f>
        <x:v>0</x:v>
      </x:c>
      <x:c r="G296" s="24">
        <x:v>0</x:v>
      </x:c>
      <x:c r="H296" s="27">
        <x:f>TRUNC(G296*D296,1)</x:f>
        <x:v>0</x:v>
      </x:c>
      <x:c r="I296" s="24">
        <x:f>TRUNC(SUMIF(V294:V296,RIGHTB(O296,1),H294:H296)*U296,2)</x:f>
        <x:v>0</x:v>
      </x:c>
      <x:c r="J296" s="27">
        <x:f>TRUNC(I296*D296,1)</x:f>
        <x:v>0</x:v>
      </x:c>
      <x:c r="K296" s="24">
        <x:f t="shared" si="46"/>
        <x:v>0</x:v>
      </x:c>
      <x:c r="L296" s="27">
        <x:f t="shared" si="46"/>
        <x:v>0</x:v>
      </x:c>
      <x:c r="M296" s="21" t="s">
        <x:v>140</x:v>
      </x:c>
      <x:c r="N296" s="3" t="s">
        <x:v>1111</x:v>
      </x:c>
      <x:c r="O296" s="3" t="s">
        <x:v>5</x:v>
      </x:c>
      <x:c r="P296" s="3" t="s">
        <x:v>150</x:v>
      </x:c>
      <x:c r="Q296" s="3" t="s">
        <x:v>150</x:v>
      </x:c>
      <x:c r="R296" s="3" t="s">
        <x:v>150</x:v>
      </x:c>
      <x:c r="S296" s="2">
        <x:v>1</x:v>
      </x:c>
      <x:c r="T296" s="2">
        <x:v>2</x:v>
      </x:c>
      <x:c r="U296" s="2">
        <x:v>0.029999999999999999</x:v>
      </x:c>
      <x:c r="AV296" s="3" t="s">
        <x:v>140</x:v>
      </x:c>
      <x:c r="AW296" s="3" t="s">
        <x:v>1309</x:v>
      </x:c>
      <x:c r="AX296" s="3" t="s">
        <x:v>140</x:v>
      </x:c>
      <x:c r="AY296" s="3" t="s">
        <x:v>140</x:v>
      </x:c>
      <x:c r="AZ296" s="3" t="s">
        <x:v>140</x:v>
      </x:c>
    </x:row>
    <x:row r="297" spans="1:52" ht="30" customHeight="1">
      <x:c r="A297" s="21" t="s">
        <x:v>1699</x:v>
      </x:c>
      <x:c r="B297" s="21" t="s">
        <x:v>140</x:v>
      </x:c>
      <x:c r="C297" s="21" t="s">
        <x:v>140</x:v>
      </x:c>
      <x:c r="D297" s="22"/>
      <x:c r="E297" s="24"/>
      <x:c r="F297" s="27">
        <x:f>TRUNC(SUMIF(N294:N296,N293,F294:F296),0)</x:f>
        <x:v>0</x:v>
      </x:c>
      <x:c r="G297" s="24"/>
      <x:c r="H297" s="27">
        <x:f>TRUNC(SUMIF(N294:N296,N293,H294:H296),0)</x:f>
        <x:v>0</x:v>
      </x:c>
      <x:c r="I297" s="24"/>
      <x:c r="J297" s="27">
        <x:f>TRUNC(SUMIF(N294:N296,N293,J294:J296),0)</x:f>
        <x:v>0</x:v>
      </x:c>
      <x:c r="K297" s="24"/>
      <x:c r="L297" s="27">
        <x:f>F297+H297+J297</x:f>
        <x:v>0</x:v>
      </x:c>
      <x:c r="M297" s="21" t="s">
        <x:v>140</x:v>
      </x:c>
      <x:c r="N297" s="3" t="s">
        <x:v>344</x:v>
      </x:c>
      <x:c r="O297" s="3" t="s">
        <x:v>344</x:v>
      </x:c>
      <x:c r="P297" s="3" t="s">
        <x:v>140</x:v>
      </x:c>
      <x:c r="Q297" s="3" t="s">
        <x:v>140</x:v>
      </x:c>
      <x:c r="R297" s="3" t="s">
        <x:v>140</x:v>
      </x:c>
      <x:c r="AV297" s="3" t="s">
        <x:v>140</x:v>
      </x:c>
      <x:c r="AW297" s="3" t="s">
        <x:v>140</x:v>
      </x:c>
      <x:c r="AX297" s="3" t="s">
        <x:v>140</x:v>
      </x:c>
      <x:c r="AY297" s="3" t="s">
        <x:v>140</x:v>
      </x:c>
      <x:c r="AZ297" s="3" t="s">
        <x:v>140</x:v>
      </x:c>
    </x:row>
    <x:row r="298" spans="1:13" ht="30" customHeight="1">
      <x:c r="A298" s="22"/>
      <x:c r="B298" s="22"/>
      <x:c r="C298" s="22"/>
      <x:c r="D298" s="22"/>
      <x:c r="E298" s="24"/>
      <x:c r="F298" s="27"/>
      <x:c r="G298" s="24"/>
      <x:c r="H298" s="27"/>
      <x:c r="I298" s="24"/>
      <x:c r="J298" s="27"/>
      <x:c r="K298" s="24"/>
      <x:c r="L298" s="27"/>
      <x:c r="M298" s="22"/>
    </x:row>
    <x:row r="299" spans="1:14" ht="30" customHeight="1">
      <x:c r="A299" s="18" t="s">
        <x:v>837</x:v>
      </x:c>
      <x:c r="B299" s="19"/>
      <x:c r="C299" s="19"/>
      <x:c r="D299" s="19"/>
      <x:c r="E299" s="23"/>
      <x:c r="F299" s="26"/>
      <x:c r="G299" s="23"/>
      <x:c r="H299" s="26"/>
      <x:c r="I299" s="23"/>
      <x:c r="J299" s="26"/>
      <x:c r="K299" s="23"/>
      <x:c r="L299" s="26"/>
      <x:c r="M299" s="20"/>
      <x:c r="N299" s="3" t="s">
        <x:v>1144</x:v>
      </x:c>
    </x:row>
    <x:row r="300" spans="1:52" ht="30" customHeight="1">
      <x:c r="A300" s="21" t="s">
        <x:v>594</x:v>
      </x:c>
      <x:c r="B300" s="21" t="s">
        <x:v>1620</x:v>
      </x:c>
      <x:c r="C300" s="21" t="s">
        <x:v>139</x:v>
      </x:c>
      <x:c r="D300" s="22">
        <x:v>6.7999999999999998</x:v>
      </x:c>
      <x:c r="E300" s="24">
        <x:f>단가대비표!O26</x:f>
        <x:v>0</x:v>
      </x:c>
      <x:c r="F300" s="27">
        <x:f>TRUNC(E300*D300,1)</x:f>
        <x:v>0</x:v>
      </x:c>
      <x:c r="G300" s="24">
        <x:f>단가대비표!P26</x:f>
        <x:v>0</x:v>
      </x:c>
      <x:c r="H300" s="27">
        <x:f>TRUNC(G300*D300,1)</x:f>
        <x:v>0</x:v>
      </x:c>
      <x:c r="I300" s="24">
        <x:f>단가대비표!V26</x:f>
        <x:v>0</x:v>
      </x:c>
      <x:c r="J300" s="27">
        <x:f>TRUNC(I300*D300,1)</x:f>
        <x:v>0</x:v>
      </x:c>
      <x:c r="K300" s="24">
        <x:f t="shared" ref="K300:L303" si="47">TRUNC(E300+G300+I300,1)</x:f>
        <x:v>0</x:v>
      </x:c>
      <x:c r="L300" s="27">
        <x:f t="shared" si="47"/>
        <x:v>0</x:v>
      </x:c>
      <x:c r="M300" s="21" t="s">
        <x:v>140</x:v>
      </x:c>
      <x:c r="N300" s="3" t="s">
        <x:v>1144</x:v>
      </x:c>
      <x:c r="O300" s="3" t="s">
        <x:v>1841</x:v>
      </x:c>
      <x:c r="P300" s="3" t="s">
        <x:v>150</x:v>
      </x:c>
      <x:c r="Q300" s="3" t="s">
        <x:v>150</x:v>
      </x:c>
      <x:c r="R300" s="3" t="s">
        <x:v>185</x:v>
      </x:c>
      <x:c r="AV300" s="3" t="s">
        <x:v>140</x:v>
      </x:c>
      <x:c r="AW300" s="3" t="s">
        <x:v>1752</x:v>
      </x:c>
      <x:c r="AX300" s="3" t="s">
        <x:v>140</x:v>
      </x:c>
      <x:c r="AY300" s="3" t="s">
        <x:v>140</x:v>
      </x:c>
      <x:c r="AZ300" s="3" t="s">
        <x:v>140</x:v>
      </x:c>
    </x:row>
    <x:row r="301" spans="1:52" ht="30" customHeight="1">
      <x:c r="A301" s="21" t="s">
        <x:v>594</x:v>
      </x:c>
      <x:c r="B301" s="21" t="s">
        <x:v>1634</x:v>
      </x:c>
      <x:c r="C301" s="21" t="s">
        <x:v>139</x:v>
      </x:c>
      <x:c r="D301" s="22">
        <x:v>1.3600000000000001</x:v>
      </x:c>
      <x:c r="E301" s="24">
        <x:f>단가대비표!O27</x:f>
        <x:v>0</x:v>
      </x:c>
      <x:c r="F301" s="27">
        <x:f>TRUNC(E301*D301,1)</x:f>
        <x:v>0</x:v>
      </x:c>
      <x:c r="G301" s="24">
        <x:f>단가대비표!P27</x:f>
        <x:v>0</x:v>
      </x:c>
      <x:c r="H301" s="27">
        <x:f>TRUNC(G301*D301,1)</x:f>
        <x:v>0</x:v>
      </x:c>
      <x:c r="I301" s="24">
        <x:f>단가대비표!V27</x:f>
        <x:v>0</x:v>
      </x:c>
      <x:c r="J301" s="27">
        <x:f>TRUNC(I301*D301,1)</x:f>
        <x:v>0</x:v>
      </x:c>
      <x:c r="K301" s="24">
        <x:f t="shared" si="47"/>
        <x:v>0</x:v>
      </x:c>
      <x:c r="L301" s="27">
        <x:f t="shared" si="47"/>
        <x:v>0</x:v>
      </x:c>
      <x:c r="M301" s="21" t="s">
        <x:v>140</x:v>
      </x:c>
      <x:c r="N301" s="3" t="s">
        <x:v>1144</x:v>
      </x:c>
      <x:c r="O301" s="3" t="s">
        <x:v>791</x:v>
      </x:c>
      <x:c r="P301" s="3" t="s">
        <x:v>150</x:v>
      </x:c>
      <x:c r="Q301" s="3" t="s">
        <x:v>150</x:v>
      </x:c>
      <x:c r="R301" s="3" t="s">
        <x:v>185</x:v>
      </x:c>
      <x:c r="AV301" s="3" t="s">
        <x:v>140</x:v>
      </x:c>
      <x:c r="AW301" s="3" t="s">
        <x:v>1256</x:v>
      </x:c>
      <x:c r="AX301" s="3" t="s">
        <x:v>140</x:v>
      </x:c>
      <x:c r="AY301" s="3" t="s">
        <x:v>140</x:v>
      </x:c>
      <x:c r="AZ301" s="3" t="s">
        <x:v>140</x:v>
      </x:c>
    </x:row>
    <x:row r="302" spans="1:52" ht="30" customHeight="1">
      <x:c r="A302" s="21" t="s">
        <x:v>1632</x:v>
      </x:c>
      <x:c r="B302" s="21" t="s">
        <x:v>1211</x:v>
      </x:c>
      <x:c r="C302" s="21" t="s">
        <x:v>176</x:v>
      </x:c>
      <x:c r="D302" s="22">
        <x:v>1</x:v>
      </x:c>
      <x:c r="E302" s="24">
        <x:f>일위대가목록!E51</x:f>
        <x:v>0</x:v>
      </x:c>
      <x:c r="F302" s="27">
        <x:f>TRUNC(E302*D302,1)</x:f>
        <x:v>0</x:v>
      </x:c>
      <x:c r="G302" s="24">
        <x:f>일위대가목록!F51</x:f>
        <x:v>0</x:v>
      </x:c>
      <x:c r="H302" s="27">
        <x:f>TRUNC(G302*D302,1)</x:f>
        <x:v>0</x:v>
      </x:c>
      <x:c r="I302" s="24">
        <x:f>일위대가목록!G51</x:f>
        <x:v>0</x:v>
      </x:c>
      <x:c r="J302" s="27">
        <x:f>TRUNC(I302*D302,1)</x:f>
        <x:v>0</x:v>
      </x:c>
      <x:c r="K302" s="24">
        <x:f t="shared" si="47"/>
        <x:v>0</x:v>
      </x:c>
      <x:c r="L302" s="27">
        <x:f t="shared" si="47"/>
        <x:v>0</x:v>
      </x:c>
      <x:c r="M302" s="21" t="s">
        <x:v>468</x:v>
      </x:c>
      <x:c r="N302" s="3" t="s">
        <x:v>1144</x:v>
      </x:c>
      <x:c r="O302" s="3" t="s">
        <x:v>1111</x:v>
      </x:c>
      <x:c r="P302" s="3" t="s">
        <x:v>185</x:v>
      </x:c>
      <x:c r="Q302" s="3" t="s">
        <x:v>150</x:v>
      </x:c>
      <x:c r="R302" s="3" t="s">
        <x:v>150</x:v>
      </x:c>
      <x:c r="AV302" s="3" t="s">
        <x:v>140</x:v>
      </x:c>
      <x:c r="AW302" s="3" t="s">
        <x:v>1407</x:v>
      </x:c>
      <x:c r="AX302" s="3" t="s">
        <x:v>140</x:v>
      </x:c>
      <x:c r="AY302" s="3" t="s">
        <x:v>140</x:v>
      </x:c>
      <x:c r="AZ302" s="3" t="s">
        <x:v>140</x:v>
      </x:c>
    </x:row>
    <x:row r="303" spans="1:52" ht="30" customHeight="1">
      <x:c r="A303" s="21" t="s">
        <x:v>1580</x:v>
      </x:c>
      <x:c r="B303" s="21" t="s">
        <x:v>268</x:v>
      </x:c>
      <x:c r="C303" s="21" t="s">
        <x:v>176</x:v>
      </x:c>
      <x:c r="D303" s="22">
        <x:v>1</x:v>
      </x:c>
      <x:c r="E303" s="24">
        <x:f>일위대가목록!E50</x:f>
        <x:v>0</x:v>
      </x:c>
      <x:c r="F303" s="27">
        <x:f>TRUNC(E303*D303,1)</x:f>
        <x:v>0</x:v>
      </x:c>
      <x:c r="G303" s="24">
        <x:f>일위대가목록!F50</x:f>
        <x:v>0</x:v>
      </x:c>
      <x:c r="H303" s="27">
        <x:f>TRUNC(G303*D303,1)</x:f>
        <x:v>0</x:v>
      </x:c>
      <x:c r="I303" s="24">
        <x:f>일위대가목록!G50</x:f>
        <x:v>0</x:v>
      </x:c>
      <x:c r="J303" s="27">
        <x:f>TRUNC(I303*D303,1)</x:f>
        <x:v>0</x:v>
      </x:c>
      <x:c r="K303" s="24">
        <x:f t="shared" si="47"/>
        <x:v>0</x:v>
      </x:c>
      <x:c r="L303" s="27">
        <x:f t="shared" si="47"/>
        <x:v>0</x:v>
      </x:c>
      <x:c r="M303" s="21" t="s">
        <x:v>471</x:v>
      </x:c>
      <x:c r="N303" s="3" t="s">
        <x:v>1144</x:v>
      </x:c>
      <x:c r="O303" s="3" t="s">
        <x:v>1027</x:v>
      </x:c>
      <x:c r="P303" s="3" t="s">
        <x:v>185</x:v>
      </x:c>
      <x:c r="Q303" s="3" t="s">
        <x:v>150</x:v>
      </x:c>
      <x:c r="R303" s="3" t="s">
        <x:v>150</x:v>
      </x:c>
      <x:c r="AV303" s="3" t="s">
        <x:v>140</x:v>
      </x:c>
      <x:c r="AW303" s="3" t="s">
        <x:v>1424</x:v>
      </x:c>
      <x:c r="AX303" s="3" t="s">
        <x:v>140</x:v>
      </x:c>
      <x:c r="AY303" s="3" t="s">
        <x:v>140</x:v>
      </x:c>
      <x:c r="AZ303" s="3" t="s">
        <x:v>140</x:v>
      </x:c>
    </x:row>
    <x:row r="304" spans="1:52" ht="30" customHeight="1">
      <x:c r="A304" s="21" t="s">
        <x:v>1699</x:v>
      </x:c>
      <x:c r="B304" s="21" t="s">
        <x:v>140</x:v>
      </x:c>
      <x:c r="C304" s="21" t="s">
        <x:v>140</x:v>
      </x:c>
      <x:c r="D304" s="22"/>
      <x:c r="E304" s="24"/>
      <x:c r="F304" s="27">
        <x:f>TRUNC(SUMIF(N300:N303,N299,F300:F303),0)</x:f>
        <x:v>0</x:v>
      </x:c>
      <x:c r="G304" s="24"/>
      <x:c r="H304" s="27">
        <x:f>TRUNC(SUMIF(N300:N303,N299,H300:H303),0)</x:f>
        <x:v>0</x:v>
      </x:c>
      <x:c r="I304" s="24"/>
      <x:c r="J304" s="27">
        <x:f>TRUNC(SUMIF(N300:N303,N299,J300:J303),0)</x:f>
        <x:v>0</x:v>
      </x:c>
      <x:c r="K304" s="24"/>
      <x:c r="L304" s="27">
        <x:f>F304+H304+J304</x:f>
        <x:v>0</x:v>
      </x:c>
      <x:c r="M304" s="21" t="s">
        <x:v>140</x:v>
      </x:c>
      <x:c r="N304" s="3" t="s">
        <x:v>344</x:v>
      </x:c>
      <x:c r="O304" s="3" t="s">
        <x:v>344</x:v>
      </x:c>
      <x:c r="P304" s="3" t="s">
        <x:v>140</x:v>
      </x:c>
      <x:c r="Q304" s="3" t="s">
        <x:v>140</x:v>
      </x:c>
      <x:c r="R304" s="3" t="s">
        <x:v>140</x:v>
      </x:c>
      <x:c r="AV304" s="3" t="s">
        <x:v>140</x:v>
      </x:c>
      <x:c r="AW304" s="3" t="s">
        <x:v>140</x:v>
      </x:c>
      <x:c r="AX304" s="3" t="s">
        <x:v>140</x:v>
      </x:c>
      <x:c r="AY304" s="3" t="s">
        <x:v>140</x:v>
      </x:c>
      <x:c r="AZ304" s="3" t="s">
        <x:v>140</x:v>
      </x:c>
    </x:row>
    <x:row r="305" spans="1:13" ht="30" customHeight="1">
      <x:c r="A305" s="22"/>
      <x:c r="B305" s="22"/>
      <x:c r="C305" s="22"/>
      <x:c r="D305" s="22"/>
      <x:c r="E305" s="24"/>
      <x:c r="F305" s="27"/>
      <x:c r="G305" s="24"/>
      <x:c r="H305" s="27"/>
      <x:c r="I305" s="24"/>
      <x:c r="J305" s="27"/>
      <x:c r="K305" s="24"/>
      <x:c r="L305" s="27"/>
      <x:c r="M305" s="22"/>
    </x:row>
    <x:row r="306" spans="1:14" ht="30" customHeight="1">
      <x:c r="A306" s="18" t="s">
        <x:v>1108</x:v>
      </x:c>
      <x:c r="B306" s="19"/>
      <x:c r="C306" s="19"/>
      <x:c r="D306" s="19"/>
      <x:c r="E306" s="23"/>
      <x:c r="F306" s="26"/>
      <x:c r="G306" s="23"/>
      <x:c r="H306" s="26"/>
      <x:c r="I306" s="23"/>
      <x:c r="J306" s="26"/>
      <x:c r="K306" s="23"/>
      <x:c r="L306" s="26"/>
      <x:c r="M306" s="20"/>
      <x:c r="N306" s="3" t="s">
        <x:v>824</x:v>
      </x:c>
    </x:row>
    <x:row r="307" spans="1:52" ht="30" customHeight="1">
      <x:c r="A307" s="21" t="s">
        <x:v>1621</x:v>
      </x:c>
      <x:c r="B307" s="21" t="s">
        <x:v>280</x:v>
      </x:c>
      <x:c r="C307" s="21" t="s">
        <x:v>232</x:v>
      </x:c>
      <x:c r="D307" s="22">
        <x:v>0.023999999999999999</x:v>
      </x:c>
      <x:c r="E307" s="24">
        <x:f>일위대가목록!E13</x:f>
        <x:v>0</x:v>
      </x:c>
      <x:c r="F307" s="27">
        <x:f>TRUNC(E307*D307,1)</x:f>
        <x:v>0</x:v>
      </x:c>
      <x:c r="G307" s="24">
        <x:f>일위대가목록!F13</x:f>
        <x:v>0</x:v>
      </x:c>
      <x:c r="H307" s="27">
        <x:f>TRUNC(G307*D307,1)</x:f>
        <x:v>0</x:v>
      </x:c>
      <x:c r="I307" s="24">
        <x:f>일위대가목록!G13</x:f>
        <x:v>0</x:v>
      </x:c>
      <x:c r="J307" s="27">
        <x:f>TRUNC(I307*D307,1)</x:f>
        <x:v>0</x:v>
      </x:c>
      <x:c r="K307" s="24">
        <x:f t="shared" ref="K307:L309" si="48">TRUNC(E307+G307+I307,1)</x:f>
        <x:v>0</x:v>
      </x:c>
      <x:c r="L307" s="27">
        <x:f t="shared" si="48"/>
        <x:v>0</x:v>
      </x:c>
      <x:c r="M307" s="21" t="s">
        <x:v>414</x:v>
      </x:c>
      <x:c r="N307" s="3" t="s">
        <x:v>824</x:v>
      </x:c>
      <x:c r="O307" s="3" t="s">
        <x:v>1182</x:v>
      </x:c>
      <x:c r="P307" s="3" t="s">
        <x:v>185</x:v>
      </x:c>
      <x:c r="Q307" s="3" t="s">
        <x:v>150</x:v>
      </x:c>
      <x:c r="R307" s="3" t="s">
        <x:v>150</x:v>
      </x:c>
      <x:c r="AV307" s="3" t="s">
        <x:v>140</x:v>
      </x:c>
      <x:c r="AW307" s="3" t="s">
        <x:v>1447</x:v>
      </x:c>
      <x:c r="AX307" s="3" t="s">
        <x:v>140</x:v>
      </x:c>
      <x:c r="AY307" s="3" t="s">
        <x:v>140</x:v>
      </x:c>
      <x:c r="AZ307" s="3" t="s">
        <x:v>140</x:v>
      </x:c>
    </x:row>
    <x:row r="308" spans="1:52" ht="30" customHeight="1">
      <x:c r="A308" s="21" t="s">
        <x:v>679</x:v>
      </x:c>
      <x:c r="B308" s="21" t="s">
        <x:v>262</x:v>
      </x:c>
      <x:c r="C308" s="21" t="s">
        <x:v>176</x:v>
      </x:c>
      <x:c r="D308" s="22">
        <x:v>1</x:v>
      </x:c>
      <x:c r="E308" s="24">
        <x:f>일위대가목록!E46</x:f>
        <x:v>0</x:v>
      </x:c>
      <x:c r="F308" s="27">
        <x:f>TRUNC(E308*D308,1)</x:f>
        <x:v>0</x:v>
      </x:c>
      <x:c r="G308" s="24">
        <x:f>일위대가목록!F46</x:f>
        <x:v>0</x:v>
      </x:c>
      <x:c r="H308" s="27">
        <x:f>TRUNC(G308*D308,1)</x:f>
        <x:v>0</x:v>
      </x:c>
      <x:c r="I308" s="24">
        <x:f>일위대가목록!G46</x:f>
        <x:v>0</x:v>
      </x:c>
      <x:c r="J308" s="27">
        <x:f>TRUNC(I308*D308,1)</x:f>
        <x:v>0</x:v>
      </x:c>
      <x:c r="K308" s="24">
        <x:f t="shared" si="48"/>
        <x:v>0</x:v>
      </x:c>
      <x:c r="L308" s="27">
        <x:f t="shared" si="48"/>
        <x:v>0</x:v>
      </x:c>
      <x:c r="M308" s="21" t="s">
        <x:v>369</x:v>
      </x:c>
      <x:c r="N308" s="3" t="s">
        <x:v>824</x:v>
      </x:c>
      <x:c r="O308" s="3" t="s">
        <x:v>1029</x:v>
      </x:c>
      <x:c r="P308" s="3" t="s">
        <x:v>185</x:v>
      </x:c>
      <x:c r="Q308" s="3" t="s">
        <x:v>150</x:v>
      </x:c>
      <x:c r="R308" s="3" t="s">
        <x:v>150</x:v>
      </x:c>
      <x:c r="AV308" s="3" t="s">
        <x:v>140</x:v>
      </x:c>
      <x:c r="AW308" s="3" t="s">
        <x:v>1408</x:v>
      </x:c>
      <x:c r="AX308" s="3" t="s">
        <x:v>140</x:v>
      </x:c>
      <x:c r="AY308" s="3" t="s">
        <x:v>140</x:v>
      </x:c>
      <x:c r="AZ308" s="3" t="s">
        <x:v>140</x:v>
      </x:c>
    </x:row>
    <x:row r="309" spans="1:52" ht="30" customHeight="1">
      <x:c r="A309" s="21" t="s">
        <x:v>293</x:v>
      </x:c>
      <x:c r="B309" s="21" t="s">
        <x:v>270</x:v>
      </x:c>
      <x:c r="C309" s="21" t="s">
        <x:v>176</x:v>
      </x:c>
      <x:c r="D309" s="22">
        <x:v>1</x:v>
      </x:c>
      <x:c r="E309" s="24">
        <x:f>일위대가목록!E52</x:f>
        <x:v>0</x:v>
      </x:c>
      <x:c r="F309" s="27">
        <x:f>TRUNC(E309*D309,1)</x:f>
        <x:v>0</x:v>
      </x:c>
      <x:c r="G309" s="24">
        <x:f>일위대가목록!F52</x:f>
        <x:v>0</x:v>
      </x:c>
      <x:c r="H309" s="27">
        <x:f>TRUNC(G309*D309,1)</x:f>
        <x:v>0</x:v>
      </x:c>
      <x:c r="I309" s="24">
        <x:f>일위대가목록!G52</x:f>
        <x:v>0</x:v>
      </x:c>
      <x:c r="J309" s="27">
        <x:f>TRUNC(I309*D309,1)</x:f>
        <x:v>0</x:v>
      </x:c>
      <x:c r="K309" s="24">
        <x:f t="shared" si="48"/>
        <x:v>0</x:v>
      </x:c>
      <x:c r="L309" s="27">
        <x:f t="shared" si="48"/>
        <x:v>0</x:v>
      </x:c>
      <x:c r="M309" s="21" t="s">
        <x:v>374</x:v>
      </x:c>
      <x:c r="N309" s="3" t="s">
        <x:v>824</x:v>
      </x:c>
      <x:c r="O309" s="3" t="s">
        <x:v>1144</x:v>
      </x:c>
      <x:c r="P309" s="3" t="s">
        <x:v>185</x:v>
      </x:c>
      <x:c r="Q309" s="3" t="s">
        <x:v>150</x:v>
      </x:c>
      <x:c r="R309" s="3" t="s">
        <x:v>150</x:v>
      </x:c>
      <x:c r="AV309" s="3" t="s">
        <x:v>140</x:v>
      </x:c>
      <x:c r="AW309" s="3" t="s">
        <x:v>1426</x:v>
      </x:c>
      <x:c r="AX309" s="3" t="s">
        <x:v>140</x:v>
      </x:c>
      <x:c r="AY309" s="3" t="s">
        <x:v>140</x:v>
      </x:c>
      <x:c r="AZ309" s="3" t="s">
        <x:v>140</x:v>
      </x:c>
    </x:row>
    <x:row r="310" spans="1:52" ht="30" customHeight="1">
      <x:c r="A310" s="21" t="s">
        <x:v>1699</x:v>
      </x:c>
      <x:c r="B310" s="21" t="s">
        <x:v>140</x:v>
      </x:c>
      <x:c r="C310" s="21" t="s">
        <x:v>140</x:v>
      </x:c>
      <x:c r="D310" s="22"/>
      <x:c r="E310" s="24"/>
      <x:c r="F310" s="27">
        <x:f>TRUNC(SUMIF(N307:N309,N306,F307:F309),0)</x:f>
        <x:v>0</x:v>
      </x:c>
      <x:c r="G310" s="24"/>
      <x:c r="H310" s="27">
        <x:f>TRUNC(SUMIF(N307:N309,N306,H307:H309),0)</x:f>
        <x:v>0</x:v>
      </x:c>
      <x:c r="I310" s="24"/>
      <x:c r="J310" s="27">
        <x:f>TRUNC(SUMIF(N307:N309,N306,J307:J309),0)</x:f>
        <x:v>0</x:v>
      </x:c>
      <x:c r="K310" s="24"/>
      <x:c r="L310" s="27">
        <x:f>F310+H310+J310</x:f>
        <x:v>0</x:v>
      </x:c>
      <x:c r="M310" s="21" t="s">
        <x:v>140</x:v>
      </x:c>
      <x:c r="N310" s="3" t="s">
        <x:v>344</x:v>
      </x:c>
      <x:c r="O310" s="3" t="s">
        <x:v>344</x:v>
      </x:c>
      <x:c r="P310" s="3" t="s">
        <x:v>140</x:v>
      </x:c>
      <x:c r="Q310" s="3" t="s">
        <x:v>140</x:v>
      </x:c>
      <x:c r="R310" s="3" t="s">
        <x:v>140</x:v>
      </x:c>
      <x:c r="AV310" s="3" t="s">
        <x:v>140</x:v>
      </x:c>
      <x:c r="AW310" s="3" t="s">
        <x:v>140</x:v>
      </x:c>
      <x:c r="AX310" s="3" t="s">
        <x:v>140</x:v>
      </x:c>
      <x:c r="AY310" s="3" t="s">
        <x:v>140</x:v>
      </x:c>
      <x:c r="AZ310" s="3" t="s">
        <x:v>140</x:v>
      </x:c>
    </x:row>
    <x:row r="311" spans="1:13" ht="30" customHeight="1">
      <x:c r="A311" s="22"/>
      <x:c r="B311" s="22"/>
      <x:c r="C311" s="22"/>
      <x:c r="D311" s="22"/>
      <x:c r="E311" s="24"/>
      <x:c r="F311" s="27"/>
      <x:c r="G311" s="24"/>
      <x:c r="H311" s="27"/>
      <x:c r="I311" s="24"/>
      <x:c r="J311" s="27"/>
      <x:c r="K311" s="24"/>
      <x:c r="L311" s="27"/>
      <x:c r="M311" s="22"/>
    </x:row>
    <x:row r="312" spans="1:14" ht="30" customHeight="1">
      <x:c r="A312" s="18" t="s">
        <x:v>838</x:v>
      </x:c>
      <x:c r="B312" s="19"/>
      <x:c r="C312" s="19"/>
      <x:c r="D312" s="19"/>
      <x:c r="E312" s="23"/>
      <x:c r="F312" s="26"/>
      <x:c r="G312" s="23"/>
      <x:c r="H312" s="26"/>
      <x:c r="I312" s="23"/>
      <x:c r="J312" s="26"/>
      <x:c r="K312" s="23"/>
      <x:c r="L312" s="26"/>
      <x:c r="M312" s="20"/>
      <x:c r="N312" s="3" t="s">
        <x:v>1124</x:v>
      </x:c>
    </x:row>
    <x:row r="313" spans="1:52" ht="30" customHeight="1">
      <x:c r="A313" s="21" t="s">
        <x:v>594</x:v>
      </x:c>
      <x:c r="B313" s="21" t="s">
        <x:v>1620</x:v>
      </x:c>
      <x:c r="C313" s="21" t="s">
        <x:v>139</x:v>
      </x:c>
      <x:c r="D313" s="22">
        <x:v>9.5199999999999996</x:v>
      </x:c>
      <x:c r="E313" s="24">
        <x:f>단가대비표!O26</x:f>
        <x:v>0</x:v>
      </x:c>
      <x:c r="F313" s="27">
        <x:f>TRUNC(E313*D313,1)</x:f>
        <x:v>0</x:v>
      </x:c>
      <x:c r="G313" s="24">
        <x:f>단가대비표!P26</x:f>
        <x:v>0</x:v>
      </x:c>
      <x:c r="H313" s="27">
        <x:f>TRUNC(G313*D313,1)</x:f>
        <x:v>0</x:v>
      </x:c>
      <x:c r="I313" s="24">
        <x:f>단가대비표!V26</x:f>
        <x:v>0</x:v>
      </x:c>
      <x:c r="J313" s="27">
        <x:f>TRUNC(I313*D313,1)</x:f>
        <x:v>0</x:v>
      </x:c>
      <x:c r="K313" s="24">
        <x:f t="shared" ref="K313:L316" si="49">TRUNC(E313+G313+I313,1)</x:f>
        <x:v>0</x:v>
      </x:c>
      <x:c r="L313" s="27">
        <x:f t="shared" si="49"/>
        <x:v>0</x:v>
      </x:c>
      <x:c r="M313" s="21" t="s">
        <x:v>140</x:v>
      </x:c>
      <x:c r="N313" s="3" t="s">
        <x:v>1124</x:v>
      </x:c>
      <x:c r="O313" s="3" t="s">
        <x:v>1841</x:v>
      </x:c>
      <x:c r="P313" s="3" t="s">
        <x:v>150</x:v>
      </x:c>
      <x:c r="Q313" s="3" t="s">
        <x:v>150</x:v>
      </x:c>
      <x:c r="R313" s="3" t="s">
        <x:v>185</x:v>
      </x:c>
      <x:c r="AV313" s="3" t="s">
        <x:v>140</x:v>
      </x:c>
      <x:c r="AW313" s="3" t="s">
        <x:v>1065</x:v>
      </x:c>
      <x:c r="AX313" s="3" t="s">
        <x:v>140</x:v>
      </x:c>
      <x:c r="AY313" s="3" t="s">
        <x:v>140</x:v>
      </x:c>
      <x:c r="AZ313" s="3" t="s">
        <x:v>140</x:v>
      </x:c>
    </x:row>
    <x:row r="314" spans="1:52" ht="30" customHeight="1">
      <x:c r="A314" s="21" t="s">
        <x:v>594</x:v>
      </x:c>
      <x:c r="B314" s="21" t="s">
        <x:v>1634</x:v>
      </x:c>
      <x:c r="C314" s="21" t="s">
        <x:v>139</x:v>
      </x:c>
      <x:c r="D314" s="22">
        <x:v>1.3600000000000001</x:v>
      </x:c>
      <x:c r="E314" s="24">
        <x:f>단가대비표!O27</x:f>
        <x:v>0</x:v>
      </x:c>
      <x:c r="F314" s="27">
        <x:f>TRUNC(E314*D314,1)</x:f>
        <x:v>0</x:v>
      </x:c>
      <x:c r="G314" s="24">
        <x:f>단가대비표!P27</x:f>
        <x:v>0</x:v>
      </x:c>
      <x:c r="H314" s="27">
        <x:f>TRUNC(G314*D314,1)</x:f>
        <x:v>0</x:v>
      </x:c>
      <x:c r="I314" s="24">
        <x:f>단가대비표!V27</x:f>
        <x:v>0</x:v>
      </x:c>
      <x:c r="J314" s="27">
        <x:f>TRUNC(I314*D314,1)</x:f>
        <x:v>0</x:v>
      </x:c>
      <x:c r="K314" s="24">
        <x:f t="shared" si="49"/>
        <x:v>0</x:v>
      </x:c>
      <x:c r="L314" s="27">
        <x:f t="shared" si="49"/>
        <x:v>0</x:v>
      </x:c>
      <x:c r="M314" s="21" t="s">
        <x:v>140</x:v>
      </x:c>
      <x:c r="N314" s="3" t="s">
        <x:v>1124</x:v>
      </x:c>
      <x:c r="O314" s="3" t="s">
        <x:v>791</x:v>
      </x:c>
      <x:c r="P314" s="3" t="s">
        <x:v>150</x:v>
      </x:c>
      <x:c r="Q314" s="3" t="s">
        <x:v>150</x:v>
      </x:c>
      <x:c r="R314" s="3" t="s">
        <x:v>185</x:v>
      </x:c>
      <x:c r="AV314" s="3" t="s">
        <x:v>140</x:v>
      </x:c>
      <x:c r="AW314" s="3" t="s">
        <x:v>1260</x:v>
      </x:c>
      <x:c r="AX314" s="3" t="s">
        <x:v>140</x:v>
      </x:c>
      <x:c r="AY314" s="3" t="s">
        <x:v>140</x:v>
      </x:c>
      <x:c r="AZ314" s="3" t="s">
        <x:v>140</x:v>
      </x:c>
    </x:row>
    <x:row r="315" spans="1:52" ht="30" customHeight="1">
      <x:c r="A315" s="21" t="s">
        <x:v>1632</x:v>
      </x:c>
      <x:c r="B315" s="21" t="s">
        <x:v>1123</x:v>
      </x:c>
      <x:c r="C315" s="21" t="s">
        <x:v>176</x:v>
      </x:c>
      <x:c r="D315" s="22">
        <x:v>1</x:v>
      </x:c>
      <x:c r="E315" s="24">
        <x:f>일위대가목록!E48</x:f>
        <x:v>0</x:v>
      </x:c>
      <x:c r="F315" s="27">
        <x:f>TRUNC(E315*D315,1)</x:f>
        <x:v>0</x:v>
      </x:c>
      <x:c r="G315" s="24">
        <x:f>일위대가목록!F48</x:f>
        <x:v>0</x:v>
      </x:c>
      <x:c r="H315" s="27">
        <x:f>TRUNC(G315*D315,1)</x:f>
        <x:v>0</x:v>
      </x:c>
      <x:c r="I315" s="24">
        <x:f>일위대가목록!G48</x:f>
        <x:v>0</x:v>
      </x:c>
      <x:c r="J315" s="27">
        <x:f>TRUNC(I315*D315,1)</x:f>
        <x:v>0</x:v>
      </x:c>
      <x:c r="K315" s="24">
        <x:f t="shared" si="49"/>
        <x:v>0</x:v>
      </x:c>
      <x:c r="L315" s="27">
        <x:f t="shared" si="49"/>
        <x:v>0</x:v>
      </x:c>
      <x:c r="M315" s="21" t="s">
        <x:v>469</x:v>
      </x:c>
      <x:c r="N315" s="3" t="s">
        <x:v>1124</x:v>
      </x:c>
      <x:c r="O315" s="3" t="s">
        <x:v>1026</x:v>
      </x:c>
      <x:c r="P315" s="3" t="s">
        <x:v>185</x:v>
      </x:c>
      <x:c r="Q315" s="3" t="s">
        <x:v>150</x:v>
      </x:c>
      <x:c r="R315" s="3" t="s">
        <x:v>150</x:v>
      </x:c>
      <x:c r="AV315" s="3" t="s">
        <x:v>140</x:v>
      </x:c>
      <x:c r="AW315" s="3" t="s">
        <x:v>1440</x:v>
      </x:c>
      <x:c r="AX315" s="3" t="s">
        <x:v>140</x:v>
      </x:c>
      <x:c r="AY315" s="3" t="s">
        <x:v>140</x:v>
      </x:c>
      <x:c r="AZ315" s="3" t="s">
        <x:v>140</x:v>
      </x:c>
    </x:row>
    <x:row r="316" spans="1:52" ht="30" customHeight="1">
      <x:c r="A316" s="21" t="s">
        <x:v>1600</x:v>
      </x:c>
      <x:c r="B316" s="21" t="s">
        <x:v>300</x:v>
      </x:c>
      <x:c r="C316" s="21" t="s">
        <x:v>176</x:v>
      </x:c>
      <x:c r="D316" s="22">
        <x:v>1</x:v>
      </x:c>
      <x:c r="E316" s="24">
        <x:f>일위대가목록!E49</x:f>
        <x:v>0</x:v>
      </x:c>
      <x:c r="F316" s="27">
        <x:f>TRUNC(E316*D316,1)</x:f>
        <x:v>0</x:v>
      </x:c>
      <x:c r="G316" s="24">
        <x:f>일위대가목록!F49</x:f>
        <x:v>0</x:v>
      </x:c>
      <x:c r="H316" s="27">
        <x:f>TRUNC(G316*D316,1)</x:f>
        <x:v>0</x:v>
      </x:c>
      <x:c r="I316" s="24">
        <x:f>일위대가목록!G49</x:f>
        <x:v>0</x:v>
      </x:c>
      <x:c r="J316" s="27">
        <x:f>TRUNC(I316*D316,1)</x:f>
        <x:v>0</x:v>
      </x:c>
      <x:c r="K316" s="24">
        <x:f t="shared" si="49"/>
        <x:v>0</x:v>
      </x:c>
      <x:c r="L316" s="27">
        <x:f t="shared" si="49"/>
        <x:v>0</x:v>
      </x:c>
      <x:c r="M316" s="21" t="s">
        <x:v>434</x:v>
      </x:c>
      <x:c r="N316" s="3" t="s">
        <x:v>1124</x:v>
      </x:c>
      <x:c r="O316" s="3" t="s">
        <x:v>1137</x:v>
      </x:c>
      <x:c r="P316" s="3" t="s">
        <x:v>185</x:v>
      </x:c>
      <x:c r="Q316" s="3" t="s">
        <x:v>150</x:v>
      </x:c>
      <x:c r="R316" s="3" t="s">
        <x:v>150</x:v>
      </x:c>
      <x:c r="AV316" s="3" t="s">
        <x:v>140</x:v>
      </x:c>
      <x:c r="AW316" s="3" t="s">
        <x:v>1398</x:v>
      </x:c>
      <x:c r="AX316" s="3" t="s">
        <x:v>140</x:v>
      </x:c>
      <x:c r="AY316" s="3" t="s">
        <x:v>140</x:v>
      </x:c>
      <x:c r="AZ316" s="3" t="s">
        <x:v>140</x:v>
      </x:c>
    </x:row>
    <x:row r="317" spans="1:52" ht="30" customHeight="1">
      <x:c r="A317" s="21" t="s">
        <x:v>1699</x:v>
      </x:c>
      <x:c r="B317" s="21" t="s">
        <x:v>140</x:v>
      </x:c>
      <x:c r="C317" s="21" t="s">
        <x:v>140</x:v>
      </x:c>
      <x:c r="D317" s="22"/>
      <x:c r="E317" s="24"/>
      <x:c r="F317" s="27">
        <x:f>TRUNC(SUMIF(N313:N316,N312,F313:F316),0)</x:f>
        <x:v>0</x:v>
      </x:c>
      <x:c r="G317" s="24"/>
      <x:c r="H317" s="27">
        <x:f>TRUNC(SUMIF(N313:N316,N312,H313:H316),0)</x:f>
        <x:v>0</x:v>
      </x:c>
      <x:c r="I317" s="24"/>
      <x:c r="J317" s="27">
        <x:f>TRUNC(SUMIF(N313:N316,N312,J313:J316),0)</x:f>
        <x:v>0</x:v>
      </x:c>
      <x:c r="K317" s="24"/>
      <x:c r="L317" s="27">
        <x:f>F317+H317+J317</x:f>
        <x:v>0</x:v>
      </x:c>
      <x:c r="M317" s="21" t="s">
        <x:v>140</x:v>
      </x:c>
      <x:c r="N317" s="3" t="s">
        <x:v>344</x:v>
      </x:c>
      <x:c r="O317" s="3" t="s">
        <x:v>344</x:v>
      </x:c>
      <x:c r="P317" s="3" t="s">
        <x:v>140</x:v>
      </x:c>
      <x:c r="Q317" s="3" t="s">
        <x:v>140</x:v>
      </x:c>
      <x:c r="R317" s="3" t="s">
        <x:v>140</x:v>
      </x:c>
      <x:c r="AV317" s="3" t="s">
        <x:v>140</x:v>
      </x:c>
      <x:c r="AW317" s="3" t="s">
        <x:v>140</x:v>
      </x:c>
      <x:c r="AX317" s="3" t="s">
        <x:v>140</x:v>
      </x:c>
      <x:c r="AY317" s="3" t="s">
        <x:v>140</x:v>
      </x:c>
      <x:c r="AZ317" s="3" t="s">
        <x:v>140</x:v>
      </x:c>
    </x:row>
    <x:row r="318" spans="1:13" ht="30" customHeight="1">
      <x:c r="A318" s="22"/>
      <x:c r="B318" s="22"/>
      <x:c r="C318" s="22"/>
      <x:c r="D318" s="22"/>
      <x:c r="E318" s="24"/>
      <x:c r="F318" s="27"/>
      <x:c r="G318" s="24"/>
      <x:c r="H318" s="27"/>
      <x:c r="I318" s="24"/>
      <x:c r="J318" s="27"/>
      <x:c r="K318" s="24"/>
      <x:c r="L318" s="27"/>
      <x:c r="M318" s="22"/>
    </x:row>
    <x:row r="319" spans="1:14" ht="30" customHeight="1">
      <x:c r="A319" s="18" t="s">
        <x:v>1748</x:v>
      </x:c>
      <x:c r="B319" s="19"/>
      <x:c r="C319" s="19"/>
      <x:c r="D319" s="19"/>
      <x:c r="E319" s="23"/>
      <x:c r="F319" s="26"/>
      <x:c r="G319" s="23"/>
      <x:c r="H319" s="26"/>
      <x:c r="I319" s="23"/>
      <x:c r="J319" s="26"/>
      <x:c r="K319" s="23"/>
      <x:c r="L319" s="26"/>
      <x:c r="M319" s="20"/>
      <x:c r="N319" s="3" t="s">
        <x:v>1135</x:v>
      </x:c>
    </x:row>
    <x:row r="320" spans="1:52" ht="30" customHeight="1">
      <x:c r="A320" s="21" t="s">
        <x:v>124</x:v>
      </x:c>
      <x:c r="B320" s="21" t="s">
        <x:v>566</x:v>
      </x:c>
      <x:c r="C320" s="21" t="s">
        <x:v>139</x:v>
      </x:c>
      <x:c r="D320" s="22">
        <x:v>510</x:v>
      </x:c>
      <x:c r="E320" s="24">
        <x:f>단가대비표!O24</x:f>
        <x:v>0</x:v>
      </x:c>
      <x:c r="F320" s="27">
        <x:f>TRUNC(E320*D320,1)</x:f>
        <x:v>0</x:v>
      </x:c>
      <x:c r="G320" s="24">
        <x:f>단가대비표!P24</x:f>
        <x:v>0</x:v>
      </x:c>
      <x:c r="H320" s="27">
        <x:f>TRUNC(G320*D320,1)</x:f>
        <x:v>0</x:v>
      </x:c>
      <x:c r="I320" s="24">
        <x:f>단가대비표!V24</x:f>
        <x:v>0</x:v>
      </x:c>
      <x:c r="J320" s="27">
        <x:f>TRUNC(I320*D320,1)</x:f>
        <x:v>0</x:v>
      </x:c>
      <x:c r="K320" s="24">
        <x:f t="shared" ref="K320:L322" si="50">TRUNC(E320+G320+I320,1)</x:f>
        <x:v>0</x:v>
      </x:c>
      <x:c r="L320" s="27">
        <x:f t="shared" si="50"/>
        <x:v>0</x:v>
      </x:c>
      <x:c r="M320" s="21" t="s">
        <x:v>205</x:v>
      </x:c>
      <x:c r="N320" s="3" t="s">
        <x:v>1135</x:v>
      </x:c>
      <x:c r="O320" s="3" t="s">
        <x:v>1676</x:v>
      </x:c>
      <x:c r="P320" s="3" t="s">
        <x:v>150</x:v>
      </x:c>
      <x:c r="Q320" s="3" t="s">
        <x:v>150</x:v>
      </x:c>
      <x:c r="R320" s="3" t="s">
        <x:v>185</x:v>
      </x:c>
      <x:c r="AV320" s="3" t="s">
        <x:v>140</x:v>
      </x:c>
      <x:c r="AW320" s="3" t="s">
        <x:v>1556</x:v>
      </x:c>
      <x:c r="AX320" s="3" t="s">
        <x:v>140</x:v>
      </x:c>
      <x:c r="AY320" s="3" t="s">
        <x:v>140</x:v>
      </x:c>
      <x:c r="AZ320" s="3" t="s">
        <x:v>140</x:v>
      </x:c>
    </x:row>
    <x:row r="321" spans="1:52" ht="30" customHeight="1">
      <x:c r="A321" s="21" t="s">
        <x:v>130</x:v>
      </x:c>
      <x:c r="B321" s="21" t="s">
        <x:v>586</x:v>
      </x:c>
      <x:c r="C321" s="21" t="s">
        <x:v>232</x:v>
      </x:c>
      <x:c r="D321" s="22">
        <x:v>1.1000000000000001</x:v>
      </x:c>
      <x:c r="E321" s="24">
        <x:f>단가대비표!O7</x:f>
        <x:v>0</x:v>
      </x:c>
      <x:c r="F321" s="27">
        <x:f>TRUNC(E321*D321,1)</x:f>
        <x:v>0</x:v>
      </x:c>
      <x:c r="G321" s="24">
        <x:f>단가대비표!P7</x:f>
        <x:v>0</x:v>
      </x:c>
      <x:c r="H321" s="27">
        <x:f>TRUNC(G321*D321,1)</x:f>
        <x:v>0</x:v>
      </x:c>
      <x:c r="I321" s="24">
        <x:f>단가대비표!V7</x:f>
        <x:v>0</x:v>
      </x:c>
      <x:c r="J321" s="27">
        <x:f>TRUNC(I321*D321,1)</x:f>
        <x:v>0</x:v>
      </x:c>
      <x:c r="K321" s="24">
        <x:f t="shared" si="50"/>
        <x:v>0</x:v>
      </x:c>
      <x:c r="L321" s="27">
        <x:f t="shared" si="50"/>
        <x:v>0</x:v>
      </x:c>
      <x:c r="M321" s="21" t="s">
        <x:v>205</x:v>
      </x:c>
      <x:c r="N321" s="3" t="s">
        <x:v>1135</x:v>
      </x:c>
      <x:c r="O321" s="3" t="s">
        <x:v>17</x:v>
      </x:c>
      <x:c r="P321" s="3" t="s">
        <x:v>150</x:v>
      </x:c>
      <x:c r="Q321" s="3" t="s">
        <x:v>150</x:v>
      </x:c>
      <x:c r="R321" s="3" t="s">
        <x:v>185</x:v>
      </x:c>
      <x:c r="AV321" s="3" t="s">
        <x:v>140</x:v>
      </x:c>
      <x:c r="AW321" s="3" t="s">
        <x:v>1242</x:v>
      </x:c>
      <x:c r="AX321" s="3" t="s">
        <x:v>140</x:v>
      </x:c>
      <x:c r="AY321" s="3" t="s">
        <x:v>140</x:v>
      </x:c>
      <x:c r="AZ321" s="3" t="s">
        <x:v>140</x:v>
      </x:c>
    </x:row>
    <x:row r="322" spans="1:52" ht="30" customHeight="1">
      <x:c r="A322" s="21" t="s">
        <x:v>588</x:v>
      </x:c>
      <x:c r="B322" s="21" t="s">
        <x:v>881</x:v>
      </x:c>
      <x:c r="C322" s="21" t="s">
        <x:v>232</x:v>
      </x:c>
      <x:c r="D322" s="22">
        <x:v>1</x:v>
      </x:c>
      <x:c r="E322" s="24">
        <x:f>일위대가목록!E12</x:f>
        <x:v>0</x:v>
      </x:c>
      <x:c r="F322" s="27">
        <x:f>TRUNC(E322*D322,1)</x:f>
        <x:v>0</x:v>
      </x:c>
      <x:c r="G322" s="24">
        <x:f>일위대가목록!F12</x:f>
        <x:v>0</x:v>
      </x:c>
      <x:c r="H322" s="27">
        <x:f>TRUNC(G322*D322,1)</x:f>
        <x:v>0</x:v>
      </x:c>
      <x:c r="I322" s="24">
        <x:f>일위대가목록!G12</x:f>
        <x:v>0</x:v>
      </x:c>
      <x:c r="J322" s="27">
        <x:f>TRUNC(I322*D322,1)</x:f>
        <x:v>0</x:v>
      </x:c>
      <x:c r="K322" s="24">
        <x:f t="shared" si="50"/>
        <x:v>0</x:v>
      </x:c>
      <x:c r="L322" s="27">
        <x:f t="shared" si="50"/>
        <x:v>0</x:v>
      </x:c>
      <x:c r="M322" s="21" t="s">
        <x:v>499</x:v>
      </x:c>
      <x:c r="N322" s="3" t="s">
        <x:v>1135</x:v>
      </x:c>
      <x:c r="O322" s="3" t="s">
        <x:v>1188</x:v>
      </x:c>
      <x:c r="P322" s="3" t="s">
        <x:v>185</x:v>
      </x:c>
      <x:c r="Q322" s="3" t="s">
        <x:v>150</x:v>
      </x:c>
      <x:c r="R322" s="3" t="s">
        <x:v>150</x:v>
      </x:c>
      <x:c r="AV322" s="3" t="s">
        <x:v>140</x:v>
      </x:c>
      <x:c r="AW322" s="3" t="s">
        <x:v>1336</x:v>
      </x:c>
      <x:c r="AX322" s="3" t="s">
        <x:v>140</x:v>
      </x:c>
      <x:c r="AY322" s="3" t="s">
        <x:v>140</x:v>
      </x:c>
      <x:c r="AZ322" s="3" t="s">
        <x:v>140</x:v>
      </x:c>
    </x:row>
    <x:row r="323" spans="1:52" ht="30" customHeight="1">
      <x:c r="A323" s="21" t="s">
        <x:v>1699</x:v>
      </x:c>
      <x:c r="B323" s="21" t="s">
        <x:v>140</x:v>
      </x:c>
      <x:c r="C323" s="21" t="s">
        <x:v>140</x:v>
      </x:c>
      <x:c r="D323" s="22"/>
      <x:c r="E323" s="24"/>
      <x:c r="F323" s="27">
        <x:f>TRUNC(SUMIF(N320:N322,N319,F320:F322),0)</x:f>
        <x:v>0</x:v>
      </x:c>
      <x:c r="G323" s="24"/>
      <x:c r="H323" s="27">
        <x:f>TRUNC(SUMIF(N320:N322,N319,H320:H322),0)</x:f>
        <x:v>0</x:v>
      </x:c>
      <x:c r="I323" s="24"/>
      <x:c r="J323" s="27">
        <x:f>TRUNC(SUMIF(N320:N322,N319,J320:J322),0)</x:f>
        <x:v>0</x:v>
      </x:c>
      <x:c r="K323" s="24"/>
      <x:c r="L323" s="27">
        <x:f>F323+H323+J323</x:f>
        <x:v>0</x:v>
      </x:c>
      <x:c r="M323" s="21" t="s">
        <x:v>140</x:v>
      </x:c>
      <x:c r="N323" s="3" t="s">
        <x:v>344</x:v>
      </x:c>
      <x:c r="O323" s="3" t="s">
        <x:v>344</x:v>
      </x:c>
      <x:c r="P323" s="3" t="s">
        <x:v>140</x:v>
      </x:c>
      <x:c r="Q323" s="3" t="s">
        <x:v>140</x:v>
      </x:c>
      <x:c r="R323" s="3" t="s">
        <x:v>140</x:v>
      </x:c>
      <x:c r="AV323" s="3" t="s">
        <x:v>140</x:v>
      </x:c>
      <x:c r="AW323" s="3" t="s">
        <x:v>140</x:v>
      </x:c>
      <x:c r="AX323" s="3" t="s">
        <x:v>140</x:v>
      </x:c>
      <x:c r="AY323" s="3" t="s">
        <x:v>140</x:v>
      </x:c>
      <x:c r="AZ323" s="3" t="s">
        <x:v>140</x:v>
      </x:c>
    </x:row>
    <x:row r="324" spans="1:13" ht="30" customHeight="1">
      <x:c r="A324" s="22"/>
      <x:c r="B324" s="22"/>
      <x:c r="C324" s="22"/>
      <x:c r="D324" s="22"/>
      <x:c r="E324" s="24"/>
      <x:c r="F324" s="27"/>
      <x:c r="G324" s="24"/>
      <x:c r="H324" s="27"/>
      <x:c r="I324" s="24"/>
      <x:c r="J324" s="27"/>
      <x:c r="K324" s="24"/>
      <x:c r="L324" s="27"/>
      <x:c r="M324" s="22"/>
    </x:row>
    <x:row r="325" spans="1:14" ht="30" customHeight="1">
      <x:c r="A325" s="18" t="s">
        <x:v>1828</x:v>
      </x:c>
      <x:c r="B325" s="19"/>
      <x:c r="C325" s="19"/>
      <x:c r="D325" s="19"/>
      <x:c r="E325" s="23"/>
      <x:c r="F325" s="26"/>
      <x:c r="G325" s="23"/>
      <x:c r="H325" s="26"/>
      <x:c r="I325" s="23"/>
      <x:c r="J325" s="26"/>
      <x:c r="K325" s="23"/>
      <x:c r="L325" s="26"/>
      <x:c r="M325" s="20"/>
      <x:c r="N325" s="3" t="s">
        <x:v>1115</x:v>
      </x:c>
    </x:row>
    <x:row r="326" spans="1:52" ht="30" customHeight="1">
      <x:c r="A326" s="21" t="s">
        <x:v>250</x:v>
      </x:c>
      <x:c r="B326" s="21" t="s">
        <x:v>387</x:v>
      </x:c>
      <x:c r="C326" s="21" t="s">
        <x:v>127</x:v>
      </x:c>
      <x:c r="D326" s="22">
        <x:v>0.25</x:v>
      </x:c>
      <x:c r="E326" s="24">
        <x:f>단가대비표!O112</x:f>
        <x:v>0</x:v>
      </x:c>
      <x:c r="F326" s="27">
        <x:f>TRUNC(E326*D326,1)</x:f>
        <x:v>0</x:v>
      </x:c>
      <x:c r="G326" s="24">
        <x:f>단가대비표!P112</x:f>
        <x:v>0</x:v>
      </x:c>
      <x:c r="H326" s="27">
        <x:f>TRUNC(G326*D326,1)</x:f>
        <x:v>0</x:v>
      </x:c>
      <x:c r="I326" s="24">
        <x:f>단가대비표!V112</x:f>
        <x:v>0</x:v>
      </x:c>
      <x:c r="J326" s="27">
        <x:f>TRUNC(I326*D326,1)</x:f>
        <x:v>0</x:v>
      </x:c>
      <x:c r="K326" s="24">
        <x:f t="shared" ref="K326:L329" si="51">TRUNC(E326+G326+I326,1)</x:f>
        <x:v>0</x:v>
      </x:c>
      <x:c r="L326" s="27">
        <x:f t="shared" si="51"/>
        <x:v>0</x:v>
      </x:c>
      <x:c r="M326" s="21" t="s">
        <x:v>140</x:v>
      </x:c>
      <x:c r="N326" s="3" t="s">
        <x:v>1115</x:v>
      </x:c>
      <x:c r="O326" s="3" t="s">
        <x:v>1845</x:v>
      </x:c>
      <x:c r="P326" s="3" t="s">
        <x:v>150</x:v>
      </x:c>
      <x:c r="Q326" s="3" t="s">
        <x:v>150</x:v>
      </x:c>
      <x:c r="R326" s="3" t="s">
        <x:v>185</x:v>
      </x:c>
      <x:c r="V326" s="2">
        <x:v>1</x:v>
      </x:c>
      <x:c r="AV326" s="3" t="s">
        <x:v>140</x:v>
      </x:c>
      <x:c r="AW326" s="3" t="s">
        <x:v>1074</x:v>
      </x:c>
      <x:c r="AX326" s="3" t="s">
        <x:v>140</x:v>
      </x:c>
      <x:c r="AY326" s="3" t="s">
        <x:v>140</x:v>
      </x:c>
      <x:c r="AZ326" s="3" t="s">
        <x:v>140</x:v>
      </x:c>
    </x:row>
    <x:row r="327" spans="1:52" ht="30" customHeight="1">
      <x:c r="A327" s="21" t="s">
        <x:v>242</x:v>
      </x:c>
      <x:c r="B327" s="21" t="s">
        <x:v>387</x:v>
      </x:c>
      <x:c r="C327" s="21" t="s">
        <x:v>127</x:v>
      </x:c>
      <x:c r="D327" s="22">
        <x:v>0.083000000000000007</x:v>
      </x:c>
      <x:c r="E327" s="24">
        <x:f>단가대비표!O113</x:f>
        <x:v>0</x:v>
      </x:c>
      <x:c r="F327" s="27">
        <x:f>TRUNC(E327*D327,1)</x:f>
        <x:v>0</x:v>
      </x:c>
      <x:c r="G327" s="24">
        <x:f>단가대비표!P113</x:f>
        <x:v>0</x:v>
      </x:c>
      <x:c r="H327" s="27">
        <x:f>TRUNC(G327*D327,1)</x:f>
        <x:v>0</x:v>
      </x:c>
      <x:c r="I327" s="24">
        <x:f>단가대비표!V113</x:f>
        <x:v>0</x:v>
      </x:c>
      <x:c r="J327" s="27">
        <x:f>TRUNC(I327*D327,1)</x:f>
        <x:v>0</x:v>
      </x:c>
      <x:c r="K327" s="24">
        <x:f t="shared" si="51"/>
        <x:v>0</x:v>
      </x:c>
      <x:c r="L327" s="27">
        <x:f t="shared" si="51"/>
        <x:v>0</x:v>
      </x:c>
      <x:c r="M327" s="21" t="s">
        <x:v>140</x:v>
      </x:c>
      <x:c r="N327" s="3" t="s">
        <x:v>1115</x:v>
      </x:c>
      <x:c r="O327" s="3" t="s">
        <x:v>1681</x:v>
      </x:c>
      <x:c r="P327" s="3" t="s">
        <x:v>150</x:v>
      </x:c>
      <x:c r="Q327" s="3" t="s">
        <x:v>150</x:v>
      </x:c>
      <x:c r="R327" s="3" t="s">
        <x:v>185</x:v>
      </x:c>
      <x:c r="V327" s="2">
        <x:v>1</x:v>
      </x:c>
      <x:c r="AV327" s="3" t="s">
        <x:v>140</x:v>
      </x:c>
      <x:c r="AW327" s="3" t="s">
        <x:v>1395</x:v>
      </x:c>
      <x:c r="AX327" s="3" t="s">
        <x:v>140</x:v>
      </x:c>
      <x:c r="AY327" s="3" t="s">
        <x:v>140</x:v>
      </x:c>
      <x:c r="AZ327" s="3" t="s">
        <x:v>140</x:v>
      </x:c>
    </x:row>
    <x:row r="328" spans="1:52" ht="30" customHeight="1">
      <x:c r="A328" s="21" t="s">
        <x:v>849</x:v>
      </x:c>
      <x:c r="B328" s="21" t="s">
        <x:v>387</x:v>
      </x:c>
      <x:c r="C328" s="21" t="s">
        <x:v>127</x:v>
      </x:c>
      <x:c r="D328" s="22">
        <x:v>0.16700000000000001</x:v>
      </x:c>
      <x:c r="E328" s="24">
        <x:f>단가대비표!O96</x:f>
        <x:v>0</x:v>
      </x:c>
      <x:c r="F328" s="27">
        <x:f>TRUNC(E328*D328,1)</x:f>
        <x:v>0</x:v>
      </x:c>
      <x:c r="G328" s="24">
        <x:f>단가대비표!P96</x:f>
        <x:v>0</x:v>
      </x:c>
      <x:c r="H328" s="27">
        <x:f>TRUNC(G328*D328,1)</x:f>
        <x:v>0</x:v>
      </x:c>
      <x:c r="I328" s="24">
        <x:f>단가대비표!V96</x:f>
        <x:v>0</x:v>
      </x:c>
      <x:c r="J328" s="27">
        <x:f>TRUNC(I328*D328,1)</x:f>
        <x:v>0</x:v>
      </x:c>
      <x:c r="K328" s="24">
        <x:f t="shared" si="51"/>
        <x:v>0</x:v>
      </x:c>
      <x:c r="L328" s="27">
        <x:f t="shared" si="51"/>
        <x:v>0</x:v>
      </x:c>
      <x:c r="M328" s="21" t="s">
        <x:v>140</x:v>
      </x:c>
      <x:c r="N328" s="3" t="s">
        <x:v>1115</x:v>
      </x:c>
      <x:c r="O328" s="3" t="s">
        <x:v>1675</x:v>
      </x:c>
      <x:c r="P328" s="3" t="s">
        <x:v>150</x:v>
      </x:c>
      <x:c r="Q328" s="3" t="s">
        <x:v>150</x:v>
      </x:c>
      <x:c r="R328" s="3" t="s">
        <x:v>185</x:v>
      </x:c>
      <x:c r="V328" s="2">
        <x:v>1</x:v>
      </x:c>
      <x:c r="AV328" s="3" t="s">
        <x:v>140</x:v>
      </x:c>
      <x:c r="AW328" s="3" t="s">
        <x:v>1393</x:v>
      </x:c>
      <x:c r="AX328" s="3" t="s">
        <x:v>140</x:v>
      </x:c>
      <x:c r="AY328" s="3" t="s">
        <x:v>140</x:v>
      </x:c>
      <x:c r="AZ328" s="3" t="s">
        <x:v>140</x:v>
      </x:c>
    </x:row>
    <x:row r="329" spans="1:52" ht="30" customHeight="1">
      <x:c r="A329" s="21" t="s">
        <x:v>856</x:v>
      </x:c>
      <x:c r="B329" s="21" t="s">
        <x:v>519</x:v>
      </x:c>
      <x:c r="C329" s="21" t="s">
        <x:v>141</x:v>
      </x:c>
      <x:c r="D329" s="22">
        <x:v>1</x:v>
      </x:c>
      <x:c r="E329" s="24">
        <x:v>0</x:v>
      </x:c>
      <x:c r="F329" s="27">
        <x:f>TRUNC(E329*D329,1)</x:f>
        <x:v>0</x:v>
      </x:c>
      <x:c r="G329" s="24">
        <x:v>0</x:v>
      </x:c>
      <x:c r="H329" s="27">
        <x:f>TRUNC(G329*D329,1)</x:f>
        <x:v>0</x:v>
      </x:c>
      <x:c r="I329" s="24">
        <x:f>TRUNC(SUMIF(V326:V329,RIGHTB(O329,1),H326:H329)*U329,2)</x:f>
        <x:v>0</x:v>
      </x:c>
      <x:c r="J329" s="27">
        <x:f>TRUNC(I329*D329,1)</x:f>
        <x:v>0</x:v>
      </x:c>
      <x:c r="K329" s="24">
        <x:f t="shared" si="51"/>
        <x:v>0</x:v>
      </x:c>
      <x:c r="L329" s="27">
        <x:f t="shared" si="51"/>
        <x:v>0</x:v>
      </x:c>
      <x:c r="M329" s="21" t="s">
        <x:v>140</x:v>
      </x:c>
      <x:c r="N329" s="3" t="s">
        <x:v>1115</x:v>
      </x:c>
      <x:c r="O329" s="3" t="s">
        <x:v>5</x:v>
      </x:c>
      <x:c r="P329" s="3" t="s">
        <x:v>150</x:v>
      </x:c>
      <x:c r="Q329" s="3" t="s">
        <x:v>150</x:v>
      </x:c>
      <x:c r="R329" s="3" t="s">
        <x:v>150</x:v>
      </x:c>
      <x:c r="S329" s="2">
        <x:v>1</x:v>
      </x:c>
      <x:c r="T329" s="2">
        <x:v>2</x:v>
      </x:c>
      <x:c r="U329" s="2">
        <x:v>0.020000000000000001</x:v>
      </x:c>
      <x:c r="AV329" s="3" t="s">
        <x:v>140</x:v>
      </x:c>
      <x:c r="AW329" s="3" t="s">
        <x:v>1330</x:v>
      </x:c>
      <x:c r="AX329" s="3" t="s">
        <x:v>140</x:v>
      </x:c>
      <x:c r="AY329" s="3" t="s">
        <x:v>140</x:v>
      </x:c>
      <x:c r="AZ329" s="3" t="s">
        <x:v>140</x:v>
      </x:c>
    </x:row>
    <x:row r="330" spans="1:52" ht="30" customHeight="1">
      <x:c r="A330" s="21" t="s">
        <x:v>1699</x:v>
      </x:c>
      <x:c r="B330" s="21" t="s">
        <x:v>140</x:v>
      </x:c>
      <x:c r="C330" s="21" t="s">
        <x:v>140</x:v>
      </x:c>
      <x:c r="D330" s="22"/>
      <x:c r="E330" s="24"/>
      <x:c r="F330" s="27">
        <x:f>TRUNC(SUMIF(N326:N329,N325,F326:F329),0)</x:f>
        <x:v>0</x:v>
      </x:c>
      <x:c r="G330" s="24"/>
      <x:c r="H330" s="27">
        <x:f>TRUNC(SUMIF(N326:N329,N325,H326:H329),0)</x:f>
        <x:v>0</x:v>
      </x:c>
      <x:c r="I330" s="24"/>
      <x:c r="J330" s="27">
        <x:f>TRUNC(SUMIF(N326:N329,N325,J326:J329),0)</x:f>
        <x:v>0</x:v>
      </x:c>
      <x:c r="K330" s="24"/>
      <x:c r="L330" s="27">
        <x:f>F330+H330+J330</x:f>
        <x:v>0</x:v>
      </x:c>
      <x:c r="M330" s="21" t="s">
        <x:v>140</x:v>
      </x:c>
      <x:c r="N330" s="3" t="s">
        <x:v>344</x:v>
      </x:c>
      <x:c r="O330" s="3" t="s">
        <x:v>344</x:v>
      </x:c>
      <x:c r="P330" s="3" t="s">
        <x:v>140</x:v>
      </x:c>
      <x:c r="Q330" s="3" t="s">
        <x:v>140</x:v>
      </x:c>
      <x:c r="R330" s="3" t="s">
        <x:v>140</x:v>
      </x:c>
      <x:c r="AV330" s="3" t="s">
        <x:v>140</x:v>
      </x:c>
      <x:c r="AW330" s="3" t="s">
        <x:v>140</x:v>
      </x:c>
      <x:c r="AX330" s="3" t="s">
        <x:v>140</x:v>
      </x:c>
      <x:c r="AY330" s="3" t="s">
        <x:v>140</x:v>
      </x:c>
      <x:c r="AZ330" s="3" t="s">
        <x:v>140</x:v>
      </x:c>
    </x:row>
    <x:row r="331" spans="1:13" ht="30" customHeight="1">
      <x:c r="A331" s="22"/>
      <x:c r="B331" s="22"/>
      <x:c r="C331" s="22"/>
      <x:c r="D331" s="22"/>
      <x:c r="E331" s="24"/>
      <x:c r="F331" s="27"/>
      <x:c r="G331" s="24"/>
      <x:c r="H331" s="27"/>
      <x:c r="I331" s="24"/>
      <x:c r="J331" s="27"/>
      <x:c r="K331" s="24"/>
      <x:c r="L331" s="27"/>
      <x:c r="M331" s="22"/>
    </x:row>
    <x:row r="332" spans="1:14" ht="30" customHeight="1">
      <x:c r="A332" s="18" t="s">
        <x:v>1377</x:v>
      </x:c>
      <x:c r="B332" s="19"/>
      <x:c r="C332" s="19"/>
      <x:c r="D332" s="19"/>
      <x:c r="E332" s="23"/>
      <x:c r="F332" s="26"/>
      <x:c r="G332" s="23"/>
      <x:c r="H332" s="26"/>
      <x:c r="I332" s="23"/>
      <x:c r="J332" s="26"/>
      <x:c r="K332" s="23"/>
      <x:c r="L332" s="26"/>
      <x:c r="M332" s="20"/>
      <x:c r="N332" s="3" t="s">
        <x:v>1173</x:v>
      </x:c>
    </x:row>
    <x:row r="333" spans="1:52" ht="30" customHeight="1">
      <x:c r="A333" s="21" t="s">
        <x:v>609</x:v>
      </x:c>
      <x:c r="B333" s="21" t="s">
        <x:v>974</x:v>
      </x:c>
      <x:c r="C333" s="21" t="s">
        <x:v>176</x:v>
      </x:c>
      <x:c r="D333" s="22">
        <x:v>0.27500000000000002</x:v>
      </x:c>
      <x:c r="E333" s="24">
        <x:f>단가대비표!O46</x:f>
        <x:v>0</x:v>
      </x:c>
      <x:c r="F333" s="27">
        <x:f>TRUNC(E333*D333,1)</x:f>
        <x:v>0</x:v>
      </x:c>
      <x:c r="G333" s="24">
        <x:f>단가대비표!P46</x:f>
        <x:v>0</x:v>
      </x:c>
      <x:c r="H333" s="27">
        <x:f>TRUNC(G333*D333,1)</x:f>
        <x:v>0</x:v>
      </x:c>
      <x:c r="I333" s="24">
        <x:f>단가대비표!V46</x:f>
        <x:v>0</x:v>
      </x:c>
      <x:c r="J333" s="27">
        <x:f>TRUNC(I333*D333,1)</x:f>
        <x:v>0</x:v>
      </x:c>
      <x:c r="K333" s="24">
        <x:f t="shared" ref="K333:L335" si="52">TRUNC(E333+G333+I333,1)</x:f>
        <x:v>0</x:v>
      </x:c>
      <x:c r="L333" s="27">
        <x:f t="shared" si="52"/>
        <x:v>0</x:v>
      </x:c>
      <x:c r="M333" s="21" t="s">
        <x:v>140</x:v>
      </x:c>
      <x:c r="N333" s="3" t="s">
        <x:v>1173</x:v>
      </x:c>
      <x:c r="O333" s="3" t="s">
        <x:v>1663</x:v>
      </x:c>
      <x:c r="P333" s="3" t="s">
        <x:v>150</x:v>
      </x:c>
      <x:c r="Q333" s="3" t="s">
        <x:v>150</x:v>
      </x:c>
      <x:c r="R333" s="3" t="s">
        <x:v>185</x:v>
      </x:c>
      <x:c r="AV333" s="3" t="s">
        <x:v>140</x:v>
      </x:c>
      <x:c r="AW333" s="3" t="s">
        <x:v>1767</x:v>
      </x:c>
      <x:c r="AX333" s="3" t="s">
        <x:v>140</x:v>
      </x:c>
      <x:c r="AY333" s="3" t="s">
        <x:v>140</x:v>
      </x:c>
      <x:c r="AZ333" s="3" t="s">
        <x:v>140</x:v>
      </x:c>
    </x:row>
    <x:row r="334" spans="1:52" ht="30" customHeight="1">
      <x:c r="A334" s="21" t="s">
        <x:v>98</x:v>
      </x:c>
      <x:c r="B334" s="21" t="s">
        <x:v>280</x:v>
      </x:c>
      <x:c r="C334" s="21" t="s">
        <x:v>232</x:v>
      </x:c>
      <x:c r="D334" s="22">
        <x:v>0.0068999999999999995</x:v>
      </x:c>
      <x:c r="E334" s="24">
        <x:f>일위대가목록!E55</x:f>
        <x:v>0</x:v>
      </x:c>
      <x:c r="F334" s="27">
        <x:f>TRUNC(E334*D334,1)</x:f>
        <x:v>0</x:v>
      </x:c>
      <x:c r="G334" s="24">
        <x:f>일위대가목록!F55</x:f>
        <x:v>0</x:v>
      </x:c>
      <x:c r="H334" s="27">
        <x:f>TRUNC(G334*D334,1)</x:f>
        <x:v>0</x:v>
      </x:c>
      <x:c r="I334" s="24">
        <x:f>일위대가목록!G55</x:f>
        <x:v>0</x:v>
      </x:c>
      <x:c r="J334" s="27">
        <x:f>TRUNC(I334*D334,1)</x:f>
        <x:v>0</x:v>
      </x:c>
      <x:c r="K334" s="24">
        <x:f t="shared" si="52"/>
        <x:v>0</x:v>
      </x:c>
      <x:c r="L334" s="27">
        <x:f t="shared" si="52"/>
        <x:v>0</x:v>
      </x:c>
      <x:c r="M334" s="21" t="s">
        <x:v>409</x:v>
      </x:c>
      <x:c r="N334" s="3" t="s">
        <x:v>1173</x:v>
      </x:c>
      <x:c r="O334" s="3" t="s">
        <x:v>1135</x:v>
      </x:c>
      <x:c r="P334" s="3" t="s">
        <x:v>185</x:v>
      </x:c>
      <x:c r="Q334" s="3" t="s">
        <x:v>150</x:v>
      </x:c>
      <x:c r="R334" s="3" t="s">
        <x:v>150</x:v>
      </x:c>
      <x:c r="AV334" s="3" t="s">
        <x:v>140</x:v>
      </x:c>
      <x:c r="AW334" s="3" t="s">
        <x:v>1432</x:v>
      </x:c>
      <x:c r="AX334" s="3" t="s">
        <x:v>140</x:v>
      </x:c>
      <x:c r="AY334" s="3" t="s">
        <x:v>140</x:v>
      </x:c>
      <x:c r="AZ334" s="3" t="s">
        <x:v>140</x:v>
      </x:c>
    </x:row>
    <x:row r="335" spans="1:52" ht="30" customHeight="1">
      <x:c r="A335" s="21" t="s">
        <x:v>69</x:v>
      </x:c>
      <x:c r="B335" s="21" t="s">
        <x:v>85</x:v>
      </x:c>
      <x:c r="C335" s="21" t="s">
        <x:v>176</x:v>
      </x:c>
      <x:c r="D335" s="22">
        <x:v>0.25</x:v>
      </x:c>
      <x:c r="E335" s="24">
        <x:f>일위대가목록!E56</x:f>
        <x:v>0</x:v>
      </x:c>
      <x:c r="F335" s="27">
        <x:f>TRUNC(E335*D335,1)</x:f>
        <x:v>0</x:v>
      </x:c>
      <x:c r="G335" s="24">
        <x:f>일위대가목록!F56</x:f>
        <x:v>0</x:v>
      </x:c>
      <x:c r="H335" s="27">
        <x:f>TRUNC(G335*D335,1)</x:f>
        <x:v>0</x:v>
      </x:c>
      <x:c r="I335" s="24">
        <x:f>일위대가목록!G56</x:f>
        <x:v>0</x:v>
      </x:c>
      <x:c r="J335" s="27">
        <x:f>TRUNC(I335*D335,1)</x:f>
        <x:v>0</x:v>
      </x:c>
      <x:c r="K335" s="24">
        <x:f t="shared" si="52"/>
        <x:v>0</x:v>
      </x:c>
      <x:c r="L335" s="27">
        <x:f t="shared" si="52"/>
        <x:v>0</x:v>
      </x:c>
      <x:c r="M335" s="21" t="s">
        <x:v>490</x:v>
      </x:c>
      <x:c r="N335" s="3" t="s">
        <x:v>1173</x:v>
      </x:c>
      <x:c r="O335" s="3" t="s">
        <x:v>1115</x:v>
      </x:c>
      <x:c r="P335" s="3" t="s">
        <x:v>185</x:v>
      </x:c>
      <x:c r="Q335" s="3" t="s">
        <x:v>150</x:v>
      </x:c>
      <x:c r="R335" s="3" t="s">
        <x:v>150</x:v>
      </x:c>
      <x:c r="AV335" s="3" t="s">
        <x:v>140</x:v>
      </x:c>
      <x:c r="AW335" s="3" t="s">
        <x:v>1438</x:v>
      </x:c>
      <x:c r="AX335" s="3" t="s">
        <x:v>140</x:v>
      </x:c>
      <x:c r="AY335" s="3" t="s">
        <x:v>140</x:v>
      </x:c>
      <x:c r="AZ335" s="3" t="s">
        <x:v>140</x:v>
      </x:c>
    </x:row>
    <x:row r="336" spans="1:52" ht="30" customHeight="1">
      <x:c r="A336" s="21" t="s">
        <x:v>1699</x:v>
      </x:c>
      <x:c r="B336" s="21" t="s">
        <x:v>140</x:v>
      </x:c>
      <x:c r="C336" s="21" t="s">
        <x:v>140</x:v>
      </x:c>
      <x:c r="D336" s="22"/>
      <x:c r="E336" s="24"/>
      <x:c r="F336" s="27">
        <x:f>TRUNC(SUMIF(N333:N335,N332,F333:F335),0)</x:f>
        <x:v>0</x:v>
      </x:c>
      <x:c r="G336" s="24"/>
      <x:c r="H336" s="27">
        <x:f>TRUNC(SUMIF(N333:N335,N332,H333:H335),0)</x:f>
        <x:v>0</x:v>
      </x:c>
      <x:c r="I336" s="24"/>
      <x:c r="J336" s="27">
        <x:f>TRUNC(SUMIF(N333:N335,N332,J333:J335),0)</x:f>
        <x:v>0</x:v>
      </x:c>
      <x:c r="K336" s="24"/>
      <x:c r="L336" s="27">
        <x:f>F336+H336+J336</x:f>
        <x:v>0</x:v>
      </x:c>
      <x:c r="M336" s="21" t="s">
        <x:v>140</x:v>
      </x:c>
      <x:c r="N336" s="3" t="s">
        <x:v>344</x:v>
      </x:c>
      <x:c r="O336" s="3" t="s">
        <x:v>344</x:v>
      </x:c>
      <x:c r="P336" s="3" t="s">
        <x:v>140</x:v>
      </x:c>
      <x:c r="Q336" s="3" t="s">
        <x:v>140</x:v>
      </x:c>
      <x:c r="R336" s="3" t="s">
        <x:v>140</x:v>
      </x:c>
      <x:c r="AV336" s="3" t="s">
        <x:v>140</x:v>
      </x:c>
      <x:c r="AW336" s="3" t="s">
        <x:v>140</x:v>
      </x:c>
      <x:c r="AX336" s="3" t="s">
        <x:v>140</x:v>
      </x:c>
      <x:c r="AY336" s="3" t="s">
        <x:v>140</x:v>
      </x:c>
      <x:c r="AZ336" s="3" t="s">
        <x:v>140</x:v>
      </x:c>
    </x:row>
    <x:row r="337" spans="1:13" ht="30" customHeight="1">
      <x:c r="A337" s="22"/>
      <x:c r="B337" s="22"/>
      <x:c r="C337" s="22"/>
      <x:c r="D337" s="22"/>
      <x:c r="E337" s="24"/>
      <x:c r="F337" s="27"/>
      <x:c r="G337" s="24"/>
      <x:c r="H337" s="27"/>
      <x:c r="I337" s="24"/>
      <x:c r="J337" s="27"/>
      <x:c r="K337" s="24"/>
      <x:c r="L337" s="27"/>
      <x:c r="M337" s="22"/>
    </x:row>
    <x:row r="338" spans="1:14" ht="30" customHeight="1">
      <x:c r="A338" s="18" t="s">
        <x:v>1511</x:v>
      </x:c>
      <x:c r="B338" s="19"/>
      <x:c r="C338" s="19"/>
      <x:c r="D338" s="19"/>
      <x:c r="E338" s="23"/>
      <x:c r="F338" s="26"/>
      <x:c r="G338" s="23"/>
      <x:c r="H338" s="26"/>
      <x:c r="I338" s="23"/>
      <x:c r="J338" s="26"/>
      <x:c r="K338" s="23"/>
      <x:c r="L338" s="26"/>
      <x:c r="M338" s="20"/>
      <x:c r="N338" s="3" t="s">
        <x:v>1138</x:v>
      </x:c>
    </x:row>
    <x:row r="339" spans="1:52" ht="30" customHeight="1">
      <x:c r="A339" s="21" t="s">
        <x:v>248</x:v>
      </x:c>
      <x:c r="B339" s="21" t="s">
        <x:v>387</x:v>
      </x:c>
      <x:c r="C339" s="21" t="s">
        <x:v>127</x:v>
      </x:c>
      <x:c r="D339" s="22">
        <x:v>0.014999999999999999</x:v>
      </x:c>
      <x:c r="E339" s="24">
        <x:f>단가대비표!O110</x:f>
        <x:v>0</x:v>
      </x:c>
      <x:c r="F339" s="27">
        <x:f>TRUNC(E339*D339,1)</x:f>
        <x:v>0</x:v>
      </x:c>
      <x:c r="G339" s="24">
        <x:f>단가대비표!P110</x:f>
        <x:v>0</x:v>
      </x:c>
      <x:c r="H339" s="27">
        <x:f>TRUNC(G339*D339,1)</x:f>
        <x:v>0</x:v>
      </x:c>
      <x:c r="I339" s="24">
        <x:f>단가대비표!V110</x:f>
        <x:v>0</x:v>
      </x:c>
      <x:c r="J339" s="27">
        <x:f>TRUNC(I339*D339,1)</x:f>
        <x:v>0</x:v>
      </x:c>
      <x:c r="K339" s="24">
        <x:f t="shared" ref="K339:L341" si="53">TRUNC(E339+G339+I339,1)</x:f>
        <x:v>0</x:v>
      </x:c>
      <x:c r="L339" s="27">
        <x:f t="shared" si="53"/>
        <x:v>0</x:v>
      </x:c>
      <x:c r="M339" s="21" t="s">
        <x:v>140</x:v>
      </x:c>
      <x:c r="N339" s="3" t="s">
        <x:v>1138</x:v>
      </x:c>
      <x:c r="O339" s="3" t="s">
        <x:v>805</x:v>
      </x:c>
      <x:c r="P339" s="3" t="s">
        <x:v>150</x:v>
      </x:c>
      <x:c r="Q339" s="3" t="s">
        <x:v>150</x:v>
      </x:c>
      <x:c r="R339" s="3" t="s">
        <x:v>185</x:v>
      </x:c>
      <x:c r="V339" s="2">
        <x:v>1</x:v>
      </x:c>
      <x:c r="AV339" s="3" t="s">
        <x:v>140</x:v>
      </x:c>
      <x:c r="AW339" s="3" t="s">
        <x:v>1391</x:v>
      </x:c>
      <x:c r="AX339" s="3" t="s">
        <x:v>140</x:v>
      </x:c>
      <x:c r="AY339" s="3" t="s">
        <x:v>140</x:v>
      </x:c>
      <x:c r="AZ339" s="3" t="s">
        <x:v>140</x:v>
      </x:c>
    </x:row>
    <x:row r="340" spans="1:52" ht="30" customHeight="1">
      <x:c r="A340" s="21" t="s">
        <x:v>849</x:v>
      </x:c>
      <x:c r="B340" s="21" t="s">
        <x:v>387</x:v>
      </x:c>
      <x:c r="C340" s="21" t="s">
        <x:v>127</x:v>
      </x:c>
      <x:c r="D340" s="22">
        <x:v>0.0029999999999999999</x:v>
      </x:c>
      <x:c r="E340" s="24">
        <x:f>단가대비표!O96</x:f>
        <x:v>0</x:v>
      </x:c>
      <x:c r="F340" s="27">
        <x:f>TRUNC(E340*D340,1)</x:f>
        <x:v>0</x:v>
      </x:c>
      <x:c r="G340" s="24">
        <x:f>단가대비표!P96</x:f>
        <x:v>0</x:v>
      </x:c>
      <x:c r="H340" s="27">
        <x:f>TRUNC(G340*D340,1)</x:f>
        <x:v>0</x:v>
      </x:c>
      <x:c r="I340" s="24">
        <x:f>단가대비표!V96</x:f>
        <x:v>0</x:v>
      </x:c>
      <x:c r="J340" s="27">
        <x:f>TRUNC(I340*D340,1)</x:f>
        <x:v>0</x:v>
      </x:c>
      <x:c r="K340" s="24">
        <x:f t="shared" si="53"/>
        <x:v>0</x:v>
      </x:c>
      <x:c r="L340" s="27">
        <x:f t="shared" si="53"/>
        <x:v>0</x:v>
      </x:c>
      <x:c r="M340" s="21" t="s">
        <x:v>140</x:v>
      </x:c>
      <x:c r="N340" s="3" t="s">
        <x:v>1138</x:v>
      </x:c>
      <x:c r="O340" s="3" t="s">
        <x:v>1675</x:v>
      </x:c>
      <x:c r="P340" s="3" t="s">
        <x:v>150</x:v>
      </x:c>
      <x:c r="Q340" s="3" t="s">
        <x:v>150</x:v>
      </x:c>
      <x:c r="R340" s="3" t="s">
        <x:v>185</x:v>
      </x:c>
      <x:c r="V340" s="2">
        <x:v>1</x:v>
      </x:c>
      <x:c r="AV340" s="3" t="s">
        <x:v>140</x:v>
      </x:c>
      <x:c r="AW340" s="3" t="s">
        <x:v>1384</x:v>
      </x:c>
      <x:c r="AX340" s="3" t="s">
        <x:v>140</x:v>
      </x:c>
      <x:c r="AY340" s="3" t="s">
        <x:v>140</x:v>
      </x:c>
      <x:c r="AZ340" s="3" t="s">
        <x:v>140</x:v>
      </x:c>
    </x:row>
    <x:row r="341" spans="1:52" ht="30" customHeight="1">
      <x:c r="A341" s="21" t="s">
        <x:v>983</x:v>
      </x:c>
      <x:c r="B341" s="21" t="s">
        <x:v>519</x:v>
      </x:c>
      <x:c r="C341" s="21" t="s">
        <x:v>141</x:v>
      </x:c>
      <x:c r="D341" s="22">
        <x:v>1</x:v>
      </x:c>
      <x:c r="E341" s="24">
        <x:f>TRUNC(SUMIF(V339:V341,RIGHTB(O341,1),H339:H341)*U341,2)</x:f>
        <x:v>0</x:v>
      </x:c>
      <x:c r="F341" s="27">
        <x:f>TRUNC(E341*D341,1)</x:f>
        <x:v>0</x:v>
      </x:c>
      <x:c r="G341" s="24">
        <x:v>0</x:v>
      </x:c>
      <x:c r="H341" s="27">
        <x:f>TRUNC(G341*D341,1)</x:f>
        <x:v>0</x:v>
      </x:c>
      <x:c r="I341" s="24">
        <x:v>0</x:v>
      </x:c>
      <x:c r="J341" s="27">
        <x:f>TRUNC(I341*D341,1)</x:f>
        <x:v>0</x:v>
      </x:c>
      <x:c r="K341" s="24">
        <x:f t="shared" si="53"/>
        <x:v>0</x:v>
      </x:c>
      <x:c r="L341" s="27">
        <x:f t="shared" si="53"/>
        <x:v>0</x:v>
      </x:c>
      <x:c r="M341" s="21" t="s">
        <x:v>140</x:v>
      </x:c>
      <x:c r="N341" s="3" t="s">
        <x:v>1138</x:v>
      </x:c>
      <x:c r="O341" s="3" t="s">
        <x:v>5</x:v>
      </x:c>
      <x:c r="P341" s="3" t="s">
        <x:v>150</x:v>
      </x:c>
      <x:c r="Q341" s="3" t="s">
        <x:v>150</x:v>
      </x:c>
      <x:c r="R341" s="3" t="s">
        <x:v>150</x:v>
      </x:c>
      <x:c r="S341" s="2">
        <x:v>1</x:v>
      </x:c>
      <x:c r="T341" s="2">
        <x:v>0</x:v>
      </x:c>
      <x:c r="U341" s="2">
        <x:v>0.020000000000000001</x:v>
      </x:c>
      <x:c r="AV341" s="3" t="s">
        <x:v>140</x:v>
      </x:c>
      <x:c r="AW341" s="3" t="s">
        <x:v>1429</x:v>
      </x:c>
      <x:c r="AX341" s="3" t="s">
        <x:v>140</x:v>
      </x:c>
      <x:c r="AY341" s="3" t="s">
        <x:v>140</x:v>
      </x:c>
      <x:c r="AZ341" s="3" t="s">
        <x:v>140</x:v>
      </x:c>
    </x:row>
    <x:row r="342" spans="1:52" ht="30" customHeight="1">
      <x:c r="A342" s="21" t="s">
        <x:v>1699</x:v>
      </x:c>
      <x:c r="B342" s="21" t="s">
        <x:v>140</x:v>
      </x:c>
      <x:c r="C342" s="21" t="s">
        <x:v>140</x:v>
      </x:c>
      <x:c r="D342" s="22"/>
      <x:c r="E342" s="24"/>
      <x:c r="F342" s="27">
        <x:f>TRUNC(SUMIF(N339:N341,N338,F339:F341),0)</x:f>
        <x:v>0</x:v>
      </x:c>
      <x:c r="G342" s="24"/>
      <x:c r="H342" s="27">
        <x:f>TRUNC(SUMIF(N339:N341,N338,H339:H341),0)</x:f>
        <x:v>0</x:v>
      </x:c>
      <x:c r="I342" s="24"/>
      <x:c r="J342" s="27">
        <x:f>TRUNC(SUMIF(N339:N341,N338,J339:J341),0)</x:f>
        <x:v>0</x:v>
      </x:c>
      <x:c r="K342" s="24"/>
      <x:c r="L342" s="27">
        <x:f>F342+H342+J342</x:f>
        <x:v>0</x:v>
      </x:c>
      <x:c r="M342" s="21" t="s">
        <x:v>140</x:v>
      </x:c>
      <x:c r="N342" s="3" t="s">
        <x:v>344</x:v>
      </x:c>
      <x:c r="O342" s="3" t="s">
        <x:v>344</x:v>
      </x:c>
      <x:c r="P342" s="3" t="s">
        <x:v>140</x:v>
      </x:c>
      <x:c r="Q342" s="3" t="s">
        <x:v>140</x:v>
      </x:c>
      <x:c r="R342" s="3" t="s">
        <x:v>140</x:v>
      </x:c>
      <x:c r="AV342" s="3" t="s">
        <x:v>140</x:v>
      </x:c>
      <x:c r="AW342" s="3" t="s">
        <x:v>140</x:v>
      </x:c>
      <x:c r="AX342" s="3" t="s">
        <x:v>140</x:v>
      </x:c>
      <x:c r="AY342" s="3" t="s">
        <x:v>140</x:v>
      </x:c>
      <x:c r="AZ342" s="3" t="s">
        <x:v>140</x:v>
      </x:c>
    </x:row>
    <x:row r="343" spans="1:13" ht="30" customHeight="1">
      <x:c r="A343" s="22"/>
      <x:c r="B343" s="22"/>
      <x:c r="C343" s="22"/>
      <x:c r="D343" s="22"/>
      <x:c r="E343" s="24"/>
      <x:c r="F343" s="27"/>
      <x:c r="G343" s="24"/>
      <x:c r="H343" s="27"/>
      <x:c r="I343" s="24"/>
      <x:c r="J343" s="27"/>
      <x:c r="K343" s="24"/>
      <x:c r="L343" s="27"/>
      <x:c r="M343" s="22"/>
    </x:row>
    <x:row r="344" spans="1:14" ht="30" customHeight="1">
      <x:c r="A344" s="18" t="s">
        <x:v>1659</x:v>
      </x:c>
      <x:c r="B344" s="19"/>
      <x:c r="C344" s="19"/>
      <x:c r="D344" s="19"/>
      <x:c r="E344" s="23"/>
      <x:c r="F344" s="26"/>
      <x:c r="G344" s="23"/>
      <x:c r="H344" s="26"/>
      <x:c r="I344" s="23"/>
      <x:c r="J344" s="26"/>
      <x:c r="K344" s="23"/>
      <x:c r="L344" s="26"/>
      <x:c r="M344" s="20"/>
      <x:c r="N344" s="3" t="s">
        <x:v>1134</x:v>
      </x:c>
    </x:row>
    <x:row r="345" spans="1:52" ht="30" customHeight="1">
      <x:c r="A345" s="21" t="s">
        <x:v>728</x:v>
      </x:c>
      <x:c r="B345" s="21" t="s">
        <x:v>1084</x:v>
      </x:c>
      <x:c r="C345" s="21" t="s">
        <x:v>133</x:v>
      </x:c>
      <x:c r="D345" s="22">
        <x:v>0.080000000000000004</x:v>
      </x:c>
      <x:c r="E345" s="24">
        <x:f>단가대비표!O76</x:f>
        <x:v>0</x:v>
      </x:c>
      <x:c r="F345" s="27">
        <x:f>TRUNC(E345*D345,1)</x:f>
        <x:v>0</x:v>
      </x:c>
      <x:c r="G345" s="24">
        <x:f>단가대비표!P76</x:f>
        <x:v>0</x:v>
      </x:c>
      <x:c r="H345" s="27">
        <x:f>TRUNC(G345*D345,1)</x:f>
        <x:v>0</x:v>
      </x:c>
      <x:c r="I345" s="24">
        <x:f>단가대비표!V76</x:f>
        <x:v>0</x:v>
      </x:c>
      <x:c r="J345" s="27">
        <x:f>TRUNC(I345*D345,1)</x:f>
        <x:v>0</x:v>
      </x:c>
      <x:c r="K345" s="24">
        <x:f>TRUNC(E345+G345+I345,1)</x:f>
        <x:v>0</x:v>
      </x:c>
      <x:c r="L345" s="27">
        <x:f>TRUNC(F345+H345+J345,1)</x:f>
        <x:v>0</x:v>
      </x:c>
      <x:c r="M345" s="21" t="s">
        <x:v>140</x:v>
      </x:c>
      <x:c r="N345" s="3" t="s">
        <x:v>1134</x:v>
      </x:c>
      <x:c r="O345" s="3" t="s">
        <x:v>11</x:v>
      </x:c>
      <x:c r="P345" s="3" t="s">
        <x:v>150</x:v>
      </x:c>
      <x:c r="Q345" s="3" t="s">
        <x:v>150</x:v>
      </x:c>
      <x:c r="R345" s="3" t="s">
        <x:v>185</x:v>
      </x:c>
      <x:c r="AV345" s="3" t="s">
        <x:v>140</x:v>
      </x:c>
      <x:c r="AW345" s="3" t="s">
        <x:v>1548</x:v>
      </x:c>
      <x:c r="AX345" s="3" t="s">
        <x:v>140</x:v>
      </x:c>
      <x:c r="AY345" s="3" t="s">
        <x:v>140</x:v>
      </x:c>
      <x:c r="AZ345" s="3" t="s">
        <x:v>140</x:v>
      </x:c>
    </x:row>
    <x:row r="346" spans="1:52" ht="30" customHeight="1">
      <x:c r="A346" s="21" t="s">
        <x:v>219</x:v>
      </x:c>
      <x:c r="B346" s="21" t="s">
        <x:v>1615</x:v>
      </x:c>
      <x:c r="C346" s="21" t="s">
        <x:v>133</x:v>
      </x:c>
      <x:c r="D346" s="22">
        <x:v>0.0040000000000000002</x:v>
      </x:c>
      <x:c r="E346" s="24">
        <x:f>단가대비표!O80</x:f>
        <x:v>0</x:v>
      </x:c>
      <x:c r="F346" s="27">
        <x:f>TRUNC(E346*D346,1)</x:f>
        <x:v>0</x:v>
      </x:c>
      <x:c r="G346" s="24">
        <x:f>단가대비표!P80</x:f>
        <x:v>0</x:v>
      </x:c>
      <x:c r="H346" s="27">
        <x:f>TRUNC(G346*D346,1)</x:f>
        <x:v>0</x:v>
      </x:c>
      <x:c r="I346" s="24">
        <x:f>단가대비표!V80</x:f>
        <x:v>0</x:v>
      </x:c>
      <x:c r="J346" s="27">
        <x:f>TRUNC(I346*D346,1)</x:f>
        <x:v>0</x:v>
      </x:c>
      <x:c r="K346" s="24">
        <x:f>TRUNC(E346+G346+I346,1)</x:f>
        <x:v>0</x:v>
      </x:c>
      <x:c r="L346" s="27">
        <x:f>TRUNC(F346+H346+J346,1)</x:f>
        <x:v>0</x:v>
      </x:c>
      <x:c r="M346" s="21" t="s">
        <x:v>140</x:v>
      </x:c>
      <x:c r="N346" s="3" t="s">
        <x:v>1134</x:v>
      </x:c>
      <x:c r="O346" s="3" t="s">
        <x:v>1033</x:v>
      </x:c>
      <x:c r="P346" s="3" t="s">
        <x:v>150</x:v>
      </x:c>
      <x:c r="Q346" s="3" t="s">
        <x:v>150</x:v>
      </x:c>
      <x:c r="R346" s="3" t="s">
        <x:v>185</x:v>
      </x:c>
      <x:c r="AV346" s="3" t="s">
        <x:v>140</x:v>
      </x:c>
      <x:c r="AW346" s="3" t="s">
        <x:v>1537</x:v>
      </x:c>
      <x:c r="AX346" s="3" t="s">
        <x:v>140</x:v>
      </x:c>
      <x:c r="AY346" s="3" t="s">
        <x:v>140</x:v>
      </x:c>
      <x:c r="AZ346" s="3" t="s">
        <x:v>140</x:v>
      </x:c>
    </x:row>
    <x:row r="347" spans="1:52" ht="30" customHeight="1">
      <x:c r="A347" s="21" t="s">
        <x:v>1699</x:v>
      </x:c>
      <x:c r="B347" s="21" t="s">
        <x:v>140</x:v>
      </x:c>
      <x:c r="C347" s="21" t="s">
        <x:v>140</x:v>
      </x:c>
      <x:c r="D347" s="22"/>
      <x:c r="E347" s="24"/>
      <x:c r="F347" s="27">
        <x:f>TRUNC(SUMIF(N345:N346,N344,F345:F346),0)</x:f>
        <x:v>0</x:v>
      </x:c>
      <x:c r="G347" s="24"/>
      <x:c r="H347" s="27">
        <x:f>TRUNC(SUMIF(N345:N346,N344,H345:H346),0)</x:f>
        <x:v>0</x:v>
      </x:c>
      <x:c r="I347" s="24"/>
      <x:c r="J347" s="27">
        <x:f>TRUNC(SUMIF(N345:N346,N344,J345:J346),0)</x:f>
        <x:v>0</x:v>
      </x:c>
      <x:c r="K347" s="24"/>
      <x:c r="L347" s="27">
        <x:f>F347+H347+J347</x:f>
        <x:v>0</x:v>
      </x:c>
      <x:c r="M347" s="21" t="s">
        <x:v>140</x:v>
      </x:c>
      <x:c r="N347" s="3" t="s">
        <x:v>344</x:v>
      </x:c>
      <x:c r="O347" s="3" t="s">
        <x:v>344</x:v>
      </x:c>
      <x:c r="P347" s="3" t="s">
        <x:v>140</x:v>
      </x:c>
      <x:c r="Q347" s="3" t="s">
        <x:v>140</x:v>
      </x:c>
      <x:c r="R347" s="3" t="s">
        <x:v>140</x:v>
      </x:c>
      <x:c r="AV347" s="3" t="s">
        <x:v>140</x:v>
      </x:c>
      <x:c r="AW347" s="3" t="s">
        <x:v>140</x:v>
      </x:c>
      <x:c r="AX347" s="3" t="s">
        <x:v>140</x:v>
      </x:c>
      <x:c r="AY347" s="3" t="s">
        <x:v>140</x:v>
      </x:c>
      <x:c r="AZ347" s="3" t="s">
        <x:v>140</x:v>
      </x:c>
    </x:row>
    <x:row r="348" spans="1:13" ht="30" customHeight="1">
      <x:c r="A348" s="22"/>
      <x:c r="B348" s="22"/>
      <x:c r="C348" s="22"/>
      <x:c r="D348" s="22"/>
      <x:c r="E348" s="24"/>
      <x:c r="F348" s="27"/>
      <x:c r="G348" s="24"/>
      <x:c r="H348" s="27"/>
      <x:c r="I348" s="24"/>
      <x:c r="J348" s="27"/>
      <x:c r="K348" s="24"/>
      <x:c r="L348" s="27"/>
      <x:c r="M348" s="22"/>
    </x:row>
    <x:row r="349" spans="1:14" ht="30" customHeight="1">
      <x:c r="A349" s="18" t="s">
        <x:v>1405</x:v>
      </x:c>
      <x:c r="B349" s="19"/>
      <x:c r="C349" s="19"/>
      <x:c r="D349" s="19"/>
      <x:c r="E349" s="23"/>
      <x:c r="F349" s="26"/>
      <x:c r="G349" s="23"/>
      <x:c r="H349" s="26"/>
      <x:c r="I349" s="23"/>
      <x:c r="J349" s="26"/>
      <x:c r="K349" s="23"/>
      <x:c r="L349" s="26"/>
      <x:c r="M349" s="20"/>
      <x:c r="N349" s="3" t="s">
        <x:v>1136</x:v>
      </x:c>
    </x:row>
    <x:row r="350" spans="1:52" ht="30" customHeight="1">
      <x:c r="A350" s="21" t="s">
        <x:v>1002</x:v>
      </x:c>
      <x:c r="B350" s="21" t="s">
        <x:v>964</x:v>
      </x:c>
      <x:c r="C350" s="21" t="s">
        <x:v>176</x:v>
      </x:c>
      <x:c r="D350" s="22">
        <x:v>1</x:v>
      </x:c>
      <x:c r="E350" s="24">
        <x:f>일위대가목록!E58</x:f>
        <x:v>0</x:v>
      </x:c>
      <x:c r="F350" s="27">
        <x:f>TRUNC(E350*D350,1)</x:f>
        <x:v>0</x:v>
      </x:c>
      <x:c r="G350" s="24">
        <x:f>일위대가목록!F58</x:f>
        <x:v>0</x:v>
      </x:c>
      <x:c r="H350" s="27">
        <x:f>TRUNC(G350*D350,1)</x:f>
        <x:v>0</x:v>
      </x:c>
      <x:c r="I350" s="24">
        <x:f>일위대가목록!G58</x:f>
        <x:v>0</x:v>
      </x:c>
      <x:c r="J350" s="27">
        <x:f>TRUNC(I350*D350,1)</x:f>
        <x:v>0</x:v>
      </x:c>
      <x:c r="K350" s="24">
        <x:f>TRUNC(E350+G350+I350,1)</x:f>
        <x:v>0</x:v>
      </x:c>
      <x:c r="L350" s="27">
        <x:f>TRUNC(F350+H350+J350,1)</x:f>
        <x:v>0</x:v>
      </x:c>
      <x:c r="M350" s="21" t="s">
        <x:v>755</x:v>
      </x:c>
      <x:c r="N350" s="3" t="s">
        <x:v>1136</x:v>
      </x:c>
      <x:c r="O350" s="3" t="s">
        <x:v>1138</x:v>
      </x:c>
      <x:c r="P350" s="3" t="s">
        <x:v>185</x:v>
      </x:c>
      <x:c r="Q350" s="3" t="s">
        <x:v>150</x:v>
      </x:c>
      <x:c r="R350" s="3" t="s">
        <x:v>150</x:v>
      </x:c>
      <x:c r="AV350" s="3" t="s">
        <x:v>140</x:v>
      </x:c>
      <x:c r="AW350" s="3" t="s">
        <x:v>1434</x:v>
      </x:c>
      <x:c r="AX350" s="3" t="s">
        <x:v>140</x:v>
      </x:c>
      <x:c r="AY350" s="3" t="s">
        <x:v>140</x:v>
      </x:c>
      <x:c r="AZ350" s="3" t="s">
        <x:v>140</x:v>
      </x:c>
    </x:row>
    <x:row r="351" spans="1:52" ht="30" customHeight="1">
      <x:c r="A351" s="21" t="s">
        <x:v>1699</x:v>
      </x:c>
      <x:c r="B351" s="21" t="s">
        <x:v>140</x:v>
      </x:c>
      <x:c r="C351" s="21" t="s">
        <x:v>140</x:v>
      </x:c>
      <x:c r="D351" s="22"/>
      <x:c r="E351" s="24"/>
      <x:c r="F351" s="27">
        <x:f>TRUNC(SUMIF(N350:N350,N349,F350:F350),0)</x:f>
        <x:v>0</x:v>
      </x:c>
      <x:c r="G351" s="24"/>
      <x:c r="H351" s="27">
        <x:f>TRUNC(SUMIF(N350:N350,N349,H350:H350),0)</x:f>
        <x:v>0</x:v>
      </x:c>
      <x:c r="I351" s="24"/>
      <x:c r="J351" s="27">
        <x:f>TRUNC(SUMIF(N350:N350,N349,J350:J350),0)</x:f>
        <x:v>0</x:v>
      </x:c>
      <x:c r="K351" s="24"/>
      <x:c r="L351" s="27">
        <x:f>F351+H351+J351</x:f>
        <x:v>0</x:v>
      </x:c>
      <x:c r="M351" s="21" t="s">
        <x:v>140</x:v>
      </x:c>
      <x:c r="N351" s="3" t="s">
        <x:v>344</x:v>
      </x:c>
      <x:c r="O351" s="3" t="s">
        <x:v>344</x:v>
      </x:c>
      <x:c r="P351" s="3" t="s">
        <x:v>140</x:v>
      </x:c>
      <x:c r="Q351" s="3" t="s">
        <x:v>140</x:v>
      </x:c>
      <x:c r="R351" s="3" t="s">
        <x:v>140</x:v>
      </x:c>
      <x:c r="AV351" s="3" t="s">
        <x:v>140</x:v>
      </x:c>
      <x:c r="AW351" s="3" t="s">
        <x:v>140</x:v>
      </x:c>
      <x:c r="AX351" s="3" t="s">
        <x:v>140</x:v>
      </x:c>
      <x:c r="AY351" s="3" t="s">
        <x:v>140</x:v>
      </x:c>
      <x:c r="AZ351" s="3" t="s">
        <x:v>140</x:v>
      </x:c>
    </x:row>
    <x:row r="352" spans="1:13" ht="30" customHeight="1">
      <x:c r="A352" s="22"/>
      <x:c r="B352" s="22"/>
      <x:c r="C352" s="22"/>
      <x:c r="D352" s="22"/>
      <x:c r="E352" s="24"/>
      <x:c r="F352" s="27"/>
      <x:c r="G352" s="24"/>
      <x:c r="H352" s="27"/>
      <x:c r="I352" s="24"/>
      <x:c r="J352" s="27"/>
      <x:c r="K352" s="24"/>
      <x:c r="L352" s="27"/>
      <x:c r="M352" s="22"/>
    </x:row>
    <x:row r="353" spans="1:14" ht="30" customHeight="1">
      <x:c r="A353" s="18" t="s">
        <x:v>1516</x:v>
      </x:c>
      <x:c r="B353" s="19"/>
      <x:c r="C353" s="19"/>
      <x:c r="D353" s="19"/>
      <x:c r="E353" s="23"/>
      <x:c r="F353" s="26"/>
      <x:c r="G353" s="23"/>
      <x:c r="H353" s="26"/>
      <x:c r="I353" s="23"/>
      <x:c r="J353" s="26"/>
      <x:c r="K353" s="23"/>
      <x:c r="L353" s="26"/>
      <x:c r="M353" s="20"/>
      <x:c r="N353" s="3" t="s">
        <x:v>1132</x:v>
      </x:c>
    </x:row>
    <x:row r="354" spans="1:52" ht="30" customHeight="1">
      <x:c r="A354" s="21" t="s">
        <x:v>248</x:v>
      </x:c>
      <x:c r="B354" s="21" t="s">
        <x:v>387</x:v>
      </x:c>
      <x:c r="C354" s="21" t="s">
        <x:v>127</x:v>
      </x:c>
      <x:c r="D354" s="22">
        <x:v>0.020000000000000001</x:v>
      </x:c>
      <x:c r="E354" s="24">
        <x:f>단가대비표!O110</x:f>
        <x:v>0</x:v>
      </x:c>
      <x:c r="F354" s="27">
        <x:f>TRUNC(E354*D354,1)</x:f>
        <x:v>0</x:v>
      </x:c>
      <x:c r="G354" s="24">
        <x:f>단가대비표!P110</x:f>
        <x:v>0</x:v>
      </x:c>
      <x:c r="H354" s="27">
        <x:f>TRUNC(G354*D354,1)</x:f>
        <x:v>0</x:v>
      </x:c>
      <x:c r="I354" s="24">
        <x:f>단가대비표!V110</x:f>
        <x:v>0</x:v>
      </x:c>
      <x:c r="J354" s="27">
        <x:f>TRUNC(I354*D354,1)</x:f>
        <x:v>0</x:v>
      </x:c>
      <x:c r="K354" s="24">
        <x:f t="shared" ref="K354:L358" si="54">TRUNC(E354+G354+I354,1)</x:f>
        <x:v>0</x:v>
      </x:c>
      <x:c r="L354" s="27">
        <x:f t="shared" si="54"/>
        <x:v>0</x:v>
      </x:c>
      <x:c r="M354" s="21" t="s">
        <x:v>140</x:v>
      </x:c>
      <x:c r="N354" s="3" t="s">
        <x:v>1132</x:v>
      </x:c>
      <x:c r="O354" s="3" t="s">
        <x:v>805</x:v>
      </x:c>
      <x:c r="P354" s="3" t="s">
        <x:v>150</x:v>
      </x:c>
      <x:c r="Q354" s="3" t="s">
        <x:v>150</x:v>
      </x:c>
      <x:c r="R354" s="3" t="s">
        <x:v>185</x:v>
      </x:c>
      <x:c r="V354" s="2">
        <x:v>1</x:v>
      </x:c>
      <x:c r="AV354" s="3" t="s">
        <x:v>140</x:v>
      </x:c>
      <x:c r="AW354" s="3" t="s">
        <x:v>1078</x:v>
      </x:c>
      <x:c r="AX354" s="3" t="s">
        <x:v>140</x:v>
      </x:c>
      <x:c r="AY354" s="3" t="s">
        <x:v>140</x:v>
      </x:c>
      <x:c r="AZ354" s="3" t="s">
        <x:v>140</x:v>
      </x:c>
    </x:row>
    <x:row r="355" spans="1:52" ht="30" customHeight="1">
      <x:c r="A355" s="21" t="s">
        <x:v>849</x:v>
      </x:c>
      <x:c r="B355" s="21" t="s">
        <x:v>387</x:v>
      </x:c>
      <x:c r="C355" s="21" t="s">
        <x:v>127</x:v>
      </x:c>
      <x:c r="D355" s="22">
        <x:v>0.0040000000000000002</x:v>
      </x:c>
      <x:c r="E355" s="24">
        <x:f>단가대비표!O96</x:f>
        <x:v>0</x:v>
      </x:c>
      <x:c r="F355" s="27">
        <x:f>TRUNC(E355*D355,1)</x:f>
        <x:v>0</x:v>
      </x:c>
      <x:c r="G355" s="24">
        <x:f>단가대비표!P96</x:f>
        <x:v>0</x:v>
      </x:c>
      <x:c r="H355" s="27">
        <x:f>TRUNC(G355*D355,1)</x:f>
        <x:v>0</x:v>
      </x:c>
      <x:c r="I355" s="24">
        <x:f>단가대비표!V96</x:f>
        <x:v>0</x:v>
      </x:c>
      <x:c r="J355" s="27">
        <x:f>TRUNC(I355*D355,1)</x:f>
        <x:v>0</x:v>
      </x:c>
      <x:c r="K355" s="24">
        <x:f t="shared" si="54"/>
        <x:v>0</x:v>
      </x:c>
      <x:c r="L355" s="27">
        <x:f t="shared" si="54"/>
        <x:v>0</x:v>
      </x:c>
      <x:c r="M355" s="21" t="s">
        <x:v>140</x:v>
      </x:c>
      <x:c r="N355" s="3" t="s">
        <x:v>1132</x:v>
      </x:c>
      <x:c r="O355" s="3" t="s">
        <x:v>1675</x:v>
      </x:c>
      <x:c r="P355" s="3" t="s">
        <x:v>150</x:v>
      </x:c>
      <x:c r="Q355" s="3" t="s">
        <x:v>150</x:v>
      </x:c>
      <x:c r="R355" s="3" t="s">
        <x:v>185</x:v>
      </x:c>
      <x:c r="V355" s="2">
        <x:v>1</x:v>
      </x:c>
      <x:c r="AV355" s="3" t="s">
        <x:v>140</x:v>
      </x:c>
      <x:c r="AW355" s="3" t="s">
        <x:v>1544</x:v>
      </x:c>
      <x:c r="AX355" s="3" t="s">
        <x:v>140</x:v>
      </x:c>
      <x:c r="AY355" s="3" t="s">
        <x:v>140</x:v>
      </x:c>
      <x:c r="AZ355" s="3" t="s">
        <x:v>140</x:v>
      </x:c>
    </x:row>
    <x:row r="356" spans="1:52" ht="30" customHeight="1">
      <x:c r="A356" s="21" t="s">
        <x:v>248</x:v>
      </x:c>
      <x:c r="B356" s="21" t="s">
        <x:v>387</x:v>
      </x:c>
      <x:c r="C356" s="21" t="s">
        <x:v>127</x:v>
      </x:c>
      <x:c r="D356" s="22">
        <x:v>0.020000000000000001</x:v>
      </x:c>
      <x:c r="E356" s="24">
        <x:f>단가대비표!O110</x:f>
        <x:v>0</x:v>
      </x:c>
      <x:c r="F356" s="27">
        <x:f>TRUNC(E356*D356,1)</x:f>
        <x:v>0</x:v>
      </x:c>
      <x:c r="G356" s="24">
        <x:f>단가대비표!P110</x:f>
        <x:v>0</x:v>
      </x:c>
      <x:c r="H356" s="27">
        <x:f>TRUNC(G356*D356,1)</x:f>
        <x:v>0</x:v>
      </x:c>
      <x:c r="I356" s="24">
        <x:f>단가대비표!V110</x:f>
        <x:v>0</x:v>
      </x:c>
      <x:c r="J356" s="27">
        <x:f>TRUNC(I356*D356,1)</x:f>
        <x:v>0</x:v>
      </x:c>
      <x:c r="K356" s="24">
        <x:f t="shared" si="54"/>
        <x:v>0</x:v>
      </x:c>
      <x:c r="L356" s="27">
        <x:f t="shared" si="54"/>
        <x:v>0</x:v>
      </x:c>
      <x:c r="M356" s="21" t="s">
        <x:v>140</x:v>
      </x:c>
      <x:c r="N356" s="3" t="s">
        <x:v>1132</x:v>
      </x:c>
      <x:c r="O356" s="3" t="s">
        <x:v>805</x:v>
      </x:c>
      <x:c r="P356" s="3" t="s">
        <x:v>150</x:v>
      </x:c>
      <x:c r="Q356" s="3" t="s">
        <x:v>150</x:v>
      </x:c>
      <x:c r="R356" s="3" t="s">
        <x:v>185</x:v>
      </x:c>
      <x:c r="V356" s="2">
        <x:v>1</x:v>
      </x:c>
      <x:c r="AV356" s="3" t="s">
        <x:v>140</x:v>
      </x:c>
      <x:c r="AW356" s="3" t="s">
        <x:v>1078</x:v>
      </x:c>
      <x:c r="AX356" s="3" t="s">
        <x:v>140</x:v>
      </x:c>
      <x:c r="AY356" s="3" t="s">
        <x:v>140</x:v>
      </x:c>
      <x:c r="AZ356" s="3" t="s">
        <x:v>140</x:v>
      </x:c>
    </x:row>
    <x:row r="357" spans="1:52" ht="30" customHeight="1">
      <x:c r="A357" s="21" t="s">
        <x:v>849</x:v>
      </x:c>
      <x:c r="B357" s="21" t="s">
        <x:v>387</x:v>
      </x:c>
      <x:c r="C357" s="21" t="s">
        <x:v>127</x:v>
      </x:c>
      <x:c r="D357" s="22">
        <x:v>0.0040000000000000002</x:v>
      </x:c>
      <x:c r="E357" s="24">
        <x:f>단가대비표!O96</x:f>
        <x:v>0</x:v>
      </x:c>
      <x:c r="F357" s="27">
        <x:f>TRUNC(E357*D357,1)</x:f>
        <x:v>0</x:v>
      </x:c>
      <x:c r="G357" s="24">
        <x:f>단가대비표!P96</x:f>
        <x:v>0</x:v>
      </x:c>
      <x:c r="H357" s="27">
        <x:f>TRUNC(G357*D357,1)</x:f>
        <x:v>0</x:v>
      </x:c>
      <x:c r="I357" s="24">
        <x:f>단가대비표!V96</x:f>
        <x:v>0</x:v>
      </x:c>
      <x:c r="J357" s="27">
        <x:f>TRUNC(I357*D357,1)</x:f>
        <x:v>0</x:v>
      </x:c>
      <x:c r="K357" s="24">
        <x:f t="shared" si="54"/>
        <x:v>0</x:v>
      </x:c>
      <x:c r="L357" s="27">
        <x:f t="shared" si="54"/>
        <x:v>0</x:v>
      </x:c>
      <x:c r="M357" s="21" t="s">
        <x:v>140</x:v>
      </x:c>
      <x:c r="N357" s="3" t="s">
        <x:v>1132</x:v>
      </x:c>
      <x:c r="O357" s="3" t="s">
        <x:v>1675</x:v>
      </x:c>
      <x:c r="P357" s="3" t="s">
        <x:v>150</x:v>
      </x:c>
      <x:c r="Q357" s="3" t="s">
        <x:v>150</x:v>
      </x:c>
      <x:c r="R357" s="3" t="s">
        <x:v>185</x:v>
      </x:c>
      <x:c r="V357" s="2">
        <x:v>1</x:v>
      </x:c>
      <x:c r="AV357" s="3" t="s">
        <x:v>140</x:v>
      </x:c>
      <x:c r="AW357" s="3" t="s">
        <x:v>1544</x:v>
      </x:c>
      <x:c r="AX357" s="3" t="s">
        <x:v>140</x:v>
      </x:c>
      <x:c r="AY357" s="3" t="s">
        <x:v>140</x:v>
      </x:c>
      <x:c r="AZ357" s="3" t="s">
        <x:v>140</x:v>
      </x:c>
    </x:row>
    <x:row r="358" spans="1:52" ht="30" customHeight="1">
      <x:c r="A358" s="21" t="s">
        <x:v>983</x:v>
      </x:c>
      <x:c r="B358" s="21" t="s">
        <x:v>519</x:v>
      </x:c>
      <x:c r="C358" s="21" t="s">
        <x:v>141</x:v>
      </x:c>
      <x:c r="D358" s="22">
        <x:v>1</x:v>
      </x:c>
      <x:c r="E358" s="24">
        <x:f>TRUNC(SUMIF(V354:V358,RIGHTB(O358,1),H354:H358)*U358,2)</x:f>
        <x:v>0</x:v>
      </x:c>
      <x:c r="F358" s="27">
        <x:f>TRUNC(E358*D358,1)</x:f>
        <x:v>0</x:v>
      </x:c>
      <x:c r="G358" s="24">
        <x:v>0</x:v>
      </x:c>
      <x:c r="H358" s="27">
        <x:f>TRUNC(G358*D358,1)</x:f>
        <x:v>0</x:v>
      </x:c>
      <x:c r="I358" s="24">
        <x:v>0</x:v>
      </x:c>
      <x:c r="J358" s="27">
        <x:f>TRUNC(I358*D358,1)</x:f>
        <x:v>0</x:v>
      </x:c>
      <x:c r="K358" s="24">
        <x:f t="shared" si="54"/>
        <x:v>0</x:v>
      </x:c>
      <x:c r="L358" s="27">
        <x:f t="shared" si="54"/>
        <x:v>0</x:v>
      </x:c>
      <x:c r="M358" s="21" t="s">
        <x:v>140</x:v>
      </x:c>
      <x:c r="N358" s="3" t="s">
        <x:v>1132</x:v>
      </x:c>
      <x:c r="O358" s="3" t="s">
        <x:v>5</x:v>
      </x:c>
      <x:c r="P358" s="3" t="s">
        <x:v>150</x:v>
      </x:c>
      <x:c r="Q358" s="3" t="s">
        <x:v>150</x:v>
      </x:c>
      <x:c r="R358" s="3" t="s">
        <x:v>150</x:v>
      </x:c>
      <x:c r="S358" s="2">
        <x:v>1</x:v>
      </x:c>
      <x:c r="T358" s="2">
        <x:v>0</x:v>
      </x:c>
      <x:c r="U358" s="2">
        <x:v>0.020000000000000001</x:v>
      </x:c>
      <x:c r="AV358" s="3" t="s">
        <x:v>140</x:v>
      </x:c>
      <x:c r="AW358" s="3" t="s">
        <x:v>1418</x:v>
      </x:c>
      <x:c r="AX358" s="3" t="s">
        <x:v>140</x:v>
      </x:c>
      <x:c r="AY358" s="3" t="s">
        <x:v>140</x:v>
      </x:c>
      <x:c r="AZ358" s="3" t="s">
        <x:v>140</x:v>
      </x:c>
    </x:row>
    <x:row r="359" spans="1:52" ht="30" customHeight="1">
      <x:c r="A359" s="21" t="s">
        <x:v>1699</x:v>
      </x:c>
      <x:c r="B359" s="21" t="s">
        <x:v>140</x:v>
      </x:c>
      <x:c r="C359" s="21" t="s">
        <x:v>140</x:v>
      </x:c>
      <x:c r="D359" s="22"/>
      <x:c r="E359" s="24"/>
      <x:c r="F359" s="27">
        <x:f>TRUNC(SUMIF(N354:N358,N353,F354:F358),0)</x:f>
        <x:v>0</x:v>
      </x:c>
      <x:c r="G359" s="24"/>
      <x:c r="H359" s="27">
        <x:f>TRUNC(SUMIF(N354:N358,N353,H354:H358),0)</x:f>
        <x:v>0</x:v>
      </x:c>
      <x:c r="I359" s="24"/>
      <x:c r="J359" s="27">
        <x:f>TRUNC(SUMIF(N354:N358,N353,J354:J358),0)</x:f>
        <x:v>0</x:v>
      </x:c>
      <x:c r="K359" s="24"/>
      <x:c r="L359" s="27">
        <x:f>F359+H359+J359</x:f>
        <x:v>0</x:v>
      </x:c>
      <x:c r="M359" s="21" t="s">
        <x:v>140</x:v>
      </x:c>
      <x:c r="N359" s="3" t="s">
        <x:v>344</x:v>
      </x:c>
      <x:c r="O359" s="3" t="s">
        <x:v>344</x:v>
      </x:c>
      <x:c r="P359" s="3" t="s">
        <x:v>140</x:v>
      </x:c>
      <x:c r="Q359" s="3" t="s">
        <x:v>140</x:v>
      </x:c>
      <x:c r="R359" s="3" t="s">
        <x:v>140</x:v>
      </x:c>
      <x:c r="AV359" s="3" t="s">
        <x:v>140</x:v>
      </x:c>
      <x:c r="AW359" s="3" t="s">
        <x:v>140</x:v>
      </x:c>
      <x:c r="AX359" s="3" t="s">
        <x:v>140</x:v>
      </x:c>
      <x:c r="AY359" s="3" t="s">
        <x:v>140</x:v>
      </x:c>
      <x:c r="AZ359" s="3" t="s">
        <x:v>140</x:v>
      </x:c>
    </x:row>
    <x:row r="360" spans="1:13" ht="30" customHeight="1">
      <x:c r="A360" s="22"/>
      <x:c r="B360" s="22"/>
      <x:c r="C360" s="22"/>
      <x:c r="D360" s="22"/>
      <x:c r="E360" s="24"/>
      <x:c r="F360" s="27"/>
      <x:c r="G360" s="24"/>
      <x:c r="H360" s="27"/>
      <x:c r="I360" s="24"/>
      <x:c r="J360" s="27"/>
      <x:c r="K360" s="24"/>
      <x:c r="L360" s="27"/>
      <x:c r="M360" s="22"/>
    </x:row>
    <x:row r="361" spans="1:14" ht="30" customHeight="1">
      <x:c r="A361" s="18" t="s">
        <x:v>1649</x:v>
      </x:c>
      <x:c r="B361" s="19"/>
      <x:c r="C361" s="19"/>
      <x:c r="D361" s="19"/>
      <x:c r="E361" s="23"/>
      <x:c r="F361" s="26"/>
      <x:c r="G361" s="23"/>
      <x:c r="H361" s="26"/>
      <x:c r="I361" s="23"/>
      <x:c r="J361" s="26"/>
      <x:c r="K361" s="23"/>
      <x:c r="L361" s="26"/>
      <x:c r="M361" s="20"/>
      <x:c r="N361" s="3" t="s">
        <x:v>1154</x:v>
      </x:c>
    </x:row>
    <x:row r="362" spans="1:52" ht="30" customHeight="1">
      <x:c r="A362" s="21" t="s">
        <x:v>773</x:v>
      </x:c>
      <x:c r="B362" s="21" t="s">
        <x:v>283</x:v>
      </x:c>
      <x:c r="C362" s="21" t="s">
        <x:v>133</x:v>
      </x:c>
      <x:c r="D362" s="22">
        <x:v>0.16600000000000001</x:v>
      </x:c>
      <x:c r="E362" s="24">
        <x:f>단가대비표!O77</x:f>
        <x:v>0</x:v>
      </x:c>
      <x:c r="F362" s="27">
        <x:f>TRUNC(E362*D362,1)</x:f>
        <x:v>0</x:v>
      </x:c>
      <x:c r="G362" s="24">
        <x:f>단가대비표!P77</x:f>
        <x:v>0</x:v>
      </x:c>
      <x:c r="H362" s="27">
        <x:f>TRUNC(G362*D362,1)</x:f>
        <x:v>0</x:v>
      </x:c>
      <x:c r="I362" s="24">
        <x:f>단가대비표!V77</x:f>
        <x:v>0</x:v>
      </x:c>
      <x:c r="J362" s="27">
        <x:f>TRUNC(I362*D362,1)</x:f>
        <x:v>0</x:v>
      </x:c>
      <x:c r="K362" s="24">
        <x:f>TRUNC(E362+G362+I362,1)</x:f>
        <x:v>0</x:v>
      </x:c>
      <x:c r="L362" s="27">
        <x:f>TRUNC(F362+H362+J362,1)</x:f>
        <x:v>0</x:v>
      </x:c>
      <x:c r="M362" s="21" t="s">
        <x:v>140</x:v>
      </x:c>
      <x:c r="N362" s="3" t="s">
        <x:v>1154</x:v>
      </x:c>
      <x:c r="O362" s="3" t="s">
        <x:v>1919</x:v>
      </x:c>
      <x:c r="P362" s="3" t="s">
        <x:v>150</x:v>
      </x:c>
      <x:c r="Q362" s="3" t="s">
        <x:v>150</x:v>
      </x:c>
      <x:c r="R362" s="3" t="s">
        <x:v>185</x:v>
      </x:c>
      <x:c r="AV362" s="3" t="s">
        <x:v>140</x:v>
      </x:c>
      <x:c r="AW362" s="3" t="s">
        <x:v>1532</x:v>
      </x:c>
      <x:c r="AX362" s="3" t="s">
        <x:v>140</x:v>
      </x:c>
      <x:c r="AY362" s="3" t="s">
        <x:v>140</x:v>
      </x:c>
      <x:c r="AZ362" s="3" t="s">
        <x:v>140</x:v>
      </x:c>
    </x:row>
    <x:row r="363" spans="1:52" ht="30" customHeight="1">
      <x:c r="A363" s="21" t="s">
        <x:v>219</x:v>
      </x:c>
      <x:c r="B363" s="21" t="s">
        <x:v>1587</x:v>
      </x:c>
      <x:c r="C363" s="21" t="s">
        <x:v>133</x:v>
      </x:c>
      <x:c r="D363" s="22">
        <x:v>0.0080000000000000004</x:v>
      </x:c>
      <x:c r="E363" s="24">
        <x:f>단가대비표!O79</x:f>
        <x:v>0</x:v>
      </x:c>
      <x:c r="F363" s="27">
        <x:f>TRUNC(E363*D363,1)</x:f>
        <x:v>0</x:v>
      </x:c>
      <x:c r="G363" s="24">
        <x:f>단가대비표!P79</x:f>
        <x:v>0</x:v>
      </x:c>
      <x:c r="H363" s="27">
        <x:f>TRUNC(G363*D363,1)</x:f>
        <x:v>0</x:v>
      </x:c>
      <x:c r="I363" s="24">
        <x:f>단가대비표!V79</x:f>
        <x:v>0</x:v>
      </x:c>
      <x:c r="J363" s="27">
        <x:f>TRUNC(I363*D363,1)</x:f>
        <x:v>0</x:v>
      </x:c>
      <x:c r="K363" s="24">
        <x:f>TRUNC(E363+G363+I363,1)</x:f>
        <x:v>0</x:v>
      </x:c>
      <x:c r="L363" s="27">
        <x:f>TRUNC(F363+H363+J363,1)</x:f>
        <x:v>0</x:v>
      </x:c>
      <x:c r="M363" s="21" t="s">
        <x:v>140</x:v>
      </x:c>
      <x:c r="N363" s="3" t="s">
        <x:v>1154</x:v>
      </x:c>
      <x:c r="O363" s="3" t="s">
        <x:v>1044</x:v>
      </x:c>
      <x:c r="P363" s="3" t="s">
        <x:v>150</x:v>
      </x:c>
      <x:c r="Q363" s="3" t="s">
        <x:v>150</x:v>
      </x:c>
      <x:c r="R363" s="3" t="s">
        <x:v>185</x:v>
      </x:c>
      <x:c r="AV363" s="3" t="s">
        <x:v>140</x:v>
      </x:c>
      <x:c r="AW363" s="3" t="s">
        <x:v>1536</x:v>
      </x:c>
      <x:c r="AX363" s="3" t="s">
        <x:v>140</x:v>
      </x:c>
      <x:c r="AY363" s="3" t="s">
        <x:v>140</x:v>
      </x:c>
      <x:c r="AZ363" s="3" t="s">
        <x:v>140</x:v>
      </x:c>
    </x:row>
    <x:row r="364" spans="1:52" ht="30" customHeight="1">
      <x:c r="A364" s="21" t="s">
        <x:v>1699</x:v>
      </x:c>
      <x:c r="B364" s="21" t="s">
        <x:v>140</x:v>
      </x:c>
      <x:c r="C364" s="21" t="s">
        <x:v>140</x:v>
      </x:c>
      <x:c r="D364" s="22"/>
      <x:c r="E364" s="24"/>
      <x:c r="F364" s="27">
        <x:f>TRUNC(SUMIF(N362:N363,N361,F362:F363),0)</x:f>
        <x:v>0</x:v>
      </x:c>
      <x:c r="G364" s="24"/>
      <x:c r="H364" s="27">
        <x:f>TRUNC(SUMIF(N362:N363,N361,H362:H363),0)</x:f>
        <x:v>0</x:v>
      </x:c>
      <x:c r="I364" s="24"/>
      <x:c r="J364" s="27">
        <x:f>TRUNC(SUMIF(N362:N363,N361,J362:J363),0)</x:f>
        <x:v>0</x:v>
      </x:c>
      <x:c r="K364" s="24"/>
      <x:c r="L364" s="27">
        <x:f>F364+H364+J364</x:f>
        <x:v>0</x:v>
      </x:c>
      <x:c r="M364" s="21" t="s">
        <x:v>140</x:v>
      </x:c>
      <x:c r="N364" s="3" t="s">
        <x:v>344</x:v>
      </x:c>
      <x:c r="O364" s="3" t="s">
        <x:v>344</x:v>
      </x:c>
      <x:c r="P364" s="3" t="s">
        <x:v>140</x:v>
      </x:c>
      <x:c r="Q364" s="3" t="s">
        <x:v>140</x:v>
      </x:c>
      <x:c r="R364" s="3" t="s">
        <x:v>140</x:v>
      </x:c>
      <x:c r="AV364" s="3" t="s">
        <x:v>140</x:v>
      </x:c>
      <x:c r="AW364" s="3" t="s">
        <x:v>140</x:v>
      </x:c>
      <x:c r="AX364" s="3" t="s">
        <x:v>140</x:v>
      </x:c>
      <x:c r="AY364" s="3" t="s">
        <x:v>140</x:v>
      </x:c>
      <x:c r="AZ364" s="3" t="s">
        <x:v>140</x:v>
      </x:c>
    </x:row>
    <x:row r="365" spans="1:13" ht="30" customHeight="1">
      <x:c r="A365" s="22"/>
      <x:c r="B365" s="22"/>
      <x:c r="C365" s="22"/>
      <x:c r="D365" s="22"/>
      <x:c r="E365" s="24"/>
      <x:c r="F365" s="27"/>
      <x:c r="G365" s="24"/>
      <x:c r="H365" s="27"/>
      <x:c r="I365" s="24"/>
      <x:c r="J365" s="27"/>
      <x:c r="K365" s="24"/>
      <x:c r="L365" s="27"/>
      <x:c r="M365" s="22"/>
    </x:row>
    <x:row r="366" spans="1:14" ht="30" customHeight="1">
      <x:c r="A366" s="18" t="s">
        <x:v>1414</x:v>
      </x:c>
      <x:c r="B366" s="19"/>
      <x:c r="C366" s="19"/>
      <x:c r="D366" s="19"/>
      <x:c r="E366" s="23"/>
      <x:c r="F366" s="26"/>
      <x:c r="G366" s="23"/>
      <x:c r="H366" s="26"/>
      <x:c r="I366" s="23"/>
      <x:c r="J366" s="26"/>
      <x:c r="K366" s="23"/>
      <x:c r="L366" s="26"/>
      <x:c r="M366" s="20"/>
      <x:c r="N366" s="3" t="s">
        <x:v>1122</x:v>
      </x:c>
    </x:row>
    <x:row r="367" spans="1:52" ht="30" customHeight="1">
      <x:c r="A367" s="21" t="s">
        <x:v>988</x:v>
      </x:c>
      <x:c r="B367" s="21" t="s">
        <x:v>971</x:v>
      </x:c>
      <x:c r="C367" s="21" t="s">
        <x:v>176</x:v>
      </x:c>
      <x:c r="D367" s="22">
        <x:v>1</x:v>
      </x:c>
      <x:c r="E367" s="24">
        <x:f>일위대가목록!E61</x:f>
        <x:v>0</x:v>
      </x:c>
      <x:c r="F367" s="27">
        <x:f>TRUNC(E367*D367,1)</x:f>
        <x:v>0</x:v>
      </x:c>
      <x:c r="G367" s="24">
        <x:f>일위대가목록!F61</x:f>
        <x:v>0</x:v>
      </x:c>
      <x:c r="H367" s="27">
        <x:f>TRUNC(G367*D367,1)</x:f>
        <x:v>0</x:v>
      </x:c>
      <x:c r="I367" s="24">
        <x:f>일위대가목록!G61</x:f>
        <x:v>0</x:v>
      </x:c>
      <x:c r="J367" s="27">
        <x:f>TRUNC(I367*D367,1)</x:f>
        <x:v>0</x:v>
      </x:c>
      <x:c r="K367" s="24">
        <x:f>TRUNC(E367+G367+I367,1)</x:f>
        <x:v>0</x:v>
      </x:c>
      <x:c r="L367" s="27">
        <x:f>TRUNC(F367+H367+J367,1)</x:f>
        <x:v>0</x:v>
      </x:c>
      <x:c r="M367" s="21" t="s">
        <x:v>767</x:v>
      </x:c>
      <x:c r="N367" s="3" t="s">
        <x:v>1122</x:v>
      </x:c>
      <x:c r="O367" s="3" t="s">
        <x:v>1132</x:v>
      </x:c>
      <x:c r="P367" s="3" t="s">
        <x:v>185</x:v>
      </x:c>
      <x:c r="Q367" s="3" t="s">
        <x:v>150</x:v>
      </x:c>
      <x:c r="R367" s="3" t="s">
        <x:v>150</x:v>
      </x:c>
      <x:c r="AV367" s="3" t="s">
        <x:v>140</x:v>
      </x:c>
      <x:c r="AW367" s="3" t="s">
        <x:v>1437</x:v>
      </x:c>
      <x:c r="AX367" s="3" t="s">
        <x:v>140</x:v>
      </x:c>
      <x:c r="AY367" s="3" t="s">
        <x:v>140</x:v>
      </x:c>
      <x:c r="AZ367" s="3" t="s">
        <x:v>140</x:v>
      </x:c>
    </x:row>
    <x:row r="368" spans="1:52" ht="30" customHeight="1">
      <x:c r="A368" s="21" t="s">
        <x:v>1699</x:v>
      </x:c>
      <x:c r="B368" s="21" t="s">
        <x:v>140</x:v>
      </x:c>
      <x:c r="C368" s="21" t="s">
        <x:v>140</x:v>
      </x:c>
      <x:c r="D368" s="22"/>
      <x:c r="E368" s="24"/>
      <x:c r="F368" s="27">
        <x:f>TRUNC(SUMIF(N367:N367,N366,F367:F367),0)</x:f>
        <x:v>0</x:v>
      </x:c>
      <x:c r="G368" s="24"/>
      <x:c r="H368" s="27">
        <x:f>TRUNC(SUMIF(N367:N367,N366,H367:H367),0)</x:f>
        <x:v>0</x:v>
      </x:c>
      <x:c r="I368" s="24"/>
      <x:c r="J368" s="27">
        <x:f>TRUNC(SUMIF(N367:N367,N366,J367:J367),0)</x:f>
        <x:v>0</x:v>
      </x:c>
      <x:c r="K368" s="24"/>
      <x:c r="L368" s="27">
        <x:f>F368+H368+J368</x:f>
        <x:v>0</x:v>
      </x:c>
      <x:c r="M368" s="21" t="s">
        <x:v>140</x:v>
      </x:c>
      <x:c r="N368" s="3" t="s">
        <x:v>344</x:v>
      </x:c>
      <x:c r="O368" s="3" t="s">
        <x:v>344</x:v>
      </x:c>
      <x:c r="P368" s="3" t="s">
        <x:v>140</x:v>
      </x:c>
      <x:c r="Q368" s="3" t="s">
        <x:v>140</x:v>
      </x:c>
      <x:c r="R368" s="3" t="s">
        <x:v>140</x:v>
      </x:c>
      <x:c r="AV368" s="3" t="s">
        <x:v>140</x:v>
      </x:c>
      <x:c r="AW368" s="3" t="s">
        <x:v>140</x:v>
      </x:c>
      <x:c r="AX368" s="3" t="s">
        <x:v>140</x:v>
      </x:c>
      <x:c r="AY368" s="3" t="s">
        <x:v>140</x:v>
      </x:c>
      <x:c r="AZ368" s="3" t="s">
        <x:v>140</x:v>
      </x:c>
    </x:row>
    <x:row r="369" spans="1:13" ht="30" customHeight="1">
      <x:c r="A369" s="22"/>
      <x:c r="B369" s="22"/>
      <x:c r="C369" s="22"/>
      <x:c r="D369" s="22"/>
      <x:c r="E369" s="24"/>
      <x:c r="F369" s="27"/>
      <x:c r="G369" s="24"/>
      <x:c r="H369" s="27"/>
      <x:c r="I369" s="24"/>
      <x:c r="J369" s="27"/>
      <x:c r="K369" s="24"/>
      <x:c r="L369" s="27"/>
      <x:c r="M369" s="22"/>
    </x:row>
    <x:row r="370" spans="1:14" ht="30" customHeight="1">
      <x:c r="A370" s="18" t="s">
        <x:v>1221</x:v>
      </x:c>
      <x:c r="B370" s="19"/>
      <x:c r="C370" s="19"/>
      <x:c r="D370" s="19"/>
      <x:c r="E370" s="23"/>
      <x:c r="F370" s="26"/>
      <x:c r="G370" s="23"/>
      <x:c r="H370" s="26"/>
      <x:c r="I370" s="23"/>
      <x:c r="J370" s="26"/>
      <x:c r="K370" s="23"/>
      <x:c r="L370" s="26"/>
      <x:c r="M370" s="20"/>
      <x:c r="N370" s="3" t="s">
        <x:v>1117</x:v>
      </x:c>
    </x:row>
    <x:row r="371" spans="1:52" ht="30" customHeight="1">
      <x:c r="A371" s="21" t="s">
        <x:v>248</x:v>
      </x:c>
      <x:c r="B371" s="21" t="s">
        <x:v>387</x:v>
      </x:c>
      <x:c r="C371" s="21" t="s">
        <x:v>127</x:v>
      </x:c>
      <x:c r="D371" s="22">
        <x:v>0.067000000000000004</x:v>
      </x:c>
      <x:c r="E371" s="24">
        <x:f>단가대비표!O110</x:f>
        <x:v>0</x:v>
      </x:c>
      <x:c r="F371" s="27">
        <x:f>TRUNC(E371*D371,1)</x:f>
        <x:v>0</x:v>
      </x:c>
      <x:c r="G371" s="24">
        <x:f>단가대비표!P110</x:f>
        <x:v>0</x:v>
      </x:c>
      <x:c r="H371" s="27">
        <x:f>TRUNC(G371*D371,1)</x:f>
        <x:v>0</x:v>
      </x:c>
      <x:c r="I371" s="24">
        <x:f>단가대비표!V110</x:f>
        <x:v>0</x:v>
      </x:c>
      <x:c r="J371" s="27">
        <x:f>TRUNC(I371*D371,1)</x:f>
        <x:v>0</x:v>
      </x:c>
      <x:c r="K371" s="24">
        <x:f t="shared" ref="K371:L373" si="55">TRUNC(E371+G371+I371,1)</x:f>
        <x:v>0</x:v>
      </x:c>
      <x:c r="L371" s="27">
        <x:f t="shared" si="55"/>
        <x:v>0</x:v>
      </x:c>
      <x:c r="M371" s="21" t="s">
        <x:v>140</x:v>
      </x:c>
      <x:c r="N371" s="3" t="s">
        <x:v>1117</x:v>
      </x:c>
      <x:c r="O371" s="3" t="s">
        <x:v>805</x:v>
      </x:c>
      <x:c r="P371" s="3" t="s">
        <x:v>150</x:v>
      </x:c>
      <x:c r="Q371" s="3" t="s">
        <x:v>150</x:v>
      </x:c>
      <x:c r="R371" s="3" t="s">
        <x:v>185</x:v>
      </x:c>
      <x:c r="V371" s="2">
        <x:v>1</x:v>
      </x:c>
      <x:c r="AV371" s="3" t="s">
        <x:v>140</x:v>
      </x:c>
      <x:c r="AW371" s="3" t="s">
        <x:v>1560</x:v>
      </x:c>
      <x:c r="AX371" s="3" t="s">
        <x:v>140</x:v>
      </x:c>
      <x:c r="AY371" s="3" t="s">
        <x:v>140</x:v>
      </x:c>
      <x:c r="AZ371" s="3" t="s">
        <x:v>140</x:v>
      </x:c>
    </x:row>
    <x:row r="372" spans="1:52" ht="30" customHeight="1">
      <x:c r="A372" s="21" t="s">
        <x:v>849</x:v>
      </x:c>
      <x:c r="B372" s="21" t="s">
        <x:v>387</x:v>
      </x:c>
      <x:c r="C372" s="21" t="s">
        <x:v>127</x:v>
      </x:c>
      <x:c r="D372" s="22">
        <x:v>0.010999999999999999</x:v>
      </x:c>
      <x:c r="E372" s="24">
        <x:f>단가대비표!O96</x:f>
        <x:v>0</x:v>
      </x:c>
      <x:c r="F372" s="27">
        <x:f>TRUNC(E372*D372,1)</x:f>
        <x:v>0</x:v>
      </x:c>
      <x:c r="G372" s="24">
        <x:f>단가대비표!P96</x:f>
        <x:v>0</x:v>
      </x:c>
      <x:c r="H372" s="27">
        <x:f>TRUNC(G372*D372,1)</x:f>
        <x:v>0</x:v>
      </x:c>
      <x:c r="I372" s="24">
        <x:f>단가대비표!V96</x:f>
        <x:v>0</x:v>
      </x:c>
      <x:c r="J372" s="27">
        <x:f>TRUNC(I372*D372,1)</x:f>
        <x:v>0</x:v>
      </x:c>
      <x:c r="K372" s="24">
        <x:f t="shared" si="55"/>
        <x:v>0</x:v>
      </x:c>
      <x:c r="L372" s="27">
        <x:f t="shared" si="55"/>
        <x:v>0</x:v>
      </x:c>
      <x:c r="M372" s="21" t="s">
        <x:v>140</x:v>
      </x:c>
      <x:c r="N372" s="3" t="s">
        <x:v>1117</x:v>
      </x:c>
      <x:c r="O372" s="3" t="s">
        <x:v>1675</x:v>
      </x:c>
      <x:c r="P372" s="3" t="s">
        <x:v>150</x:v>
      </x:c>
      <x:c r="Q372" s="3" t="s">
        <x:v>150</x:v>
      </x:c>
      <x:c r="R372" s="3" t="s">
        <x:v>185</x:v>
      </x:c>
      <x:c r="V372" s="2">
        <x:v>1</x:v>
      </x:c>
      <x:c r="AV372" s="3" t="s">
        <x:v>140</x:v>
      </x:c>
      <x:c r="AW372" s="3" t="s">
        <x:v>1543</x:v>
      </x:c>
      <x:c r="AX372" s="3" t="s">
        <x:v>140</x:v>
      </x:c>
      <x:c r="AY372" s="3" t="s">
        <x:v>140</x:v>
      </x:c>
      <x:c r="AZ372" s="3" t="s">
        <x:v>140</x:v>
      </x:c>
    </x:row>
    <x:row r="373" spans="1:52" ht="30" customHeight="1">
      <x:c r="A373" s="21" t="s">
        <x:v>983</x:v>
      </x:c>
      <x:c r="B373" s="21" t="s">
        <x:v>519</x:v>
      </x:c>
      <x:c r="C373" s="21" t="s">
        <x:v>141</x:v>
      </x:c>
      <x:c r="D373" s="22">
        <x:v>1</x:v>
      </x:c>
      <x:c r="E373" s="24">
        <x:f>TRUNC(SUMIF(V371:V373,RIGHTB(O373,1),H371:H373)*U373,2)</x:f>
        <x:v>0</x:v>
      </x:c>
      <x:c r="F373" s="27">
        <x:f>TRUNC(E373*D373,1)</x:f>
        <x:v>0</x:v>
      </x:c>
      <x:c r="G373" s="24">
        <x:v>0</x:v>
      </x:c>
      <x:c r="H373" s="27">
        <x:f>TRUNC(G373*D373,1)</x:f>
        <x:v>0</x:v>
      </x:c>
      <x:c r="I373" s="24">
        <x:v>0</x:v>
      </x:c>
      <x:c r="J373" s="27">
        <x:f>TRUNC(I373*D373,1)</x:f>
        <x:v>0</x:v>
      </x:c>
      <x:c r="K373" s="24">
        <x:f t="shared" si="55"/>
        <x:v>0</x:v>
      </x:c>
      <x:c r="L373" s="27">
        <x:f t="shared" si="55"/>
        <x:v>0</x:v>
      </x:c>
      <x:c r="M373" s="21" t="s">
        <x:v>140</x:v>
      </x:c>
      <x:c r="N373" s="3" t="s">
        <x:v>1117</x:v>
      </x:c>
      <x:c r="O373" s="3" t="s">
        <x:v>5</x:v>
      </x:c>
      <x:c r="P373" s="3" t="s">
        <x:v>150</x:v>
      </x:c>
      <x:c r="Q373" s="3" t="s">
        <x:v>150</x:v>
      </x:c>
      <x:c r="R373" s="3" t="s">
        <x:v>150</x:v>
      </x:c>
      <x:c r="S373" s="2">
        <x:v>1</x:v>
      </x:c>
      <x:c r="T373" s="2">
        <x:v>0</x:v>
      </x:c>
      <x:c r="U373" s="2">
        <x:v>0.020000000000000001</x:v>
      </x:c>
      <x:c r="AV373" s="3" t="s">
        <x:v>140</x:v>
      </x:c>
      <x:c r="AW373" s="3" t="s">
        <x:v>1406</x:v>
      </x:c>
      <x:c r="AX373" s="3" t="s">
        <x:v>140</x:v>
      </x:c>
      <x:c r="AY373" s="3" t="s">
        <x:v>140</x:v>
      </x:c>
      <x:c r="AZ373" s="3" t="s">
        <x:v>140</x:v>
      </x:c>
    </x:row>
    <x:row r="374" spans="1:52" ht="30" customHeight="1">
      <x:c r="A374" s="21" t="s">
        <x:v>1699</x:v>
      </x:c>
      <x:c r="B374" s="21" t="s">
        <x:v>140</x:v>
      </x:c>
      <x:c r="C374" s="21" t="s">
        <x:v>140</x:v>
      </x:c>
      <x:c r="D374" s="22"/>
      <x:c r="E374" s="24"/>
      <x:c r="F374" s="27">
        <x:f>TRUNC(SUMIF(N371:N373,N370,F371:F373),0)</x:f>
        <x:v>0</x:v>
      </x:c>
      <x:c r="G374" s="24"/>
      <x:c r="H374" s="27">
        <x:f>TRUNC(SUMIF(N371:N373,N370,H371:H373),0)</x:f>
        <x:v>0</x:v>
      </x:c>
      <x:c r="I374" s="24"/>
      <x:c r="J374" s="27">
        <x:f>TRUNC(SUMIF(N371:N373,N370,J371:J373),0)</x:f>
        <x:v>0</x:v>
      </x:c>
      <x:c r="K374" s="24"/>
      <x:c r="L374" s="27">
        <x:f>F374+H374+J374</x:f>
        <x:v>0</x:v>
      </x:c>
      <x:c r="M374" s="21" t="s">
        <x:v>140</x:v>
      </x:c>
      <x:c r="N374" s="3" t="s">
        <x:v>344</x:v>
      </x:c>
      <x:c r="O374" s="3" t="s">
        <x:v>344</x:v>
      </x:c>
      <x:c r="P374" s="3" t="s">
        <x:v>140</x:v>
      </x:c>
      <x:c r="Q374" s="3" t="s">
        <x:v>140</x:v>
      </x:c>
      <x:c r="R374" s="3" t="s">
        <x:v>140</x:v>
      </x:c>
      <x:c r="AV374" s="3" t="s">
        <x:v>140</x:v>
      </x:c>
      <x:c r="AW374" s="3" t="s">
        <x:v>140</x:v>
      </x:c>
      <x:c r="AX374" s="3" t="s">
        <x:v>140</x:v>
      </x:c>
      <x:c r="AY374" s="3" t="s">
        <x:v>140</x:v>
      </x:c>
      <x:c r="AZ374" s="3" t="s">
        <x:v>140</x:v>
      </x:c>
    </x:row>
    <x:row r="375" spans="1:13" ht="30" customHeight="1">
      <x:c r="A375" s="22"/>
      <x:c r="B375" s="22"/>
      <x:c r="C375" s="22"/>
      <x:c r="D375" s="22"/>
      <x:c r="E375" s="24"/>
      <x:c r="F375" s="27"/>
      <x:c r="G375" s="24"/>
      <x:c r="H375" s="27"/>
      <x:c r="I375" s="24"/>
      <x:c r="J375" s="27"/>
      <x:c r="K375" s="24"/>
      <x:c r="L375" s="27"/>
      <x:c r="M375" s="22"/>
    </x:row>
    <x:row r="376" spans="1:14" ht="30" customHeight="1">
      <x:c r="A376" s="18" t="s">
        <x:v>1227</x:v>
      </x:c>
      <x:c r="B376" s="19"/>
      <x:c r="C376" s="19"/>
      <x:c r="D376" s="19"/>
      <x:c r="E376" s="23"/>
      <x:c r="F376" s="26"/>
      <x:c r="G376" s="23"/>
      <x:c r="H376" s="26"/>
      <x:c r="I376" s="23"/>
      <x:c r="J376" s="26"/>
      <x:c r="K376" s="23"/>
      <x:c r="L376" s="26"/>
      <x:c r="M376" s="20"/>
      <x:c r="N376" s="3" t="s">
        <x:v>1129</x:v>
      </x:c>
    </x:row>
    <x:row r="377" spans="1:52" ht="30" customHeight="1">
      <x:c r="A377" s="21" t="s">
        <x:v>1022</x:v>
      </x:c>
      <x:c r="B377" s="21" t="s">
        <x:v>1100</x:v>
      </x:c>
      <x:c r="C377" s="21" t="s">
        <x:v>133</x:v>
      </x:c>
      <x:c r="D377" s="22">
        <x:v>0.26000000000000001</x:v>
      </x:c>
      <x:c r="E377" s="24">
        <x:f>단가대비표!O75</x:f>
        <x:v>0</x:v>
      </x:c>
      <x:c r="F377" s="27">
        <x:f>TRUNC(E377*D377,1)</x:f>
        <x:v>0</x:v>
      </x:c>
      <x:c r="G377" s="24">
        <x:f>단가대비표!P75</x:f>
        <x:v>0</x:v>
      </x:c>
      <x:c r="H377" s="27">
        <x:f>TRUNC(G377*D377,1)</x:f>
        <x:v>0</x:v>
      </x:c>
      <x:c r="I377" s="24">
        <x:f>단가대비표!V75</x:f>
        <x:v>0</x:v>
      </x:c>
      <x:c r="J377" s="27">
        <x:f>TRUNC(I377*D377,1)</x:f>
        <x:v>0</x:v>
      </x:c>
      <x:c r="K377" s="24">
        <x:f t="shared" ref="K377:L380" si="56">TRUNC(E377+G377+I377,1)</x:f>
        <x:v>0</x:v>
      </x:c>
      <x:c r="L377" s="27">
        <x:f t="shared" si="56"/>
        <x:v>0</x:v>
      </x:c>
      <x:c r="M377" s="21" t="s">
        <x:v>140</x:v>
      </x:c>
      <x:c r="N377" s="3" t="s">
        <x:v>1129</x:v>
      </x:c>
      <x:c r="O377" s="3" t="s">
        <x:v>27</x:v>
      </x:c>
      <x:c r="P377" s="3" t="s">
        <x:v>150</x:v>
      </x:c>
      <x:c r="Q377" s="3" t="s">
        <x:v>150</x:v>
      </x:c>
      <x:c r="R377" s="3" t="s">
        <x:v>185</x:v>
      </x:c>
      <x:c r="AV377" s="3" t="s">
        <x:v>140</x:v>
      </x:c>
      <x:c r="AW377" s="3" t="s">
        <x:v>1539</x:v>
      </x:c>
      <x:c r="AX377" s="3" t="s">
        <x:v>140</x:v>
      </x:c>
      <x:c r="AY377" s="3" t="s">
        <x:v>140</x:v>
      </x:c>
      <x:c r="AZ377" s="3" t="s">
        <x:v>140</x:v>
      </x:c>
    </x:row>
    <x:row r="378" spans="1:52" ht="30" customHeight="1">
      <x:c r="A378" s="21" t="s">
        <x:v>219</x:v>
      </x:c>
      <x:c r="B378" s="21" t="s">
        <x:v>1587</x:v>
      </x:c>
      <x:c r="C378" s="21" t="s">
        <x:v>133</x:v>
      </x:c>
      <x:c r="D378" s="22">
        <x:v>0.05</x:v>
      </x:c>
      <x:c r="E378" s="24">
        <x:f>단가대비표!O79</x:f>
        <x:v>0</x:v>
      </x:c>
      <x:c r="F378" s="27">
        <x:f>TRUNC(E378*D378,1)</x:f>
        <x:v>0</x:v>
      </x:c>
      <x:c r="G378" s="24">
        <x:f>단가대비표!P79</x:f>
        <x:v>0</x:v>
      </x:c>
      <x:c r="H378" s="27">
        <x:f>TRUNC(G378*D378,1)</x:f>
        <x:v>0</x:v>
      </x:c>
      <x:c r="I378" s="24">
        <x:f>단가대비표!V79</x:f>
        <x:v>0</x:v>
      </x:c>
      <x:c r="J378" s="27">
        <x:f>TRUNC(I378*D378,1)</x:f>
        <x:v>0</x:v>
      </x:c>
      <x:c r="K378" s="24">
        <x:f t="shared" si="56"/>
        <x:v>0</x:v>
      </x:c>
      <x:c r="L378" s="27">
        <x:f t="shared" si="56"/>
        <x:v>0</x:v>
      </x:c>
      <x:c r="M378" s="21" t="s">
        <x:v>140</x:v>
      </x:c>
      <x:c r="N378" s="3" t="s">
        <x:v>1129</x:v>
      </x:c>
      <x:c r="O378" s="3" t="s">
        <x:v>1044</x:v>
      </x:c>
      <x:c r="P378" s="3" t="s">
        <x:v>150</x:v>
      </x:c>
      <x:c r="Q378" s="3" t="s">
        <x:v>150</x:v>
      </x:c>
      <x:c r="R378" s="3" t="s">
        <x:v>185</x:v>
      </x:c>
      <x:c r="AV378" s="3" t="s">
        <x:v>140</x:v>
      </x:c>
      <x:c r="AW378" s="3" t="s">
        <x:v>1547</x:v>
      </x:c>
      <x:c r="AX378" s="3" t="s">
        <x:v>140</x:v>
      </x:c>
      <x:c r="AY378" s="3" t="s">
        <x:v>140</x:v>
      </x:c>
      <x:c r="AZ378" s="3" t="s">
        <x:v>140</x:v>
      </x:c>
    </x:row>
    <x:row r="379" spans="1:52" ht="30" customHeight="1">
      <x:c r="A379" s="21" t="s">
        <x:v>255</x:v>
      </x:c>
      <x:c r="B379" s="21" t="s">
        <x:v>1646</x:v>
      </x:c>
      <x:c r="C379" s="21" t="s">
        <x:v>139</x:v>
      </x:c>
      <x:c r="D379" s="22">
        <x:v>0.059999999999999998</x:v>
      </x:c>
      <x:c r="E379" s="24">
        <x:f>단가대비표!O71</x:f>
        <x:v>0</x:v>
      </x:c>
      <x:c r="F379" s="27">
        <x:f>TRUNC(E379*D379,1)</x:f>
        <x:v>0</x:v>
      </x:c>
      <x:c r="G379" s="24">
        <x:f>단가대비표!P71</x:f>
        <x:v>0</x:v>
      </x:c>
      <x:c r="H379" s="27">
        <x:f>TRUNC(G379*D379,1)</x:f>
        <x:v>0</x:v>
      </x:c>
      <x:c r="I379" s="24">
        <x:f>단가대비표!V71</x:f>
        <x:v>0</x:v>
      </x:c>
      <x:c r="J379" s="27">
        <x:f>TRUNC(I379*D379,1)</x:f>
        <x:v>0</x:v>
      </x:c>
      <x:c r="K379" s="24">
        <x:f t="shared" si="56"/>
        <x:v>0</x:v>
      </x:c>
      <x:c r="L379" s="27">
        <x:f t="shared" si="56"/>
        <x:v>0</x:v>
      </x:c>
      <x:c r="M379" s="21" t="s">
        <x:v>1017</x:v>
      </x:c>
      <x:c r="N379" s="3" t="s">
        <x:v>1129</x:v>
      </x:c>
      <x:c r="O379" s="3" t="s">
        <x:v>1052</x:v>
      </x:c>
      <x:c r="P379" s="3" t="s">
        <x:v>150</x:v>
      </x:c>
      <x:c r="Q379" s="3" t="s">
        <x:v>150</x:v>
      </x:c>
      <x:c r="R379" s="3" t="s">
        <x:v>185</x:v>
      </x:c>
      <x:c r="AV379" s="3" t="s">
        <x:v>140</x:v>
      </x:c>
      <x:c r="AW379" s="3" t="s">
        <x:v>1554</x:v>
      </x:c>
      <x:c r="AX379" s="3" t="s">
        <x:v>140</x:v>
      </x:c>
      <x:c r="AY379" s="3" t="s">
        <x:v>140</x:v>
      </x:c>
      <x:c r="AZ379" s="3" t="s">
        <x:v>140</x:v>
      </x:c>
    </x:row>
    <x:row r="380" spans="1:52" ht="30" customHeight="1">
      <x:c r="A380" s="21" t="s">
        <x:v>247</x:v>
      </x:c>
      <x:c r="B380" s="21" t="s">
        <x:v>1099</x:v>
      </x:c>
      <x:c r="C380" s="21" t="s">
        <x:v>186</x:v>
      </x:c>
      <x:c r="D380" s="22">
        <x:v>0.5</x:v>
      </x:c>
      <x:c r="E380" s="24">
        <x:f>단가대비표!O68</x:f>
        <x:v>0</x:v>
      </x:c>
      <x:c r="F380" s="27">
        <x:f>TRUNC(E380*D380,1)</x:f>
        <x:v>0</x:v>
      </x:c>
      <x:c r="G380" s="24">
        <x:f>단가대비표!P68</x:f>
        <x:v>0</x:v>
      </x:c>
      <x:c r="H380" s="27">
        <x:f>TRUNC(G380*D380,1)</x:f>
        <x:v>0</x:v>
      </x:c>
      <x:c r="I380" s="24">
        <x:f>단가대비표!V68</x:f>
        <x:v>0</x:v>
      </x:c>
      <x:c r="J380" s="27">
        <x:f>TRUNC(I380*D380,1)</x:f>
        <x:v>0</x:v>
      </x:c>
      <x:c r="K380" s="24">
        <x:f t="shared" si="56"/>
        <x:v>0</x:v>
      </x:c>
      <x:c r="L380" s="27">
        <x:f t="shared" si="56"/>
        <x:v>0</x:v>
      </x:c>
      <x:c r="M380" s="21" t="s">
        <x:v>140</x:v>
      </x:c>
      <x:c r="N380" s="3" t="s">
        <x:v>1129</x:v>
      </x:c>
      <x:c r="O380" s="3" t="s">
        <x:v>1664</x:v>
      </x:c>
      <x:c r="P380" s="3" t="s">
        <x:v>150</x:v>
      </x:c>
      <x:c r="Q380" s="3" t="s">
        <x:v>150</x:v>
      </x:c>
      <x:c r="R380" s="3" t="s">
        <x:v>185</x:v>
      </x:c>
      <x:c r="AV380" s="3" t="s">
        <x:v>140</x:v>
      </x:c>
      <x:c r="AW380" s="3" t="s">
        <x:v>1526</x:v>
      </x:c>
      <x:c r="AX380" s="3" t="s">
        <x:v>140</x:v>
      </x:c>
      <x:c r="AY380" s="3" t="s">
        <x:v>140</x:v>
      </x:c>
      <x:c r="AZ380" s="3" t="s">
        <x:v>140</x:v>
      </x:c>
    </x:row>
    <x:row r="381" spans="1:52" ht="30" customHeight="1">
      <x:c r="A381" s="21" t="s">
        <x:v>1699</x:v>
      </x:c>
      <x:c r="B381" s="21" t="s">
        <x:v>140</x:v>
      </x:c>
      <x:c r="C381" s="21" t="s">
        <x:v>140</x:v>
      </x:c>
      <x:c r="D381" s="22"/>
      <x:c r="E381" s="24"/>
      <x:c r="F381" s="27">
        <x:f>TRUNC(SUMIF(N377:N380,N376,F377:F380),0)</x:f>
        <x:v>0</x:v>
      </x:c>
      <x:c r="G381" s="24"/>
      <x:c r="H381" s="27">
        <x:f>TRUNC(SUMIF(N377:N380,N376,H377:H380),0)</x:f>
        <x:v>0</x:v>
      </x:c>
      <x:c r="I381" s="24"/>
      <x:c r="J381" s="27">
        <x:f>TRUNC(SUMIF(N377:N380,N376,J377:J380),0)</x:f>
        <x:v>0</x:v>
      </x:c>
      <x:c r="K381" s="24"/>
      <x:c r="L381" s="27">
        <x:f>F381+H381+J381</x:f>
        <x:v>0</x:v>
      </x:c>
      <x:c r="M381" s="21" t="s">
        <x:v>140</x:v>
      </x:c>
      <x:c r="N381" s="3" t="s">
        <x:v>344</x:v>
      </x:c>
      <x:c r="O381" s="3" t="s">
        <x:v>344</x:v>
      </x:c>
      <x:c r="P381" s="3" t="s">
        <x:v>140</x:v>
      </x:c>
      <x:c r="Q381" s="3" t="s">
        <x:v>140</x:v>
      </x:c>
      <x:c r="R381" s="3" t="s">
        <x:v>140</x:v>
      </x:c>
      <x:c r="AV381" s="3" t="s">
        <x:v>140</x:v>
      </x:c>
      <x:c r="AW381" s="3" t="s">
        <x:v>140</x:v>
      </x:c>
      <x:c r="AX381" s="3" t="s">
        <x:v>140</x:v>
      </x:c>
      <x:c r="AY381" s="3" t="s">
        <x:v>140</x:v>
      </x:c>
      <x:c r="AZ381" s="3" t="s">
        <x:v>140</x:v>
      </x:c>
    </x:row>
    <x:row r="382" spans="1:13" ht="30" customHeight="1">
      <x:c r="A382" s="22"/>
      <x:c r="B382" s="22"/>
      <x:c r="C382" s="22"/>
      <x:c r="D382" s="22"/>
      <x:c r="E382" s="24"/>
      <x:c r="F382" s="27"/>
      <x:c r="G382" s="24"/>
      <x:c r="H382" s="27"/>
      <x:c r="I382" s="24"/>
      <x:c r="J382" s="27"/>
      <x:c r="K382" s="24"/>
      <x:c r="L382" s="27"/>
      <x:c r="M382" s="22"/>
    </x:row>
    <x:row r="383" spans="1:14" ht="30" customHeight="1">
      <x:c r="A383" s="18" t="s">
        <x:v>1542</x:v>
      </x:c>
      <x:c r="B383" s="19"/>
      <x:c r="C383" s="19"/>
      <x:c r="D383" s="19"/>
      <x:c r="E383" s="23"/>
      <x:c r="F383" s="26"/>
      <x:c r="G383" s="23"/>
      <x:c r="H383" s="26"/>
      <x:c r="I383" s="23"/>
      <x:c r="J383" s="26"/>
      <x:c r="K383" s="23"/>
      <x:c r="L383" s="26"/>
      <x:c r="M383" s="20"/>
      <x:c r="N383" s="3" t="s">
        <x:v>828</x:v>
      </x:c>
    </x:row>
    <x:row r="384" spans="1:52" ht="30" customHeight="1">
      <x:c r="A384" s="21" t="s">
        <x:v>301</x:v>
      </x:c>
      <x:c r="B384" s="21" t="s">
        <x:v>984</x:v>
      </x:c>
      <x:c r="C384" s="21" t="s">
        <x:v>176</x:v>
      </x:c>
      <x:c r="D384" s="22">
        <x:v>1</x:v>
      </x:c>
      <x:c r="E384" s="24">
        <x:f>일위대가목록!E79</x:f>
        <x:v>0</x:v>
      </x:c>
      <x:c r="F384" s="27">
        <x:f>TRUNC(E384*D384,1)</x:f>
        <x:v>0</x:v>
      </x:c>
      <x:c r="G384" s="24">
        <x:f>일위대가목록!F79</x:f>
        <x:v>0</x:v>
      </x:c>
      <x:c r="H384" s="27">
        <x:f>TRUNC(G384*D384,1)</x:f>
        <x:v>0</x:v>
      </x:c>
      <x:c r="I384" s="24">
        <x:f>일위대가목록!G79</x:f>
        <x:v>0</x:v>
      </x:c>
      <x:c r="J384" s="27">
        <x:f>TRUNC(I384*D384,1)</x:f>
        <x:v>0</x:v>
      </x:c>
      <x:c r="K384" s="24">
        <x:f t="shared" ref="K384:L387" si="57">TRUNC(E384+G384+I384,1)</x:f>
        <x:v>0</x:v>
      </x:c>
      <x:c r="L384" s="27">
        <x:f t="shared" si="57"/>
        <x:v>0</x:v>
      </x:c>
      <x:c r="M384" s="21" t="s">
        <x:v>577</x:v>
      </x:c>
      <x:c r="N384" s="3" t="s">
        <x:v>828</x:v>
      </x:c>
      <x:c r="O384" s="3" t="s">
        <x:v>1118</x:v>
      </x:c>
      <x:c r="P384" s="3" t="s">
        <x:v>185</x:v>
      </x:c>
      <x:c r="Q384" s="3" t="s">
        <x:v>150</x:v>
      </x:c>
      <x:c r="R384" s="3" t="s">
        <x:v>150</x:v>
      </x:c>
      <x:c r="AV384" s="3" t="s">
        <x:v>140</x:v>
      </x:c>
      <x:c r="AW384" s="3" t="s">
        <x:v>1403</x:v>
      </x:c>
      <x:c r="AX384" s="3" t="s">
        <x:v>140</x:v>
      </x:c>
      <x:c r="AY384" s="3" t="s">
        <x:v>140</x:v>
      </x:c>
      <x:c r="AZ384" s="3" t="s">
        <x:v>140</x:v>
      </x:c>
    </x:row>
    <x:row r="385" spans="1:52" ht="30" customHeight="1">
      <x:c r="A385" s="21" t="s">
        <x:v>99</x:v>
      </x:c>
      <x:c r="B385" s="21" t="s">
        <x:v>125</x:v>
      </x:c>
      <x:c r="C385" s="21" t="s">
        <x:v>176</x:v>
      </x:c>
      <x:c r="D385" s="22">
        <x:v>1</x:v>
      </x:c>
      <x:c r="E385" s="24">
        <x:f>일위대가목록!E78</x:f>
        <x:v>0</x:v>
      </x:c>
      <x:c r="F385" s="27">
        <x:f>TRUNC(E385*D385,1)</x:f>
        <x:v>0</x:v>
      </x:c>
      <x:c r="G385" s="24">
        <x:f>일위대가목록!F78</x:f>
        <x:v>0</x:v>
      </x:c>
      <x:c r="H385" s="27">
        <x:f>TRUNC(G385*D385,1)</x:f>
        <x:v>0</x:v>
      </x:c>
      <x:c r="I385" s="24">
        <x:f>일위대가목록!G78</x:f>
        <x:v>0</x:v>
      </x:c>
      <x:c r="J385" s="27">
        <x:f>TRUNC(I385*D385,1)</x:f>
        <x:v>0</x:v>
      </x:c>
      <x:c r="K385" s="24">
        <x:f t="shared" si="57"/>
        <x:v>0</x:v>
      </x:c>
      <x:c r="L385" s="27">
        <x:f t="shared" si="57"/>
        <x:v>0</x:v>
      </x:c>
      <x:c r="M385" s="21" t="s">
        <x:v>611</x:v>
      </x:c>
      <x:c r="N385" s="3" t="s">
        <x:v>828</x:v>
      </x:c>
      <x:c r="O385" s="3" t="s">
        <x:v>1152</x:v>
      </x:c>
      <x:c r="P385" s="3" t="s">
        <x:v>185</x:v>
      </x:c>
      <x:c r="Q385" s="3" t="s">
        <x:v>150</x:v>
      </x:c>
      <x:c r="R385" s="3" t="s">
        <x:v>150</x:v>
      </x:c>
      <x:c r="AV385" s="3" t="s">
        <x:v>140</x:v>
      </x:c>
      <x:c r="AW385" s="3" t="s">
        <x:v>1415</x:v>
      </x:c>
      <x:c r="AX385" s="3" t="s">
        <x:v>140</x:v>
      </x:c>
      <x:c r="AY385" s="3" t="s">
        <x:v>140</x:v>
      </x:c>
      <x:c r="AZ385" s="3" t="s">
        <x:v>140</x:v>
      </x:c>
    </x:row>
    <x:row r="386" spans="1:52" ht="30" customHeight="1">
      <x:c r="A386" s="21" t="s">
        <x:v>1097</x:v>
      </x:c>
      <x:c r="B386" s="21" t="s">
        <x:v>700</x:v>
      </x:c>
      <x:c r="C386" s="21" t="s">
        <x:v>176</x:v>
      </x:c>
      <x:c r="D386" s="22">
        <x:v>1</x:v>
      </x:c>
      <x:c r="E386" s="24">
        <x:f>일위대가목록!E65</x:f>
        <x:v>0</x:v>
      </x:c>
      <x:c r="F386" s="27">
        <x:f>TRUNC(E386*D386,1)</x:f>
        <x:v>0</x:v>
      </x:c>
      <x:c r="G386" s="24">
        <x:f>일위대가목록!F65</x:f>
        <x:v>0</x:v>
      </x:c>
      <x:c r="H386" s="27">
        <x:f>TRUNC(G386*D386,1)</x:f>
        <x:v>0</x:v>
      </x:c>
      <x:c r="I386" s="24">
        <x:f>일위대가목록!G65</x:f>
        <x:v>0</x:v>
      </x:c>
      <x:c r="J386" s="27">
        <x:f>TRUNC(I386*D386,1)</x:f>
        <x:v>0</x:v>
      </x:c>
      <x:c r="K386" s="24">
        <x:f t="shared" si="57"/>
        <x:v>0</x:v>
      </x:c>
      <x:c r="L386" s="27">
        <x:f t="shared" si="57"/>
        <x:v>0</x:v>
      </x:c>
      <x:c r="M386" s="21" t="s">
        <x:v>610</x:v>
      </x:c>
      <x:c r="N386" s="3" t="s">
        <x:v>828</x:v>
      </x:c>
      <x:c r="O386" s="3" t="s">
        <x:v>1129</x:v>
      </x:c>
      <x:c r="P386" s="3" t="s">
        <x:v>185</x:v>
      </x:c>
      <x:c r="Q386" s="3" t="s">
        <x:v>150</x:v>
      </x:c>
      <x:c r="R386" s="3" t="s">
        <x:v>150</x:v>
      </x:c>
      <x:c r="AV386" s="3" t="s">
        <x:v>140</x:v>
      </x:c>
      <x:c r="AW386" s="3" t="s">
        <x:v>1482</x:v>
      </x:c>
      <x:c r="AX386" s="3" t="s">
        <x:v>140</x:v>
      </x:c>
      <x:c r="AY386" s="3" t="s">
        <x:v>140</x:v>
      </x:c>
      <x:c r="AZ386" s="3" t="s">
        <x:v>140</x:v>
      </x:c>
    </x:row>
    <x:row r="387" spans="1:52" ht="30" customHeight="1">
      <x:c r="A387" s="21" t="s">
        <x:v>967</x:v>
      </x:c>
      <x:c r="B387" s="21" t="s">
        <x:v>986</x:v>
      </x:c>
      <x:c r="C387" s="21" t="s">
        <x:v>176</x:v>
      </x:c>
      <x:c r="D387" s="22">
        <x:v>1</x:v>
      </x:c>
      <x:c r="E387" s="24">
        <x:f>일위대가목록!E64</x:f>
        <x:v>0</x:v>
      </x:c>
      <x:c r="F387" s="27">
        <x:f>TRUNC(E387*D387,1)</x:f>
        <x:v>0</x:v>
      </x:c>
      <x:c r="G387" s="24">
        <x:f>일위대가목록!F64</x:f>
        <x:v>0</x:v>
      </x:c>
      <x:c r="H387" s="27">
        <x:f>TRUNC(G387*D387,1)</x:f>
        <x:v>0</x:v>
      </x:c>
      <x:c r="I387" s="24">
        <x:f>일위대가목록!G64</x:f>
        <x:v>0</x:v>
      </x:c>
      <x:c r="J387" s="27">
        <x:f>TRUNC(I387*D387,1)</x:f>
        <x:v>0</x:v>
      </x:c>
      <x:c r="K387" s="24">
        <x:f t="shared" si="57"/>
        <x:v>0</x:v>
      </x:c>
      <x:c r="L387" s="27">
        <x:f t="shared" si="57"/>
        <x:v>0</x:v>
      </x:c>
      <x:c r="M387" s="21" t="s">
        <x:v>607</x:v>
      </x:c>
      <x:c r="N387" s="3" t="s">
        <x:v>828</x:v>
      </x:c>
      <x:c r="O387" s="3" t="s">
        <x:v>1117</x:v>
      </x:c>
      <x:c r="P387" s="3" t="s">
        <x:v>185</x:v>
      </x:c>
      <x:c r="Q387" s="3" t="s">
        <x:v>150</x:v>
      </x:c>
      <x:c r="R387" s="3" t="s">
        <x:v>150</x:v>
      </x:c>
      <x:c r="AV387" s="3" t="s">
        <x:v>140</x:v>
      </x:c>
      <x:c r="AW387" s="3" t="s">
        <x:v>1404</x:v>
      </x:c>
      <x:c r="AX387" s="3" t="s">
        <x:v>140</x:v>
      </x:c>
      <x:c r="AY387" s="3" t="s">
        <x:v>140</x:v>
      </x:c>
      <x:c r="AZ387" s="3" t="s">
        <x:v>140</x:v>
      </x:c>
    </x:row>
    <x:row r="388" spans="1:52" ht="30" customHeight="1">
      <x:c r="A388" s="21" t="s">
        <x:v>1699</x:v>
      </x:c>
      <x:c r="B388" s="21" t="s">
        <x:v>140</x:v>
      </x:c>
      <x:c r="C388" s="21" t="s">
        <x:v>140</x:v>
      </x:c>
      <x:c r="D388" s="22"/>
      <x:c r="E388" s="24"/>
      <x:c r="F388" s="27">
        <x:f>TRUNC(SUMIF(N384:N387,N383,F384:F387),0)</x:f>
        <x:v>0</x:v>
      </x:c>
      <x:c r="G388" s="24"/>
      <x:c r="H388" s="27">
        <x:f>TRUNC(SUMIF(N384:N387,N383,H384:H387),0)</x:f>
        <x:v>0</x:v>
      </x:c>
      <x:c r="I388" s="24"/>
      <x:c r="J388" s="27">
        <x:f>TRUNC(SUMIF(N384:N387,N383,J384:J387),0)</x:f>
        <x:v>0</x:v>
      </x:c>
      <x:c r="K388" s="24"/>
      <x:c r="L388" s="27">
        <x:f>F388+H388+J388</x:f>
        <x:v>0</x:v>
      </x:c>
      <x:c r="M388" s="21" t="s">
        <x:v>140</x:v>
      </x:c>
      <x:c r="N388" s="3" t="s">
        <x:v>344</x:v>
      </x:c>
      <x:c r="O388" s="3" t="s">
        <x:v>344</x:v>
      </x:c>
      <x:c r="P388" s="3" t="s">
        <x:v>140</x:v>
      </x:c>
      <x:c r="Q388" s="3" t="s">
        <x:v>140</x:v>
      </x:c>
      <x:c r="R388" s="3" t="s">
        <x:v>140</x:v>
      </x:c>
      <x:c r="AV388" s="3" t="s">
        <x:v>140</x:v>
      </x:c>
      <x:c r="AW388" s="3" t="s">
        <x:v>140</x:v>
      </x:c>
      <x:c r="AX388" s="3" t="s">
        <x:v>140</x:v>
      </x:c>
      <x:c r="AY388" s="3" t="s">
        <x:v>140</x:v>
      </x:c>
      <x:c r="AZ388" s="3" t="s">
        <x:v>140</x:v>
      </x:c>
    </x:row>
    <x:row r="389" spans="1:13" ht="30" customHeight="1">
      <x:c r="A389" s="22"/>
      <x:c r="B389" s="22"/>
      <x:c r="C389" s="22"/>
      <x:c r="D389" s="22"/>
      <x:c r="E389" s="24"/>
      <x:c r="F389" s="27"/>
      <x:c r="G389" s="24"/>
      <x:c r="H389" s="27"/>
      <x:c r="I389" s="24"/>
      <x:c r="J389" s="27"/>
      <x:c r="K389" s="24"/>
      <x:c r="L389" s="27"/>
      <x:c r="M389" s="22"/>
    </x:row>
    <x:row r="390" spans="1:14" ht="30" customHeight="1">
      <x:c r="A390" s="18" t="s">
        <x:v>1827</x:v>
      </x:c>
      <x:c r="B390" s="19"/>
      <x:c r="C390" s="19"/>
      <x:c r="D390" s="19"/>
      <x:c r="E390" s="23"/>
      <x:c r="F390" s="26"/>
      <x:c r="G390" s="23"/>
      <x:c r="H390" s="26"/>
      <x:c r="I390" s="23"/>
      <x:c r="J390" s="26"/>
      <x:c r="K390" s="23"/>
      <x:c r="L390" s="26"/>
      <x:c r="M390" s="20"/>
      <x:c r="N390" s="3" t="s">
        <x:v>825</x:v>
      </x:c>
    </x:row>
    <x:row r="391" spans="1:52" ht="30" customHeight="1">
      <x:c r="A391" s="21" t="s">
        <x:v>1589</x:v>
      </x:c>
      <x:c r="B391" s="21" t="s">
        <x:v>1585</x:v>
      </x:c>
      <x:c r="C391" s="21" t="s">
        <x:v>176</x:v>
      </x:c>
      <x:c r="D391" s="22">
        <x:v>1</x:v>
      </x:c>
      <x:c r="E391" s="24">
        <x:f>일위대가목록!E83</x:f>
        <x:v>0</x:v>
      </x:c>
      <x:c r="F391" s="27">
        <x:f>TRUNC(E391*D391,1)</x:f>
        <x:v>0</x:v>
      </x:c>
      <x:c r="G391" s="24">
        <x:f>일위대가목록!F83</x:f>
        <x:v>0</x:v>
      </x:c>
      <x:c r="H391" s="27">
        <x:f>TRUNC(G391*D391,1)</x:f>
        <x:v>0</x:v>
      </x:c>
      <x:c r="I391" s="24">
        <x:f>일위대가목록!G83</x:f>
        <x:v>0</x:v>
      </x:c>
      <x:c r="J391" s="27">
        <x:f>TRUNC(I391*D391,1)</x:f>
        <x:v>0</x:v>
      </x:c>
      <x:c r="K391" s="24">
        <x:f t="shared" ref="K391:L394" si="58">TRUNC(E391+G391+I391,1)</x:f>
        <x:v>0</x:v>
      </x:c>
      <x:c r="L391" s="27">
        <x:f t="shared" si="58"/>
        <x:v>0</x:v>
      </x:c>
      <x:c r="M391" s="21" t="s">
        <x:v>592</x:v>
      </x:c>
      <x:c r="N391" s="3" t="s">
        <x:v>825</x:v>
      </x:c>
      <x:c r="O391" s="3" t="s">
        <x:v>1127</x:v>
      </x:c>
      <x:c r="P391" s="3" t="s">
        <x:v>185</x:v>
      </x:c>
      <x:c r="Q391" s="3" t="s">
        <x:v>150</x:v>
      </x:c>
      <x:c r="R391" s="3" t="s">
        <x:v>150</x:v>
      </x:c>
      <x:c r="AV391" s="3" t="s">
        <x:v>140</x:v>
      </x:c>
      <x:c r="AW391" s="3" t="s">
        <x:v>1402</x:v>
      </x:c>
      <x:c r="AX391" s="3" t="s">
        <x:v>140</x:v>
      </x:c>
      <x:c r="AY391" s="3" t="s">
        <x:v>140</x:v>
      </x:c>
      <x:c r="AZ391" s="3" t="s">
        <x:v>140</x:v>
      </x:c>
    </x:row>
    <x:row r="392" spans="1:52" ht="30" customHeight="1">
      <x:c r="A392" s="21" t="s">
        <x:v>993</x:v>
      </x:c>
      <x:c r="B392" s="21" t="s">
        <x:v>322</x:v>
      </x:c>
      <x:c r="C392" s="21" t="s">
        <x:v>176</x:v>
      </x:c>
      <x:c r="D392" s="22">
        <x:v>1</x:v>
      </x:c>
      <x:c r="E392" s="24">
        <x:f>일위대가목록!E80</x:f>
        <x:v>0</x:v>
      </x:c>
      <x:c r="F392" s="27">
        <x:f>TRUNC(E392*D392,1)</x:f>
        <x:v>0</x:v>
      </x:c>
      <x:c r="G392" s="24">
        <x:f>일위대가목록!F80</x:f>
        <x:v>0</x:v>
      </x:c>
      <x:c r="H392" s="27">
        <x:f>TRUNC(G392*D392,1)</x:f>
        <x:v>0</x:v>
      </x:c>
      <x:c r="I392" s="24">
        <x:f>일위대가목록!G80</x:f>
        <x:v>0</x:v>
      </x:c>
      <x:c r="J392" s="27">
        <x:f>TRUNC(I392*D392,1)</x:f>
        <x:v>0</x:v>
      </x:c>
      <x:c r="K392" s="24">
        <x:f t="shared" si="58"/>
        <x:v>0</x:v>
      </x:c>
      <x:c r="L392" s="27">
        <x:f t="shared" si="58"/>
        <x:v>0</x:v>
      </x:c>
      <x:c r="M392" s="21" t="s">
        <x:v>605</x:v>
      </x:c>
      <x:c r="N392" s="3" t="s">
        <x:v>825</x:v>
      </x:c>
      <x:c r="O392" s="3" t="s">
        <x:v>1142</x:v>
      </x:c>
      <x:c r="P392" s="3" t="s">
        <x:v>185</x:v>
      </x:c>
      <x:c r="Q392" s="3" t="s">
        <x:v>150</x:v>
      </x:c>
      <x:c r="R392" s="3" t="s">
        <x:v>150</x:v>
      </x:c>
      <x:c r="AV392" s="3" t="s">
        <x:v>140</x:v>
      </x:c>
      <x:c r="AW392" s="3" t="s">
        <x:v>1422</x:v>
      </x:c>
      <x:c r="AX392" s="3" t="s">
        <x:v>140</x:v>
      </x:c>
      <x:c r="AY392" s="3" t="s">
        <x:v>140</x:v>
      </x:c>
      <x:c r="AZ392" s="3" t="s">
        <x:v>140</x:v>
      </x:c>
    </x:row>
    <x:row r="393" spans="1:52" ht="30" customHeight="1">
      <x:c r="A393" s="21" t="s">
        <x:v>1097</x:v>
      </x:c>
      <x:c r="B393" s="21" t="s">
        <x:v>700</x:v>
      </x:c>
      <x:c r="C393" s="21" t="s">
        <x:v>176</x:v>
      </x:c>
      <x:c r="D393" s="22">
        <x:v>1</x:v>
      </x:c>
      <x:c r="E393" s="24">
        <x:f>일위대가목록!E65</x:f>
        <x:v>0</x:v>
      </x:c>
      <x:c r="F393" s="27">
        <x:f>TRUNC(E393*D393,1)</x:f>
        <x:v>0</x:v>
      </x:c>
      <x:c r="G393" s="24">
        <x:f>일위대가목록!F65</x:f>
        <x:v>0</x:v>
      </x:c>
      <x:c r="H393" s="27">
        <x:f>TRUNC(G393*D393,1)</x:f>
        <x:v>0</x:v>
      </x:c>
      <x:c r="I393" s="24">
        <x:f>일위대가목록!G65</x:f>
        <x:v>0</x:v>
      </x:c>
      <x:c r="J393" s="27">
        <x:f>TRUNC(I393*D393,1)</x:f>
        <x:v>0</x:v>
      </x:c>
      <x:c r="K393" s="24">
        <x:f t="shared" si="58"/>
        <x:v>0</x:v>
      </x:c>
      <x:c r="L393" s="27">
        <x:f t="shared" si="58"/>
        <x:v>0</x:v>
      </x:c>
      <x:c r="M393" s="21" t="s">
        <x:v>610</x:v>
      </x:c>
      <x:c r="N393" s="3" t="s">
        <x:v>825</x:v>
      </x:c>
      <x:c r="O393" s="3" t="s">
        <x:v>1129</x:v>
      </x:c>
      <x:c r="P393" s="3" t="s">
        <x:v>185</x:v>
      </x:c>
      <x:c r="Q393" s="3" t="s">
        <x:v>150</x:v>
      </x:c>
      <x:c r="R393" s="3" t="s">
        <x:v>150</x:v>
      </x:c>
      <x:c r="AV393" s="3" t="s">
        <x:v>140</x:v>
      </x:c>
      <x:c r="AW393" s="3" t="s">
        <x:v>1431</x:v>
      </x:c>
      <x:c r="AX393" s="3" t="s">
        <x:v>140</x:v>
      </x:c>
      <x:c r="AY393" s="3" t="s">
        <x:v>140</x:v>
      </x:c>
      <x:c r="AZ393" s="3" t="s">
        <x:v>140</x:v>
      </x:c>
    </x:row>
    <x:row r="394" spans="1:52" ht="30" customHeight="1">
      <x:c r="A394" s="21" t="s">
        <x:v>967</x:v>
      </x:c>
      <x:c r="B394" s="21" t="s">
        <x:v>986</x:v>
      </x:c>
      <x:c r="C394" s="21" t="s">
        <x:v>176</x:v>
      </x:c>
      <x:c r="D394" s="22">
        <x:v>1</x:v>
      </x:c>
      <x:c r="E394" s="24">
        <x:f>일위대가목록!E64</x:f>
        <x:v>0</x:v>
      </x:c>
      <x:c r="F394" s="27">
        <x:f>TRUNC(E394*D394,1)</x:f>
        <x:v>0</x:v>
      </x:c>
      <x:c r="G394" s="24">
        <x:f>일위대가목록!F64</x:f>
        <x:v>0</x:v>
      </x:c>
      <x:c r="H394" s="27">
        <x:f>TRUNC(G394*D394,1)</x:f>
        <x:v>0</x:v>
      </x:c>
      <x:c r="I394" s="24">
        <x:f>일위대가목록!G64</x:f>
        <x:v>0</x:v>
      </x:c>
      <x:c r="J394" s="27">
        <x:f>TRUNC(I394*D394,1)</x:f>
        <x:v>0</x:v>
      </x:c>
      <x:c r="K394" s="24">
        <x:f t="shared" si="58"/>
        <x:v>0</x:v>
      </x:c>
      <x:c r="L394" s="27">
        <x:f t="shared" si="58"/>
        <x:v>0</x:v>
      </x:c>
      <x:c r="M394" s="21" t="s">
        <x:v>607</x:v>
      </x:c>
      <x:c r="N394" s="3" t="s">
        <x:v>825</x:v>
      </x:c>
      <x:c r="O394" s="3" t="s">
        <x:v>1117</x:v>
      </x:c>
      <x:c r="P394" s="3" t="s">
        <x:v>185</x:v>
      </x:c>
      <x:c r="Q394" s="3" t="s">
        <x:v>150</x:v>
      </x:c>
      <x:c r="R394" s="3" t="s">
        <x:v>150</x:v>
      </x:c>
      <x:c r="AV394" s="3" t="s">
        <x:v>140</x:v>
      </x:c>
      <x:c r="AW394" s="3" t="s">
        <x:v>1469</x:v>
      </x:c>
      <x:c r="AX394" s="3" t="s">
        <x:v>140</x:v>
      </x:c>
      <x:c r="AY394" s="3" t="s">
        <x:v>140</x:v>
      </x:c>
      <x:c r="AZ394" s="3" t="s">
        <x:v>140</x:v>
      </x:c>
    </x:row>
    <x:row r="395" spans="1:52" ht="30" customHeight="1">
      <x:c r="A395" s="21" t="s">
        <x:v>1699</x:v>
      </x:c>
      <x:c r="B395" s="21" t="s">
        <x:v>140</x:v>
      </x:c>
      <x:c r="C395" s="21" t="s">
        <x:v>140</x:v>
      </x:c>
      <x:c r="D395" s="22"/>
      <x:c r="E395" s="24"/>
      <x:c r="F395" s="27">
        <x:f>TRUNC(SUMIF(N391:N394,N390,F391:F394),0)</x:f>
        <x:v>0</x:v>
      </x:c>
      <x:c r="G395" s="24"/>
      <x:c r="H395" s="27">
        <x:f>TRUNC(SUMIF(N391:N394,N390,H391:H394),0)</x:f>
        <x:v>0</x:v>
      </x:c>
      <x:c r="I395" s="24"/>
      <x:c r="J395" s="27">
        <x:f>TRUNC(SUMIF(N391:N394,N390,J391:J394),0)</x:f>
        <x:v>0</x:v>
      </x:c>
      <x:c r="K395" s="24"/>
      <x:c r="L395" s="27">
        <x:f>F395+H395+J395</x:f>
        <x:v>0</x:v>
      </x:c>
      <x:c r="M395" s="21" t="s">
        <x:v>140</x:v>
      </x:c>
      <x:c r="N395" s="3" t="s">
        <x:v>344</x:v>
      </x:c>
      <x:c r="O395" s="3" t="s">
        <x:v>344</x:v>
      </x:c>
      <x:c r="P395" s="3" t="s">
        <x:v>140</x:v>
      </x:c>
      <x:c r="Q395" s="3" t="s">
        <x:v>140</x:v>
      </x:c>
      <x:c r="R395" s="3" t="s">
        <x:v>140</x:v>
      </x:c>
      <x:c r="AV395" s="3" t="s">
        <x:v>140</x:v>
      </x:c>
      <x:c r="AW395" s="3" t="s">
        <x:v>140</x:v>
      </x:c>
      <x:c r="AX395" s="3" t="s">
        <x:v>140</x:v>
      </x:c>
      <x:c r="AY395" s="3" t="s">
        <x:v>140</x:v>
      </x:c>
      <x:c r="AZ395" s="3" t="s">
        <x:v>140</x:v>
      </x:c>
    </x:row>
    <x:row r="396" spans="1:13" ht="30" customHeight="1">
      <x:c r="A396" s="22"/>
      <x:c r="B396" s="22"/>
      <x:c r="C396" s="22"/>
      <x:c r="D396" s="22"/>
      <x:c r="E396" s="24"/>
      <x:c r="F396" s="27"/>
      <x:c r="G396" s="24"/>
      <x:c r="H396" s="27"/>
      <x:c r="I396" s="24"/>
      <x:c r="J396" s="27"/>
      <x:c r="K396" s="24"/>
      <x:c r="L396" s="27"/>
      <x:c r="M396" s="22"/>
    </x:row>
    <x:row r="397" spans="1:14" ht="30" customHeight="1">
      <x:c r="A397" s="18" t="s">
        <x:v>1522</x:v>
      </x:c>
      <x:c r="B397" s="19"/>
      <x:c r="C397" s="19"/>
      <x:c r="D397" s="19"/>
      <x:c r="E397" s="23"/>
      <x:c r="F397" s="26"/>
      <x:c r="G397" s="23"/>
      <x:c r="H397" s="26"/>
      <x:c r="I397" s="23"/>
      <x:c r="J397" s="26"/>
      <x:c r="K397" s="23"/>
      <x:c r="L397" s="26"/>
      <x:c r="M397" s="20"/>
      <x:c r="N397" s="3" t="s">
        <x:v>1145</x:v>
      </x:c>
    </x:row>
    <x:row r="398" spans="1:52" ht="30" customHeight="1">
      <x:c r="A398" s="21" t="s">
        <x:v>248</x:v>
      </x:c>
      <x:c r="B398" s="21" t="s">
        <x:v>387</x:v>
      </x:c>
      <x:c r="C398" s="21" t="s">
        <x:v>127</x:v>
      </x:c>
      <x:c r="D398" s="22">
        <x:v>0.012</x:v>
      </x:c>
      <x:c r="E398" s="24">
        <x:f>단가대비표!O110</x:f>
        <x:v>0</x:v>
      </x:c>
      <x:c r="F398" s="27">
        <x:f>TRUNC(E398*D398,1)</x:f>
        <x:v>0</x:v>
      </x:c>
      <x:c r="G398" s="24">
        <x:f>단가대비표!P110</x:f>
        <x:v>0</x:v>
      </x:c>
      <x:c r="H398" s="27">
        <x:f>TRUNC(G398*D398,1)</x:f>
        <x:v>0</x:v>
      </x:c>
      <x:c r="I398" s="24">
        <x:f>단가대비표!V110</x:f>
        <x:v>0</x:v>
      </x:c>
      <x:c r="J398" s="27">
        <x:f>TRUNC(I398*D398,1)</x:f>
        <x:v>0</x:v>
      </x:c>
      <x:c r="K398" s="24">
        <x:f t="shared" ref="K398:L402" si="59">TRUNC(E398+G398+I398,1)</x:f>
        <x:v>0</x:v>
      </x:c>
      <x:c r="L398" s="27">
        <x:f t="shared" si="59"/>
        <x:v>0</x:v>
      </x:c>
      <x:c r="M398" s="21" t="s">
        <x:v>140</x:v>
      </x:c>
      <x:c r="N398" s="3" t="s">
        <x:v>1145</x:v>
      </x:c>
      <x:c r="O398" s="3" t="s">
        <x:v>805</x:v>
      </x:c>
      <x:c r="P398" s="3" t="s">
        <x:v>150</x:v>
      </x:c>
      <x:c r="Q398" s="3" t="s">
        <x:v>150</x:v>
      </x:c>
      <x:c r="R398" s="3" t="s">
        <x:v>185</x:v>
      </x:c>
      <x:c r="V398" s="2">
        <x:v>1</x:v>
      </x:c>
      <x:c r="AV398" s="3" t="s">
        <x:v>140</x:v>
      </x:c>
      <x:c r="AW398" s="3" t="s">
        <x:v>1549</x:v>
      </x:c>
      <x:c r="AX398" s="3" t="s">
        <x:v>140</x:v>
      </x:c>
      <x:c r="AY398" s="3" t="s">
        <x:v>140</x:v>
      </x:c>
      <x:c r="AZ398" s="3" t="s">
        <x:v>140</x:v>
      </x:c>
    </x:row>
    <x:row r="399" spans="1:52" ht="30" customHeight="1">
      <x:c r="A399" s="21" t="s">
        <x:v>849</x:v>
      </x:c>
      <x:c r="B399" s="21" t="s">
        <x:v>387</x:v>
      </x:c>
      <x:c r="C399" s="21" t="s">
        <x:v>127</x:v>
      </x:c>
      <x:c r="D399" s="22">
        <x:v>0.0020000000000000001</x:v>
      </x:c>
      <x:c r="E399" s="24">
        <x:f>단가대비표!O96</x:f>
        <x:v>0</x:v>
      </x:c>
      <x:c r="F399" s="27">
        <x:f>TRUNC(E399*D399,1)</x:f>
        <x:v>0</x:v>
      </x:c>
      <x:c r="G399" s="24">
        <x:f>단가대비표!P96</x:f>
        <x:v>0</x:v>
      </x:c>
      <x:c r="H399" s="27">
        <x:f>TRUNC(G399*D399,1)</x:f>
        <x:v>0</x:v>
      </x:c>
      <x:c r="I399" s="24">
        <x:f>단가대비표!V96</x:f>
        <x:v>0</x:v>
      </x:c>
      <x:c r="J399" s="27">
        <x:f>TRUNC(I399*D399,1)</x:f>
        <x:v>0</x:v>
      </x:c>
      <x:c r="K399" s="24">
        <x:f t="shared" si="59"/>
        <x:v>0</x:v>
      </x:c>
      <x:c r="L399" s="27">
        <x:f t="shared" si="59"/>
        <x:v>0</x:v>
      </x:c>
      <x:c r="M399" s="21" t="s">
        <x:v>140</x:v>
      </x:c>
      <x:c r="N399" s="3" t="s">
        <x:v>1145</x:v>
      </x:c>
      <x:c r="O399" s="3" t="s">
        <x:v>1675</x:v>
      </x:c>
      <x:c r="P399" s="3" t="s">
        <x:v>150</x:v>
      </x:c>
      <x:c r="Q399" s="3" t="s">
        <x:v>150</x:v>
      </x:c>
      <x:c r="R399" s="3" t="s">
        <x:v>185</x:v>
      </x:c>
      <x:c r="V399" s="2">
        <x:v>1</x:v>
      </x:c>
      <x:c r="AV399" s="3" t="s">
        <x:v>140</x:v>
      </x:c>
      <x:c r="AW399" s="3" t="s">
        <x:v>1756</x:v>
      </x:c>
      <x:c r="AX399" s="3" t="s">
        <x:v>140</x:v>
      </x:c>
      <x:c r="AY399" s="3" t="s">
        <x:v>140</x:v>
      </x:c>
      <x:c r="AZ399" s="3" t="s">
        <x:v>140</x:v>
      </x:c>
    </x:row>
    <x:row r="400" spans="1:52" ht="30" customHeight="1">
      <x:c r="A400" s="21" t="s">
        <x:v>248</x:v>
      </x:c>
      <x:c r="B400" s="21" t="s">
        <x:v>387</x:v>
      </x:c>
      <x:c r="C400" s="21" t="s">
        <x:v>127</x:v>
      </x:c>
      <x:c r="D400" s="22">
        <x:v>0.012</x:v>
      </x:c>
      <x:c r="E400" s="24">
        <x:f>단가대비표!O110</x:f>
        <x:v>0</x:v>
      </x:c>
      <x:c r="F400" s="27">
        <x:f>TRUNC(E400*D400,1)</x:f>
        <x:v>0</x:v>
      </x:c>
      <x:c r="G400" s="24">
        <x:f>단가대비표!P110</x:f>
        <x:v>0</x:v>
      </x:c>
      <x:c r="H400" s="27">
        <x:f>TRUNC(G400*D400,1)</x:f>
        <x:v>0</x:v>
      </x:c>
      <x:c r="I400" s="24">
        <x:f>단가대비표!V110</x:f>
        <x:v>0</x:v>
      </x:c>
      <x:c r="J400" s="27">
        <x:f>TRUNC(I400*D400,1)</x:f>
        <x:v>0</x:v>
      </x:c>
      <x:c r="K400" s="24">
        <x:f t="shared" si="59"/>
        <x:v>0</x:v>
      </x:c>
      <x:c r="L400" s="27">
        <x:f t="shared" si="59"/>
        <x:v>0</x:v>
      </x:c>
      <x:c r="M400" s="21" t="s">
        <x:v>140</x:v>
      </x:c>
      <x:c r="N400" s="3" t="s">
        <x:v>1145</x:v>
      </x:c>
      <x:c r="O400" s="3" t="s">
        <x:v>805</x:v>
      </x:c>
      <x:c r="P400" s="3" t="s">
        <x:v>150</x:v>
      </x:c>
      <x:c r="Q400" s="3" t="s">
        <x:v>150</x:v>
      </x:c>
      <x:c r="R400" s="3" t="s">
        <x:v>185</x:v>
      </x:c>
      <x:c r="V400" s="2">
        <x:v>1</x:v>
      </x:c>
      <x:c r="AV400" s="3" t="s">
        <x:v>140</x:v>
      </x:c>
      <x:c r="AW400" s="3" t="s">
        <x:v>1549</x:v>
      </x:c>
      <x:c r="AX400" s="3" t="s">
        <x:v>140</x:v>
      </x:c>
      <x:c r="AY400" s="3" t="s">
        <x:v>140</x:v>
      </x:c>
      <x:c r="AZ400" s="3" t="s">
        <x:v>140</x:v>
      </x:c>
    </x:row>
    <x:row r="401" spans="1:52" ht="30" customHeight="1">
      <x:c r="A401" s="21" t="s">
        <x:v>849</x:v>
      </x:c>
      <x:c r="B401" s="21" t="s">
        <x:v>387</x:v>
      </x:c>
      <x:c r="C401" s="21" t="s">
        <x:v>127</x:v>
      </x:c>
      <x:c r="D401" s="22">
        <x:v>0.0020000000000000001</x:v>
      </x:c>
      <x:c r="E401" s="24">
        <x:f>단가대비표!O96</x:f>
        <x:v>0</x:v>
      </x:c>
      <x:c r="F401" s="27">
        <x:f>TRUNC(E401*D401,1)</x:f>
        <x:v>0</x:v>
      </x:c>
      <x:c r="G401" s="24">
        <x:f>단가대비표!P96</x:f>
        <x:v>0</x:v>
      </x:c>
      <x:c r="H401" s="27">
        <x:f>TRUNC(G401*D401,1)</x:f>
        <x:v>0</x:v>
      </x:c>
      <x:c r="I401" s="24">
        <x:f>단가대비표!V96</x:f>
        <x:v>0</x:v>
      </x:c>
      <x:c r="J401" s="27">
        <x:f>TRUNC(I401*D401,1)</x:f>
        <x:v>0</x:v>
      </x:c>
      <x:c r="K401" s="24">
        <x:f t="shared" si="59"/>
        <x:v>0</x:v>
      </x:c>
      <x:c r="L401" s="27">
        <x:f t="shared" si="59"/>
        <x:v>0</x:v>
      </x:c>
      <x:c r="M401" s="21" t="s">
        <x:v>140</x:v>
      </x:c>
      <x:c r="N401" s="3" t="s">
        <x:v>1145</x:v>
      </x:c>
      <x:c r="O401" s="3" t="s">
        <x:v>1675</x:v>
      </x:c>
      <x:c r="P401" s="3" t="s">
        <x:v>150</x:v>
      </x:c>
      <x:c r="Q401" s="3" t="s">
        <x:v>150</x:v>
      </x:c>
      <x:c r="R401" s="3" t="s">
        <x:v>185</x:v>
      </x:c>
      <x:c r="V401" s="2">
        <x:v>1</x:v>
      </x:c>
      <x:c r="AV401" s="3" t="s">
        <x:v>140</x:v>
      </x:c>
      <x:c r="AW401" s="3" t="s">
        <x:v>1756</x:v>
      </x:c>
      <x:c r="AX401" s="3" t="s">
        <x:v>140</x:v>
      </x:c>
      <x:c r="AY401" s="3" t="s">
        <x:v>140</x:v>
      </x:c>
      <x:c r="AZ401" s="3" t="s">
        <x:v>140</x:v>
      </x:c>
    </x:row>
    <x:row r="402" spans="1:52" ht="30" customHeight="1">
      <x:c r="A402" s="21" t="s">
        <x:v>983</x:v>
      </x:c>
      <x:c r="B402" s="21" t="s">
        <x:v>519</x:v>
      </x:c>
      <x:c r="C402" s="21" t="s">
        <x:v>141</x:v>
      </x:c>
      <x:c r="D402" s="22">
        <x:v>1</x:v>
      </x:c>
      <x:c r="E402" s="24">
        <x:f>TRUNC(SUMIF(V398:V402,RIGHTB(O402,1),H398:H402)*U402,2)</x:f>
        <x:v>0</x:v>
      </x:c>
      <x:c r="F402" s="27">
        <x:f>TRUNC(E402*D402,1)</x:f>
        <x:v>0</x:v>
      </x:c>
      <x:c r="G402" s="24">
        <x:v>0</x:v>
      </x:c>
      <x:c r="H402" s="27">
        <x:f>TRUNC(G402*D402,1)</x:f>
        <x:v>0</x:v>
      </x:c>
      <x:c r="I402" s="24">
        <x:v>0</x:v>
      </x:c>
      <x:c r="J402" s="27">
        <x:f>TRUNC(I402*D402,1)</x:f>
        <x:v>0</x:v>
      </x:c>
      <x:c r="K402" s="24">
        <x:f t="shared" si="59"/>
        <x:v>0</x:v>
      </x:c>
      <x:c r="L402" s="27">
        <x:f t="shared" si="59"/>
        <x:v>0</x:v>
      </x:c>
      <x:c r="M402" s="21" t="s">
        <x:v>140</x:v>
      </x:c>
      <x:c r="N402" s="3" t="s">
        <x:v>1145</x:v>
      </x:c>
      <x:c r="O402" s="3" t="s">
        <x:v>5</x:v>
      </x:c>
      <x:c r="P402" s="3" t="s">
        <x:v>150</x:v>
      </x:c>
      <x:c r="Q402" s="3" t="s">
        <x:v>150</x:v>
      </x:c>
      <x:c r="R402" s="3" t="s">
        <x:v>150</x:v>
      </x:c>
      <x:c r="S402" s="2">
        <x:v>1</x:v>
      </x:c>
      <x:c r="T402" s="2">
        <x:v>0</x:v>
      </x:c>
      <x:c r="U402" s="2">
        <x:v>0.020000000000000001</x:v>
      </x:c>
      <x:c r="AV402" s="3" t="s">
        <x:v>140</x:v>
      </x:c>
      <x:c r="AW402" s="3" t="s">
        <x:v>1478</x:v>
      </x:c>
      <x:c r="AX402" s="3" t="s">
        <x:v>140</x:v>
      </x:c>
      <x:c r="AY402" s="3" t="s">
        <x:v>140</x:v>
      </x:c>
      <x:c r="AZ402" s="3" t="s">
        <x:v>140</x:v>
      </x:c>
    </x:row>
    <x:row r="403" spans="1:52" ht="30" customHeight="1">
      <x:c r="A403" s="21" t="s">
        <x:v>1699</x:v>
      </x:c>
      <x:c r="B403" s="21" t="s">
        <x:v>140</x:v>
      </x:c>
      <x:c r="C403" s="21" t="s">
        <x:v>140</x:v>
      </x:c>
      <x:c r="D403" s="22"/>
      <x:c r="E403" s="24"/>
      <x:c r="F403" s="27">
        <x:f>TRUNC(SUMIF(N398:N402,N397,F398:F402),0)</x:f>
        <x:v>0</x:v>
      </x:c>
      <x:c r="G403" s="24"/>
      <x:c r="H403" s="27">
        <x:f>TRUNC(SUMIF(N398:N402,N397,H398:H402),0)</x:f>
        <x:v>0</x:v>
      </x:c>
      <x:c r="I403" s="24"/>
      <x:c r="J403" s="27">
        <x:f>TRUNC(SUMIF(N398:N402,N397,J398:J402),0)</x:f>
        <x:v>0</x:v>
      </x:c>
      <x:c r="K403" s="24"/>
      <x:c r="L403" s="27">
        <x:f>F403+H403+J403</x:f>
        <x:v>0</x:v>
      </x:c>
      <x:c r="M403" s="21" t="s">
        <x:v>140</x:v>
      </x:c>
      <x:c r="N403" s="3" t="s">
        <x:v>344</x:v>
      </x:c>
      <x:c r="O403" s="3" t="s">
        <x:v>344</x:v>
      </x:c>
      <x:c r="P403" s="3" t="s">
        <x:v>140</x:v>
      </x:c>
      <x:c r="Q403" s="3" t="s">
        <x:v>140</x:v>
      </x:c>
      <x:c r="R403" s="3" t="s">
        <x:v>140</x:v>
      </x:c>
      <x:c r="AV403" s="3" t="s">
        <x:v>140</x:v>
      </x:c>
      <x:c r="AW403" s="3" t="s">
        <x:v>140</x:v>
      </x:c>
      <x:c r="AX403" s="3" t="s">
        <x:v>140</x:v>
      </x:c>
      <x:c r="AY403" s="3" t="s">
        <x:v>140</x:v>
      </x:c>
      <x:c r="AZ403" s="3" t="s">
        <x:v>140</x:v>
      </x:c>
    </x:row>
    <x:row r="404" spans="1:13" ht="30" customHeight="1">
      <x:c r="A404" s="22"/>
      <x:c r="B404" s="22"/>
      <x:c r="C404" s="22"/>
      <x:c r="D404" s="22"/>
      <x:c r="E404" s="24"/>
      <x:c r="F404" s="27"/>
      <x:c r="G404" s="24"/>
      <x:c r="H404" s="27"/>
      <x:c r="I404" s="24"/>
      <x:c r="J404" s="27"/>
      <x:c r="K404" s="24"/>
      <x:c r="L404" s="27"/>
      <x:c r="M404" s="22"/>
    </x:row>
    <x:row r="405" spans="1:14" ht="30" customHeight="1">
      <x:c r="A405" s="18" t="s">
        <x:v>1520</x:v>
      </x:c>
      <x:c r="B405" s="19"/>
      <x:c r="C405" s="19"/>
      <x:c r="D405" s="19"/>
      <x:c r="E405" s="23"/>
      <x:c r="F405" s="26"/>
      <x:c r="G405" s="23"/>
      <x:c r="H405" s="26"/>
      <x:c r="I405" s="23"/>
      <x:c r="J405" s="26"/>
      <x:c r="K405" s="23"/>
      <x:c r="L405" s="26"/>
      <x:c r="M405" s="20"/>
      <x:c r="N405" s="3" t="s">
        <x:v>1151</x:v>
      </x:c>
    </x:row>
    <x:row r="406" spans="1:52" ht="30" customHeight="1">
      <x:c r="A406" s="21" t="s">
        <x:v>248</x:v>
      </x:c>
      <x:c r="B406" s="21" t="s">
        <x:v>387</x:v>
      </x:c>
      <x:c r="C406" s="21" t="s">
        <x:v>127</x:v>
      </x:c>
      <x:c r="D406" s="22">
        <x:v>0.012</x:v>
      </x:c>
      <x:c r="E406" s="24">
        <x:f>단가대비표!O110</x:f>
        <x:v>0</x:v>
      </x:c>
      <x:c r="F406" s="27">
        <x:f t="shared" ref="F406:F412" si="60">TRUNC(E406*D406,1)</x:f>
        <x:v>0</x:v>
      </x:c>
      <x:c r="G406" s="24">
        <x:f>단가대비표!P110</x:f>
        <x:v>0</x:v>
      </x:c>
      <x:c r="H406" s="27">
        <x:f t="shared" ref="H406:H412" si="61">TRUNC(G406*D406,1)</x:f>
        <x:v>0</x:v>
      </x:c>
      <x:c r="I406" s="24">
        <x:f>단가대비표!V110</x:f>
        <x:v>0</x:v>
      </x:c>
      <x:c r="J406" s="27">
        <x:f t="shared" ref="J406:J412" si="62">TRUNC(I406*D406,1)</x:f>
        <x:v>0</x:v>
      </x:c>
      <x:c r="K406" s="24">
        <x:f t="shared" ref="K406:L412" si="63">TRUNC(E406+G406+I406,1)</x:f>
        <x:v>0</x:v>
      </x:c>
      <x:c r="L406" s="27">
        <x:f t="shared" si="63"/>
        <x:v>0</x:v>
      </x:c>
      <x:c r="M406" s="21" t="s">
        <x:v>140</x:v>
      </x:c>
      <x:c r="N406" s="3" t="s">
        <x:v>1151</x:v>
      </x:c>
      <x:c r="O406" s="3" t="s">
        <x:v>805</x:v>
      </x:c>
      <x:c r="P406" s="3" t="s">
        <x:v>150</x:v>
      </x:c>
      <x:c r="Q406" s="3" t="s">
        <x:v>150</x:v>
      </x:c>
      <x:c r="R406" s="3" t="s">
        <x:v>185</x:v>
      </x:c>
      <x:c r="V406" s="2">
        <x:v>1</x:v>
      </x:c>
      <x:c r="AV406" s="3" t="s">
        <x:v>140</x:v>
      </x:c>
      <x:c r="AW406" s="3" t="s">
        <x:v>1073</x:v>
      </x:c>
      <x:c r="AX406" s="3" t="s">
        <x:v>140</x:v>
      </x:c>
      <x:c r="AY406" s="3" t="s">
        <x:v>140</x:v>
      </x:c>
      <x:c r="AZ406" s="3" t="s">
        <x:v>140</x:v>
      </x:c>
    </x:row>
    <x:row r="407" spans="1:52" ht="30" customHeight="1">
      <x:c r="A407" s="21" t="s">
        <x:v>849</x:v>
      </x:c>
      <x:c r="B407" s="21" t="s">
        <x:v>387</x:v>
      </x:c>
      <x:c r="C407" s="21" t="s">
        <x:v>127</x:v>
      </x:c>
      <x:c r="D407" s="22">
        <x:v>0.0020000000000000001</x:v>
      </x:c>
      <x:c r="E407" s="24">
        <x:f>단가대비표!O96</x:f>
        <x:v>0</x:v>
      </x:c>
      <x:c r="F407" s="27">
        <x:f t="shared" si="60"/>
        <x:v>0</x:v>
      </x:c>
      <x:c r="G407" s="24">
        <x:f>단가대비표!P96</x:f>
        <x:v>0</x:v>
      </x:c>
      <x:c r="H407" s="27">
        <x:f t="shared" si="61"/>
        <x:v>0</x:v>
      </x:c>
      <x:c r="I407" s="24">
        <x:f>단가대비표!V96</x:f>
        <x:v>0</x:v>
      </x:c>
      <x:c r="J407" s="27">
        <x:f t="shared" si="62"/>
        <x:v>0</x:v>
      </x:c>
      <x:c r="K407" s="24">
        <x:f t="shared" si="63"/>
        <x:v>0</x:v>
      </x:c>
      <x:c r="L407" s="27">
        <x:f t="shared" si="63"/>
        <x:v>0</x:v>
      </x:c>
      <x:c r="M407" s="21" t="s">
        <x:v>140</x:v>
      </x:c>
      <x:c r="N407" s="3" t="s">
        <x:v>1151</x:v>
      </x:c>
      <x:c r="O407" s="3" t="s">
        <x:v>1675</x:v>
      </x:c>
      <x:c r="P407" s="3" t="s">
        <x:v>150</x:v>
      </x:c>
      <x:c r="Q407" s="3" t="s">
        <x:v>150</x:v>
      </x:c>
      <x:c r="R407" s="3" t="s">
        <x:v>185</x:v>
      </x:c>
      <x:c r="V407" s="2">
        <x:v>1</x:v>
      </x:c>
      <x:c r="AV407" s="3" t="s">
        <x:v>140</x:v>
      </x:c>
      <x:c r="AW407" s="3" t="s">
        <x:v>1562</x:v>
      </x:c>
      <x:c r="AX407" s="3" t="s">
        <x:v>140</x:v>
      </x:c>
      <x:c r="AY407" s="3" t="s">
        <x:v>140</x:v>
      </x:c>
      <x:c r="AZ407" s="3" t="s">
        <x:v>140</x:v>
      </x:c>
    </x:row>
    <x:row r="408" spans="1:52" ht="30" customHeight="1">
      <x:c r="A408" s="21" t="s">
        <x:v>248</x:v>
      </x:c>
      <x:c r="B408" s="21" t="s">
        <x:v>387</x:v>
      </x:c>
      <x:c r="C408" s="21" t="s">
        <x:v>127</x:v>
      </x:c>
      <x:c r="D408" s="22">
        <x:v>0.012</x:v>
      </x:c>
      <x:c r="E408" s="24">
        <x:f>단가대비표!O110</x:f>
        <x:v>0</x:v>
      </x:c>
      <x:c r="F408" s="27">
        <x:f t="shared" si="60"/>
        <x:v>0</x:v>
      </x:c>
      <x:c r="G408" s="24">
        <x:f>단가대비표!P110</x:f>
        <x:v>0</x:v>
      </x:c>
      <x:c r="H408" s="27">
        <x:f t="shared" si="61"/>
        <x:v>0</x:v>
      </x:c>
      <x:c r="I408" s="24">
        <x:f>단가대비표!V110</x:f>
        <x:v>0</x:v>
      </x:c>
      <x:c r="J408" s="27">
        <x:f t="shared" si="62"/>
        <x:v>0</x:v>
      </x:c>
      <x:c r="K408" s="24">
        <x:f t="shared" si="63"/>
        <x:v>0</x:v>
      </x:c>
      <x:c r="L408" s="27">
        <x:f t="shared" si="63"/>
        <x:v>0</x:v>
      </x:c>
      <x:c r="M408" s="21" t="s">
        <x:v>140</x:v>
      </x:c>
      <x:c r="N408" s="3" t="s">
        <x:v>1151</x:v>
      </x:c>
      <x:c r="O408" s="3" t="s">
        <x:v>805</x:v>
      </x:c>
      <x:c r="P408" s="3" t="s">
        <x:v>150</x:v>
      </x:c>
      <x:c r="Q408" s="3" t="s">
        <x:v>150</x:v>
      </x:c>
      <x:c r="R408" s="3" t="s">
        <x:v>185</x:v>
      </x:c>
      <x:c r="V408" s="2">
        <x:v>1</x:v>
      </x:c>
      <x:c r="AV408" s="3" t="s">
        <x:v>140</x:v>
      </x:c>
      <x:c r="AW408" s="3" t="s">
        <x:v>1073</x:v>
      </x:c>
      <x:c r="AX408" s="3" t="s">
        <x:v>140</x:v>
      </x:c>
      <x:c r="AY408" s="3" t="s">
        <x:v>140</x:v>
      </x:c>
      <x:c r="AZ408" s="3" t="s">
        <x:v>140</x:v>
      </x:c>
    </x:row>
    <x:row r="409" spans="1:52" ht="30" customHeight="1">
      <x:c r="A409" s="21" t="s">
        <x:v>849</x:v>
      </x:c>
      <x:c r="B409" s="21" t="s">
        <x:v>387</x:v>
      </x:c>
      <x:c r="C409" s="21" t="s">
        <x:v>127</x:v>
      </x:c>
      <x:c r="D409" s="22">
        <x:v>0.0020000000000000001</x:v>
      </x:c>
      <x:c r="E409" s="24">
        <x:f>단가대비표!O96</x:f>
        <x:v>0</x:v>
      </x:c>
      <x:c r="F409" s="27">
        <x:f t="shared" si="60"/>
        <x:v>0</x:v>
      </x:c>
      <x:c r="G409" s="24">
        <x:f>단가대비표!P96</x:f>
        <x:v>0</x:v>
      </x:c>
      <x:c r="H409" s="27">
        <x:f t="shared" si="61"/>
        <x:v>0</x:v>
      </x:c>
      <x:c r="I409" s="24">
        <x:f>단가대비표!V96</x:f>
        <x:v>0</x:v>
      </x:c>
      <x:c r="J409" s="27">
        <x:f t="shared" si="62"/>
        <x:v>0</x:v>
      </x:c>
      <x:c r="K409" s="24">
        <x:f t="shared" si="63"/>
        <x:v>0</x:v>
      </x:c>
      <x:c r="L409" s="27">
        <x:f t="shared" si="63"/>
        <x:v>0</x:v>
      </x:c>
      <x:c r="M409" s="21" t="s">
        <x:v>140</x:v>
      </x:c>
      <x:c r="N409" s="3" t="s">
        <x:v>1151</x:v>
      </x:c>
      <x:c r="O409" s="3" t="s">
        <x:v>1675</x:v>
      </x:c>
      <x:c r="P409" s="3" t="s">
        <x:v>150</x:v>
      </x:c>
      <x:c r="Q409" s="3" t="s">
        <x:v>150</x:v>
      </x:c>
      <x:c r="R409" s="3" t="s">
        <x:v>185</x:v>
      </x:c>
      <x:c r="V409" s="2">
        <x:v>1</x:v>
      </x:c>
      <x:c r="AV409" s="3" t="s">
        <x:v>140</x:v>
      </x:c>
      <x:c r="AW409" s="3" t="s">
        <x:v>1562</x:v>
      </x:c>
      <x:c r="AX409" s="3" t="s">
        <x:v>140</x:v>
      </x:c>
      <x:c r="AY409" s="3" t="s">
        <x:v>140</x:v>
      </x:c>
      <x:c r="AZ409" s="3" t="s">
        <x:v>140</x:v>
      </x:c>
    </x:row>
    <x:row r="410" spans="1:52" ht="30" customHeight="1">
      <x:c r="A410" s="21" t="s">
        <x:v>248</x:v>
      </x:c>
      <x:c r="B410" s="21" t="s">
        <x:v>387</x:v>
      </x:c>
      <x:c r="C410" s="21" t="s">
        <x:v>127</x:v>
      </x:c>
      <x:c r="D410" s="22">
        <x:v>0.012</x:v>
      </x:c>
      <x:c r="E410" s="24">
        <x:f>단가대비표!O110</x:f>
        <x:v>0</x:v>
      </x:c>
      <x:c r="F410" s="27">
        <x:f t="shared" si="60"/>
        <x:v>0</x:v>
      </x:c>
      <x:c r="G410" s="24">
        <x:f>단가대비표!P110</x:f>
        <x:v>0</x:v>
      </x:c>
      <x:c r="H410" s="27">
        <x:f t="shared" si="61"/>
        <x:v>0</x:v>
      </x:c>
      <x:c r="I410" s="24">
        <x:f>단가대비표!V110</x:f>
        <x:v>0</x:v>
      </x:c>
      <x:c r="J410" s="27">
        <x:f t="shared" si="62"/>
        <x:v>0</x:v>
      </x:c>
      <x:c r="K410" s="24">
        <x:f t="shared" si="63"/>
        <x:v>0</x:v>
      </x:c>
      <x:c r="L410" s="27">
        <x:f t="shared" si="63"/>
        <x:v>0</x:v>
      </x:c>
      <x:c r="M410" s="21" t="s">
        <x:v>140</x:v>
      </x:c>
      <x:c r="N410" s="3" t="s">
        <x:v>1151</x:v>
      </x:c>
      <x:c r="O410" s="3" t="s">
        <x:v>805</x:v>
      </x:c>
      <x:c r="P410" s="3" t="s">
        <x:v>150</x:v>
      </x:c>
      <x:c r="Q410" s="3" t="s">
        <x:v>150</x:v>
      </x:c>
      <x:c r="R410" s="3" t="s">
        <x:v>185</x:v>
      </x:c>
      <x:c r="V410" s="2">
        <x:v>1</x:v>
      </x:c>
      <x:c r="AV410" s="3" t="s">
        <x:v>140</x:v>
      </x:c>
      <x:c r="AW410" s="3" t="s">
        <x:v>1073</x:v>
      </x:c>
      <x:c r="AX410" s="3" t="s">
        <x:v>140</x:v>
      </x:c>
      <x:c r="AY410" s="3" t="s">
        <x:v>140</x:v>
      </x:c>
      <x:c r="AZ410" s="3" t="s">
        <x:v>140</x:v>
      </x:c>
    </x:row>
    <x:row r="411" spans="1:52" ht="30" customHeight="1">
      <x:c r="A411" s="21" t="s">
        <x:v>849</x:v>
      </x:c>
      <x:c r="B411" s="21" t="s">
        <x:v>387</x:v>
      </x:c>
      <x:c r="C411" s="21" t="s">
        <x:v>127</x:v>
      </x:c>
      <x:c r="D411" s="22">
        <x:v>0.0020000000000000001</x:v>
      </x:c>
      <x:c r="E411" s="24">
        <x:f>단가대비표!O96</x:f>
        <x:v>0</x:v>
      </x:c>
      <x:c r="F411" s="27">
        <x:f t="shared" si="60"/>
        <x:v>0</x:v>
      </x:c>
      <x:c r="G411" s="24">
        <x:f>단가대비표!P96</x:f>
        <x:v>0</x:v>
      </x:c>
      <x:c r="H411" s="27">
        <x:f t="shared" si="61"/>
        <x:v>0</x:v>
      </x:c>
      <x:c r="I411" s="24">
        <x:f>단가대비표!V96</x:f>
        <x:v>0</x:v>
      </x:c>
      <x:c r="J411" s="27">
        <x:f t="shared" si="62"/>
        <x:v>0</x:v>
      </x:c>
      <x:c r="K411" s="24">
        <x:f t="shared" si="63"/>
        <x:v>0</x:v>
      </x:c>
      <x:c r="L411" s="27">
        <x:f t="shared" si="63"/>
        <x:v>0</x:v>
      </x:c>
      <x:c r="M411" s="21" t="s">
        <x:v>140</x:v>
      </x:c>
      <x:c r="N411" s="3" t="s">
        <x:v>1151</x:v>
      </x:c>
      <x:c r="O411" s="3" t="s">
        <x:v>1675</x:v>
      </x:c>
      <x:c r="P411" s="3" t="s">
        <x:v>150</x:v>
      </x:c>
      <x:c r="Q411" s="3" t="s">
        <x:v>150</x:v>
      </x:c>
      <x:c r="R411" s="3" t="s">
        <x:v>185</x:v>
      </x:c>
      <x:c r="V411" s="2">
        <x:v>1</x:v>
      </x:c>
      <x:c r="AV411" s="3" t="s">
        <x:v>140</x:v>
      </x:c>
      <x:c r="AW411" s="3" t="s">
        <x:v>1562</x:v>
      </x:c>
      <x:c r="AX411" s="3" t="s">
        <x:v>140</x:v>
      </x:c>
      <x:c r="AY411" s="3" t="s">
        <x:v>140</x:v>
      </x:c>
      <x:c r="AZ411" s="3" t="s">
        <x:v>140</x:v>
      </x:c>
    </x:row>
    <x:row r="412" spans="1:52" ht="30" customHeight="1">
      <x:c r="A412" s="21" t="s">
        <x:v>983</x:v>
      </x:c>
      <x:c r="B412" s="21" t="s">
        <x:v>519</x:v>
      </x:c>
      <x:c r="C412" s="21" t="s">
        <x:v>141</x:v>
      </x:c>
      <x:c r="D412" s="22">
        <x:v>1</x:v>
      </x:c>
      <x:c r="E412" s="24">
        <x:f>TRUNC(SUMIF(V406:V412,RIGHTB(O412,1),H406:H412)*U412,2)</x:f>
        <x:v>0</x:v>
      </x:c>
      <x:c r="F412" s="27">
        <x:f t="shared" si="60"/>
        <x:v>0</x:v>
      </x:c>
      <x:c r="G412" s="24">
        <x:v>0</x:v>
      </x:c>
      <x:c r="H412" s="27">
        <x:f t="shared" si="61"/>
        <x:v>0</x:v>
      </x:c>
      <x:c r="I412" s="24">
        <x:v>0</x:v>
      </x:c>
      <x:c r="J412" s="27">
        <x:f t="shared" si="62"/>
        <x:v>0</x:v>
      </x:c>
      <x:c r="K412" s="24">
        <x:f t="shared" si="63"/>
        <x:v>0</x:v>
      </x:c>
      <x:c r="L412" s="27">
        <x:f t="shared" si="63"/>
        <x:v>0</x:v>
      </x:c>
      <x:c r="M412" s="21" t="s">
        <x:v>140</x:v>
      </x:c>
      <x:c r="N412" s="3" t="s">
        <x:v>1151</x:v>
      </x:c>
      <x:c r="O412" s="3" t="s">
        <x:v>5</x:v>
      </x:c>
      <x:c r="P412" s="3" t="s">
        <x:v>150</x:v>
      </x:c>
      <x:c r="Q412" s="3" t="s">
        <x:v>150</x:v>
      </x:c>
      <x:c r="R412" s="3" t="s">
        <x:v>150</x:v>
      </x:c>
      <x:c r="S412" s="2">
        <x:v>1</x:v>
      </x:c>
      <x:c r="T412" s="2">
        <x:v>0</x:v>
      </x:c>
      <x:c r="U412" s="2">
        <x:v>0.020000000000000001</x:v>
      </x:c>
      <x:c r="AV412" s="3" t="s">
        <x:v>140</x:v>
      </x:c>
      <x:c r="AW412" s="3" t="s">
        <x:v>1421</x:v>
      </x:c>
      <x:c r="AX412" s="3" t="s">
        <x:v>140</x:v>
      </x:c>
      <x:c r="AY412" s="3" t="s">
        <x:v>140</x:v>
      </x:c>
      <x:c r="AZ412" s="3" t="s">
        <x:v>140</x:v>
      </x:c>
    </x:row>
    <x:row r="413" spans="1:52" ht="30" customHeight="1">
      <x:c r="A413" s="21" t="s">
        <x:v>1699</x:v>
      </x:c>
      <x:c r="B413" s="21" t="s">
        <x:v>140</x:v>
      </x:c>
      <x:c r="C413" s="21" t="s">
        <x:v>140</x:v>
      </x:c>
      <x:c r="D413" s="22"/>
      <x:c r="E413" s="24"/>
      <x:c r="F413" s="27">
        <x:f>TRUNC(SUMIF(N406:N412,N405,F406:F412),0)</x:f>
        <x:v>0</x:v>
      </x:c>
      <x:c r="G413" s="24"/>
      <x:c r="H413" s="27">
        <x:f>TRUNC(SUMIF(N406:N412,N405,H406:H412),0)</x:f>
        <x:v>0</x:v>
      </x:c>
      <x:c r="I413" s="24"/>
      <x:c r="J413" s="27">
        <x:f>TRUNC(SUMIF(N406:N412,N405,J406:J412),0)</x:f>
        <x:v>0</x:v>
      </x:c>
      <x:c r="K413" s="24"/>
      <x:c r="L413" s="27">
        <x:f>F413+H413+J413</x:f>
        <x:v>0</x:v>
      </x:c>
      <x:c r="M413" s="21" t="s">
        <x:v>140</x:v>
      </x:c>
      <x:c r="N413" s="3" t="s">
        <x:v>344</x:v>
      </x:c>
      <x:c r="O413" s="3" t="s">
        <x:v>344</x:v>
      </x:c>
      <x:c r="P413" s="3" t="s">
        <x:v>140</x:v>
      </x:c>
      <x:c r="Q413" s="3" t="s">
        <x:v>140</x:v>
      </x:c>
      <x:c r="R413" s="3" t="s">
        <x:v>140</x:v>
      </x:c>
      <x:c r="AV413" s="3" t="s">
        <x:v>140</x:v>
      </x:c>
      <x:c r="AW413" s="3" t="s">
        <x:v>140</x:v>
      </x:c>
      <x:c r="AX413" s="3" t="s">
        <x:v>140</x:v>
      </x:c>
      <x:c r="AY413" s="3" t="s">
        <x:v>140</x:v>
      </x:c>
      <x:c r="AZ413" s="3" t="s">
        <x:v>140</x:v>
      </x:c>
    </x:row>
    <x:row r="414" spans="1:13" ht="30" customHeight="1">
      <x:c r="A414" s="22"/>
      <x:c r="B414" s="22"/>
      <x:c r="C414" s="22"/>
      <x:c r="D414" s="22"/>
      <x:c r="E414" s="24"/>
      <x:c r="F414" s="27"/>
      <x:c r="G414" s="24"/>
      <x:c r="H414" s="27"/>
      <x:c r="I414" s="24"/>
      <x:c r="J414" s="27"/>
      <x:c r="K414" s="24"/>
      <x:c r="L414" s="27"/>
      <x:c r="M414" s="22"/>
    </x:row>
    <x:row r="415" spans="1:14" ht="30" customHeight="1">
      <x:c r="A415" s="18" t="s">
        <x:v>1521</x:v>
      </x:c>
      <x:c r="B415" s="19"/>
      <x:c r="C415" s="19"/>
      <x:c r="D415" s="19"/>
      <x:c r="E415" s="23"/>
      <x:c r="F415" s="26"/>
      <x:c r="G415" s="23"/>
      <x:c r="H415" s="26"/>
      <x:c r="I415" s="23"/>
      <x:c r="J415" s="26"/>
      <x:c r="K415" s="23"/>
      <x:c r="L415" s="26"/>
      <x:c r="M415" s="20"/>
      <x:c r="N415" s="3" t="s">
        <x:v>1125</x:v>
      </x:c>
    </x:row>
    <x:row r="416" spans="1:52" ht="30" customHeight="1">
      <x:c r="A416" s="21" t="s">
        <x:v>248</x:v>
      </x:c>
      <x:c r="B416" s="21" t="s">
        <x:v>387</x:v>
      </x:c>
      <x:c r="C416" s="21" t="s">
        <x:v>127</x:v>
      </x:c>
      <x:c r="D416" s="22">
        <x:v>0.012</x:v>
      </x:c>
      <x:c r="E416" s="24">
        <x:f>단가대비표!O110</x:f>
        <x:v>0</x:v>
      </x:c>
      <x:c r="F416" s="27">
        <x:f t="shared" ref="F416:F421" si="64">TRUNC(E416*D416,1)</x:f>
        <x:v>0</x:v>
      </x:c>
      <x:c r="G416" s="24">
        <x:f>단가대비표!P110</x:f>
        <x:v>0</x:v>
      </x:c>
      <x:c r="H416" s="27">
        <x:f t="shared" ref="H416:H421" si="65">TRUNC(G416*D416,1)</x:f>
        <x:v>0</x:v>
      </x:c>
      <x:c r="I416" s="24">
        <x:f>단가대비표!V110</x:f>
        <x:v>0</x:v>
      </x:c>
      <x:c r="J416" s="27">
        <x:f t="shared" ref="J416:J421" si="66">TRUNC(I416*D416,1)</x:f>
        <x:v>0</x:v>
      </x:c>
      <x:c r="K416" s="24">
        <x:f t="shared" ref="K416:L421" si="67">TRUNC(E416+G416+I416,1)</x:f>
        <x:v>0</x:v>
      </x:c>
      <x:c r="L416" s="27">
        <x:f t="shared" si="67"/>
        <x:v>0</x:v>
      </x:c>
      <x:c r="M416" s="21" t="s">
        <x:v>140</x:v>
      </x:c>
      <x:c r="N416" s="3" t="s">
        <x:v>1125</x:v>
      </x:c>
      <x:c r="O416" s="3" t="s">
        <x:v>805</x:v>
      </x:c>
      <x:c r="P416" s="3" t="s">
        <x:v>150</x:v>
      </x:c>
      <x:c r="Q416" s="3" t="s">
        <x:v>150</x:v>
      </x:c>
      <x:c r="R416" s="3" t="s">
        <x:v>185</x:v>
      </x:c>
      <x:c r="V416" s="2">
        <x:v>1</x:v>
      </x:c>
      <x:c r="W416" s="2">
        <x:v>2</x:v>
      </x:c>
      <x:c r="AV416" s="3" t="s">
        <x:v>140</x:v>
      </x:c>
      <x:c r="AW416" s="3" t="s">
        <x:v>1551</x:v>
      </x:c>
      <x:c r="AX416" s="3" t="s">
        <x:v>140</x:v>
      </x:c>
      <x:c r="AY416" s="3" t="s">
        <x:v>140</x:v>
      </x:c>
      <x:c r="AZ416" s="3" t="s">
        <x:v>140</x:v>
      </x:c>
    </x:row>
    <x:row r="417" spans="1:52" ht="30" customHeight="1">
      <x:c r="A417" s="21" t="s">
        <x:v>849</x:v>
      </x:c>
      <x:c r="B417" s="21" t="s">
        <x:v>387</x:v>
      </x:c>
      <x:c r="C417" s="21" t="s">
        <x:v>127</x:v>
      </x:c>
      <x:c r="D417" s="22">
        <x:v>0.0020000000000000001</x:v>
      </x:c>
      <x:c r="E417" s="24">
        <x:f>단가대비표!O96</x:f>
        <x:v>0</x:v>
      </x:c>
      <x:c r="F417" s="27">
        <x:f t="shared" si="64"/>
        <x:v>0</x:v>
      </x:c>
      <x:c r="G417" s="24">
        <x:f>단가대비표!P96</x:f>
        <x:v>0</x:v>
      </x:c>
      <x:c r="H417" s="27">
        <x:f t="shared" si="65"/>
        <x:v>0</x:v>
      </x:c>
      <x:c r="I417" s="24">
        <x:f>단가대비표!V96</x:f>
        <x:v>0</x:v>
      </x:c>
      <x:c r="J417" s="27">
        <x:f t="shared" si="66"/>
        <x:v>0</x:v>
      </x:c>
      <x:c r="K417" s="24">
        <x:f t="shared" si="67"/>
        <x:v>0</x:v>
      </x:c>
      <x:c r="L417" s="27">
        <x:f t="shared" si="67"/>
        <x:v>0</x:v>
      </x:c>
      <x:c r="M417" s="21" t="s">
        <x:v>140</x:v>
      </x:c>
      <x:c r="N417" s="3" t="s">
        <x:v>1125</x:v>
      </x:c>
      <x:c r="O417" s="3" t="s">
        <x:v>1675</x:v>
      </x:c>
      <x:c r="P417" s="3" t="s">
        <x:v>150</x:v>
      </x:c>
      <x:c r="Q417" s="3" t="s">
        <x:v>150</x:v>
      </x:c>
      <x:c r="R417" s="3" t="s">
        <x:v>185</x:v>
      </x:c>
      <x:c r="V417" s="2">
        <x:v>1</x:v>
      </x:c>
      <x:c r="W417" s="2">
        <x:v>2</x:v>
      </x:c>
      <x:c r="AV417" s="3" t="s">
        <x:v>140</x:v>
      </x:c>
      <x:c r="AW417" s="3" t="s">
        <x:v>1079</x:v>
      </x:c>
      <x:c r="AX417" s="3" t="s">
        <x:v>140</x:v>
      </x:c>
      <x:c r="AY417" s="3" t="s">
        <x:v>140</x:v>
      </x:c>
      <x:c r="AZ417" s="3" t="s">
        <x:v>140</x:v>
      </x:c>
    </x:row>
    <x:row r="418" spans="1:52" ht="30" customHeight="1">
      <x:c r="A418" s="21" t="s">
        <x:v>248</x:v>
      </x:c>
      <x:c r="B418" s="21" t="s">
        <x:v>387</x:v>
      </x:c>
      <x:c r="C418" s="21" t="s">
        <x:v>127</x:v>
      </x:c>
      <x:c r="D418" s="22">
        <x:v>0.012</x:v>
      </x:c>
      <x:c r="E418" s="24">
        <x:f>단가대비표!O110</x:f>
        <x:v>0</x:v>
      </x:c>
      <x:c r="F418" s="27">
        <x:f t="shared" si="64"/>
        <x:v>0</x:v>
      </x:c>
      <x:c r="G418" s="24">
        <x:f>단가대비표!P110</x:f>
        <x:v>0</x:v>
      </x:c>
      <x:c r="H418" s="27">
        <x:f t="shared" si="65"/>
        <x:v>0</x:v>
      </x:c>
      <x:c r="I418" s="24">
        <x:f>단가대비표!V110</x:f>
        <x:v>0</x:v>
      </x:c>
      <x:c r="J418" s="27">
        <x:f t="shared" si="66"/>
        <x:v>0</x:v>
      </x:c>
      <x:c r="K418" s="24">
        <x:f t="shared" si="67"/>
        <x:v>0</x:v>
      </x:c>
      <x:c r="L418" s="27">
        <x:f t="shared" si="67"/>
        <x:v>0</x:v>
      </x:c>
      <x:c r="M418" s="21" t="s">
        <x:v>140</x:v>
      </x:c>
      <x:c r="N418" s="3" t="s">
        <x:v>1125</x:v>
      </x:c>
      <x:c r="O418" s="3" t="s">
        <x:v>805</x:v>
      </x:c>
      <x:c r="P418" s="3" t="s">
        <x:v>150</x:v>
      </x:c>
      <x:c r="Q418" s="3" t="s">
        <x:v>150</x:v>
      </x:c>
      <x:c r="R418" s="3" t="s">
        <x:v>185</x:v>
      </x:c>
      <x:c r="V418" s="2">
        <x:v>1</x:v>
      </x:c>
      <x:c r="W418" s="2">
        <x:v>2</x:v>
      </x:c>
      <x:c r="AV418" s="3" t="s">
        <x:v>140</x:v>
      </x:c>
      <x:c r="AW418" s="3" t="s">
        <x:v>1551</x:v>
      </x:c>
      <x:c r="AX418" s="3" t="s">
        <x:v>140</x:v>
      </x:c>
      <x:c r="AY418" s="3" t="s">
        <x:v>140</x:v>
      </x:c>
      <x:c r="AZ418" s="3" t="s">
        <x:v>140</x:v>
      </x:c>
    </x:row>
    <x:row r="419" spans="1:52" ht="30" customHeight="1">
      <x:c r="A419" s="21" t="s">
        <x:v>849</x:v>
      </x:c>
      <x:c r="B419" s="21" t="s">
        <x:v>387</x:v>
      </x:c>
      <x:c r="C419" s="21" t="s">
        <x:v>127</x:v>
      </x:c>
      <x:c r="D419" s="22">
        <x:v>0.0020000000000000001</x:v>
      </x:c>
      <x:c r="E419" s="24">
        <x:f>단가대비표!O96</x:f>
        <x:v>0</x:v>
      </x:c>
      <x:c r="F419" s="27">
        <x:f t="shared" si="64"/>
        <x:v>0</x:v>
      </x:c>
      <x:c r="G419" s="24">
        <x:f>단가대비표!P96</x:f>
        <x:v>0</x:v>
      </x:c>
      <x:c r="H419" s="27">
        <x:f t="shared" si="65"/>
        <x:v>0</x:v>
      </x:c>
      <x:c r="I419" s="24">
        <x:f>단가대비표!V96</x:f>
        <x:v>0</x:v>
      </x:c>
      <x:c r="J419" s="27">
        <x:f t="shared" si="66"/>
        <x:v>0</x:v>
      </x:c>
      <x:c r="K419" s="24">
        <x:f t="shared" si="67"/>
        <x:v>0</x:v>
      </x:c>
      <x:c r="L419" s="27">
        <x:f t="shared" si="67"/>
        <x:v>0</x:v>
      </x:c>
      <x:c r="M419" s="21" t="s">
        <x:v>140</x:v>
      </x:c>
      <x:c r="N419" s="3" t="s">
        <x:v>1125</x:v>
      </x:c>
      <x:c r="O419" s="3" t="s">
        <x:v>1675</x:v>
      </x:c>
      <x:c r="P419" s="3" t="s">
        <x:v>150</x:v>
      </x:c>
      <x:c r="Q419" s="3" t="s">
        <x:v>150</x:v>
      </x:c>
      <x:c r="R419" s="3" t="s">
        <x:v>185</x:v>
      </x:c>
      <x:c r="V419" s="2">
        <x:v>1</x:v>
      </x:c>
      <x:c r="W419" s="2">
        <x:v>2</x:v>
      </x:c>
      <x:c r="AV419" s="3" t="s">
        <x:v>140</x:v>
      </x:c>
      <x:c r="AW419" s="3" t="s">
        <x:v>1079</x:v>
      </x:c>
      <x:c r="AX419" s="3" t="s">
        <x:v>140</x:v>
      </x:c>
      <x:c r="AY419" s="3" t="s">
        <x:v>140</x:v>
      </x:c>
      <x:c r="AZ419" s="3" t="s">
        <x:v>140</x:v>
      </x:c>
    </x:row>
    <x:row r="420" spans="1:52" ht="30" customHeight="1">
      <x:c r="A420" s="21" t="s">
        <x:v>983</x:v>
      </x:c>
      <x:c r="B420" s="21" t="s">
        <x:v>519</x:v>
      </x:c>
      <x:c r="C420" s="21" t="s">
        <x:v>141</x:v>
      </x:c>
      <x:c r="D420" s="22">
        <x:v>1</x:v>
      </x:c>
      <x:c r="E420" s="24">
        <x:f>TRUNC(SUMIF(V416:V421,RIGHTB(O420,1),H416:H421)*U420,2)</x:f>
        <x:v>0</x:v>
      </x:c>
      <x:c r="F420" s="27">
        <x:f t="shared" si="64"/>
        <x:v>0</x:v>
      </x:c>
      <x:c r="G420" s="24">
        <x:v>0</x:v>
      </x:c>
      <x:c r="H420" s="27">
        <x:f t="shared" si="65"/>
        <x:v>0</x:v>
      </x:c>
      <x:c r="I420" s="24">
        <x:v>0</x:v>
      </x:c>
      <x:c r="J420" s="27">
        <x:f t="shared" si="66"/>
        <x:v>0</x:v>
      </x:c>
      <x:c r="K420" s="24">
        <x:f t="shared" si="67"/>
        <x:v>0</x:v>
      </x:c>
      <x:c r="L420" s="27">
        <x:f t="shared" si="67"/>
        <x:v>0</x:v>
      </x:c>
      <x:c r="M420" s="21" t="s">
        <x:v>140</x:v>
      </x:c>
      <x:c r="N420" s="3" t="s">
        <x:v>1125</x:v>
      </x:c>
      <x:c r="O420" s="3" t="s">
        <x:v>5</x:v>
      </x:c>
      <x:c r="P420" s="3" t="s">
        <x:v>150</x:v>
      </x:c>
      <x:c r="Q420" s="3" t="s">
        <x:v>150</x:v>
      </x:c>
      <x:c r="R420" s="3" t="s">
        <x:v>150</x:v>
      </x:c>
      <x:c r="S420" s="2">
        <x:v>1</x:v>
      </x:c>
      <x:c r="T420" s="2">
        <x:v>0</x:v>
      </x:c>
      <x:c r="U420" s="2">
        <x:v>0.020000000000000001</x:v>
      </x:c>
      <x:c r="AV420" s="3" t="s">
        <x:v>140</x:v>
      </x:c>
      <x:c r="AW420" s="3" t="s">
        <x:v>1439</x:v>
      </x:c>
      <x:c r="AX420" s="3" t="s">
        <x:v>140</x:v>
      </x:c>
      <x:c r="AY420" s="3" t="s">
        <x:v>140</x:v>
      </x:c>
      <x:c r="AZ420" s="3" t="s">
        <x:v>140</x:v>
      </x:c>
    </x:row>
    <x:row r="421" spans="1:52" ht="30" customHeight="1">
      <x:c r="A421" s="21" t="s">
        <x:v>598</x:v>
      </x:c>
      <x:c r="B421" s="21" t="s">
        <x:v>982</x:v>
      </x:c>
      <x:c r="C421" s="21" t="s">
        <x:v>141</x:v>
      </x:c>
      <x:c r="D421" s="22">
        <x:v>1</x:v>
      </x:c>
      <x:c r="E421" s="24">
        <x:v>0</x:v>
      </x:c>
      <x:c r="F421" s="27">
        <x:f t="shared" si="64"/>
        <x:v>0</x:v>
      </x:c>
      <x:c r="G421" s="24">
        <x:f>TRUNC(SUMIF(W416:W421,RIGHTB(O421,1),H416:H421)*U421,2)</x:f>
        <x:v>0</x:v>
      </x:c>
      <x:c r="H421" s="27">
        <x:f t="shared" si="65"/>
        <x:v>0</x:v>
      </x:c>
      <x:c r="I421" s="24">
        <x:v>0</x:v>
      </x:c>
      <x:c r="J421" s="27">
        <x:f t="shared" si="66"/>
        <x:v>0</x:v>
      </x:c>
      <x:c r="K421" s="24">
        <x:f t="shared" si="67"/>
        <x:v>0</x:v>
      </x:c>
      <x:c r="L421" s="27">
        <x:f t="shared" si="67"/>
        <x:v>0</x:v>
      </x:c>
      <x:c r="M421" s="21" t="s">
        <x:v>140</x:v>
      </x:c>
      <x:c r="N421" s="3" t="s">
        <x:v>1125</x:v>
      </x:c>
      <x:c r="O421" s="3" t="s">
        <x:v>1112</x:v>
      </x:c>
      <x:c r="P421" s="3" t="s">
        <x:v>150</x:v>
      </x:c>
      <x:c r="Q421" s="3" t="s">
        <x:v>150</x:v>
      </x:c>
      <x:c r="R421" s="3" t="s">
        <x:v>150</x:v>
      </x:c>
      <x:c r="S421" s="2">
        <x:v>1</x:v>
      </x:c>
      <x:c r="T421" s="2">
        <x:v>1</x:v>
      </x:c>
      <x:c r="U421" s="2">
        <x:v>0.20000000000000001</x:v>
      </x:c>
      <x:c r="AV421" s="3" t="s">
        <x:v>140</x:v>
      </x:c>
      <x:c r="AW421" s="3" t="s">
        <x:v>1489</x:v>
      </x:c>
      <x:c r="AX421" s="3" t="s">
        <x:v>140</x:v>
      </x:c>
      <x:c r="AY421" s="3" t="s">
        <x:v>140</x:v>
      </x:c>
      <x:c r="AZ421" s="3" t="s">
        <x:v>140</x:v>
      </x:c>
    </x:row>
    <x:row r="422" spans="1:52" ht="30" customHeight="1">
      <x:c r="A422" s="21" t="s">
        <x:v>1699</x:v>
      </x:c>
      <x:c r="B422" s="21" t="s">
        <x:v>140</x:v>
      </x:c>
      <x:c r="C422" s="21" t="s">
        <x:v>140</x:v>
      </x:c>
      <x:c r="D422" s="22"/>
      <x:c r="E422" s="24"/>
      <x:c r="F422" s="27">
        <x:f>TRUNC(SUMIF(N416:N421,N415,F416:F421),0)</x:f>
        <x:v>0</x:v>
      </x:c>
      <x:c r="G422" s="24"/>
      <x:c r="H422" s="27">
        <x:f>TRUNC(SUMIF(N416:N421,N415,H416:H421),0)</x:f>
        <x:v>0</x:v>
      </x:c>
      <x:c r="I422" s="24"/>
      <x:c r="J422" s="27">
        <x:f>TRUNC(SUMIF(N416:N421,N415,J416:J421),0)</x:f>
        <x:v>0</x:v>
      </x:c>
      <x:c r="K422" s="24"/>
      <x:c r="L422" s="27">
        <x:f>F422+H422+J422</x:f>
        <x:v>0</x:v>
      </x:c>
      <x:c r="M422" s="21" t="s">
        <x:v>140</x:v>
      </x:c>
      <x:c r="N422" s="3" t="s">
        <x:v>344</x:v>
      </x:c>
      <x:c r="O422" s="3" t="s">
        <x:v>344</x:v>
      </x:c>
      <x:c r="P422" s="3" t="s">
        <x:v>140</x:v>
      </x:c>
      <x:c r="Q422" s="3" t="s">
        <x:v>140</x:v>
      </x:c>
      <x:c r="R422" s="3" t="s">
        <x:v>140</x:v>
      </x:c>
      <x:c r="AV422" s="3" t="s">
        <x:v>140</x:v>
      </x:c>
      <x:c r="AW422" s="3" t="s">
        <x:v>140</x:v>
      </x:c>
      <x:c r="AX422" s="3" t="s">
        <x:v>140</x:v>
      </x:c>
      <x:c r="AY422" s="3" t="s">
        <x:v>140</x:v>
      </x:c>
      <x:c r="AZ422" s="3" t="s">
        <x:v>140</x:v>
      </x:c>
    </x:row>
    <x:row r="423" spans="1:13" ht="30" customHeight="1">
      <x:c r="A423" s="22"/>
      <x:c r="B423" s="22"/>
      <x:c r="C423" s="22"/>
      <x:c r="D423" s="22"/>
      <x:c r="E423" s="24"/>
      <x:c r="F423" s="27"/>
      <x:c r="G423" s="24"/>
      <x:c r="H423" s="27"/>
      <x:c r="I423" s="24"/>
      <x:c r="J423" s="27"/>
      <x:c r="K423" s="24"/>
      <x:c r="L423" s="27"/>
      <x:c r="M423" s="22"/>
    </x:row>
    <x:row r="424" spans="1:14" ht="30" customHeight="1">
      <x:c r="A424" s="18" t="s">
        <x:v>1835</x:v>
      </x:c>
      <x:c r="B424" s="19"/>
      <x:c r="C424" s="19"/>
      <x:c r="D424" s="19"/>
      <x:c r="E424" s="23"/>
      <x:c r="F424" s="26"/>
      <x:c r="G424" s="23"/>
      <x:c r="H424" s="26"/>
      <x:c r="I424" s="23"/>
      <x:c r="J424" s="26"/>
      <x:c r="K424" s="23"/>
      <x:c r="L424" s="26"/>
      <x:c r="M424" s="20"/>
      <x:c r="N424" s="3" t="s">
        <x:v>1156</x:v>
      </x:c>
    </x:row>
    <x:row r="425" spans="1:52" ht="30" customHeight="1">
      <x:c r="A425" s="21" t="s">
        <x:v>593</x:v>
      </x:c>
      <x:c r="B425" s="21" t="s">
        <x:v>1627</x:v>
      </x:c>
      <x:c r="C425" s="21" t="s">
        <x:v>133</x:v>
      </x:c>
      <x:c r="D425" s="22">
        <x:v>0.19700000000000001</x:v>
      </x:c>
      <x:c r="E425" s="24">
        <x:f>단가대비표!O74</x:f>
        <x:v>0</x:v>
      </x:c>
      <x:c r="F425" s="27">
        <x:f>TRUNC(E425*D425,1)</x:f>
        <x:v>0</x:v>
      </x:c>
      <x:c r="G425" s="24">
        <x:f>단가대비표!P74</x:f>
        <x:v>0</x:v>
      </x:c>
      <x:c r="H425" s="27">
        <x:f>TRUNC(G425*D425,1)</x:f>
        <x:v>0</x:v>
      </x:c>
      <x:c r="I425" s="24">
        <x:f>단가대비표!V74</x:f>
        <x:v>0</x:v>
      </x:c>
      <x:c r="J425" s="27">
        <x:f>TRUNC(I425*D425,1)</x:f>
        <x:v>0</x:v>
      </x:c>
      <x:c r="K425" s="24">
        <x:f>TRUNC(E425+G425+I425,1)</x:f>
        <x:v>0</x:v>
      </x:c>
      <x:c r="L425" s="27">
        <x:f>TRUNC(F425+H425+J425,1)</x:f>
        <x:v>0</x:v>
      </x:c>
      <x:c r="M425" s="21" t="s">
        <x:v>140</x:v>
      </x:c>
      <x:c r="N425" s="3" t="s">
        <x:v>1156</x:v>
      </x:c>
      <x:c r="O425" s="3" t="s">
        <x:v>22</x:v>
      </x:c>
      <x:c r="P425" s="3" t="s">
        <x:v>150</x:v>
      </x:c>
      <x:c r="Q425" s="3" t="s">
        <x:v>150</x:v>
      </x:c>
      <x:c r="R425" s="3" t="s">
        <x:v>185</x:v>
      </x:c>
      <x:c r="AV425" s="3" t="s">
        <x:v>140</x:v>
      </x:c>
      <x:c r="AW425" s="3" t="s">
        <x:v>1534</x:v>
      </x:c>
      <x:c r="AX425" s="3" t="s">
        <x:v>140</x:v>
      </x:c>
      <x:c r="AY425" s="3" t="s">
        <x:v>140</x:v>
      </x:c>
      <x:c r="AZ425" s="3" t="s">
        <x:v>140</x:v>
      </x:c>
    </x:row>
    <x:row r="426" spans="1:52" ht="30" customHeight="1">
      <x:c r="A426" s="21" t="s">
        <x:v>1699</x:v>
      </x:c>
      <x:c r="B426" s="21" t="s">
        <x:v>140</x:v>
      </x:c>
      <x:c r="C426" s="21" t="s">
        <x:v>140</x:v>
      </x:c>
      <x:c r="D426" s="22"/>
      <x:c r="E426" s="24"/>
      <x:c r="F426" s="27">
        <x:f>TRUNC(SUMIF(N425:N425,N424,F425:F425),0)</x:f>
        <x:v>0</x:v>
      </x:c>
      <x:c r="G426" s="24"/>
      <x:c r="H426" s="27">
        <x:f>TRUNC(SUMIF(N425:N425,N424,H425:H425),0)</x:f>
        <x:v>0</x:v>
      </x:c>
      <x:c r="I426" s="24"/>
      <x:c r="J426" s="27">
        <x:f>TRUNC(SUMIF(N425:N425,N424,J425:J425),0)</x:f>
        <x:v>0</x:v>
      </x:c>
      <x:c r="K426" s="24"/>
      <x:c r="L426" s="27">
        <x:f>F426+H426+J426</x:f>
        <x:v>0</x:v>
      </x:c>
      <x:c r="M426" s="21" t="s">
        <x:v>140</x:v>
      </x:c>
      <x:c r="N426" s="3" t="s">
        <x:v>344</x:v>
      </x:c>
      <x:c r="O426" s="3" t="s">
        <x:v>344</x:v>
      </x:c>
      <x:c r="P426" s="3" t="s">
        <x:v>140</x:v>
      </x:c>
      <x:c r="Q426" s="3" t="s">
        <x:v>140</x:v>
      </x:c>
      <x:c r="R426" s="3" t="s">
        <x:v>140</x:v>
      </x:c>
      <x:c r="AV426" s="3" t="s">
        <x:v>140</x:v>
      </x:c>
      <x:c r="AW426" s="3" t="s">
        <x:v>140</x:v>
      </x:c>
      <x:c r="AX426" s="3" t="s">
        <x:v>140</x:v>
      </x:c>
      <x:c r="AY426" s="3" t="s">
        <x:v>140</x:v>
      </x:c>
      <x:c r="AZ426" s="3" t="s">
        <x:v>140</x:v>
      </x:c>
    </x:row>
    <x:row r="427" spans="1:13" ht="30" customHeight="1">
      <x:c r="A427" s="22"/>
      <x:c r="B427" s="22"/>
      <x:c r="C427" s="22"/>
      <x:c r="D427" s="22"/>
      <x:c r="E427" s="24"/>
      <x:c r="F427" s="27"/>
      <x:c r="G427" s="24"/>
      <x:c r="H427" s="27"/>
      <x:c r="I427" s="24"/>
      <x:c r="J427" s="27"/>
      <x:c r="K427" s="24"/>
      <x:c r="L427" s="27"/>
      <x:c r="M427" s="22"/>
    </x:row>
    <x:row r="428" spans="1:14" ht="30" customHeight="1">
      <x:c r="A428" s="18" t="s">
        <x:v>1834</x:v>
      </x:c>
      <x:c r="B428" s="19"/>
      <x:c r="C428" s="19"/>
      <x:c r="D428" s="19"/>
      <x:c r="E428" s="23"/>
      <x:c r="F428" s="26"/>
      <x:c r="G428" s="23"/>
      <x:c r="H428" s="26"/>
      <x:c r="I428" s="23"/>
      <x:c r="J428" s="26"/>
      <x:c r="K428" s="23"/>
      <x:c r="L428" s="26"/>
      <x:c r="M428" s="20"/>
      <x:c r="N428" s="3" t="s">
        <x:v>1183</x:v>
      </x:c>
    </x:row>
    <x:row r="429" spans="1:52" ht="30" customHeight="1">
      <x:c r="A429" s="21" t="s">
        <x:v>593</x:v>
      </x:c>
      <x:c r="B429" s="21" t="s">
        <x:v>1627</x:v>
      </x:c>
      <x:c r="C429" s="21" t="s">
        <x:v>133</x:v>
      </x:c>
      <x:c r="D429" s="22">
        <x:v>0.29599999999999999</x:v>
      </x:c>
      <x:c r="E429" s="24">
        <x:f>단가대비표!O74</x:f>
        <x:v>0</x:v>
      </x:c>
      <x:c r="F429" s="27">
        <x:f>TRUNC(E429*D429,1)</x:f>
        <x:v>0</x:v>
      </x:c>
      <x:c r="G429" s="24">
        <x:f>단가대비표!P74</x:f>
        <x:v>0</x:v>
      </x:c>
      <x:c r="H429" s="27">
        <x:f>TRUNC(G429*D429,1)</x:f>
        <x:v>0</x:v>
      </x:c>
      <x:c r="I429" s="24">
        <x:f>단가대비표!V74</x:f>
        <x:v>0</x:v>
      </x:c>
      <x:c r="J429" s="27">
        <x:f>TRUNC(I429*D429,1)</x:f>
        <x:v>0</x:v>
      </x:c>
      <x:c r="K429" s="24">
        <x:f>TRUNC(E429+G429+I429,1)</x:f>
        <x:v>0</x:v>
      </x:c>
      <x:c r="L429" s="27">
        <x:f>TRUNC(F429+H429+J429,1)</x:f>
        <x:v>0</x:v>
      </x:c>
      <x:c r="M429" s="21" t="s">
        <x:v>140</x:v>
      </x:c>
      <x:c r="N429" s="3" t="s">
        <x:v>1183</x:v>
      </x:c>
      <x:c r="O429" s="3" t="s">
        <x:v>22</x:v>
      </x:c>
      <x:c r="P429" s="3" t="s">
        <x:v>150</x:v>
      </x:c>
      <x:c r="Q429" s="3" t="s">
        <x:v>150</x:v>
      </x:c>
      <x:c r="R429" s="3" t="s">
        <x:v>185</x:v>
      </x:c>
      <x:c r="AV429" s="3" t="s">
        <x:v>140</x:v>
      </x:c>
      <x:c r="AW429" s="3" t="s">
        <x:v>1385</x:v>
      </x:c>
      <x:c r="AX429" s="3" t="s">
        <x:v>140</x:v>
      </x:c>
      <x:c r="AY429" s="3" t="s">
        <x:v>140</x:v>
      </x:c>
      <x:c r="AZ429" s="3" t="s">
        <x:v>140</x:v>
      </x:c>
    </x:row>
    <x:row r="430" spans="1:52" ht="30" customHeight="1">
      <x:c r="A430" s="21" t="s">
        <x:v>1699</x:v>
      </x:c>
      <x:c r="B430" s="21" t="s">
        <x:v>140</x:v>
      </x:c>
      <x:c r="C430" s="21" t="s">
        <x:v>140</x:v>
      </x:c>
      <x:c r="D430" s="22"/>
      <x:c r="E430" s="24"/>
      <x:c r="F430" s="27">
        <x:f>TRUNC(SUMIF(N429:N429,N428,F429:F429),0)</x:f>
        <x:v>0</x:v>
      </x:c>
      <x:c r="G430" s="24"/>
      <x:c r="H430" s="27">
        <x:f>TRUNC(SUMIF(N429:N429,N428,H429:H429),0)</x:f>
        <x:v>0</x:v>
      </x:c>
      <x:c r="I430" s="24"/>
      <x:c r="J430" s="27">
        <x:f>TRUNC(SUMIF(N429:N429,N428,J429:J429),0)</x:f>
        <x:v>0</x:v>
      </x:c>
      <x:c r="K430" s="24"/>
      <x:c r="L430" s="27">
        <x:f>F430+H430+J430</x:f>
        <x:v>0</x:v>
      </x:c>
      <x:c r="M430" s="21" t="s">
        <x:v>140</x:v>
      </x:c>
      <x:c r="N430" s="3" t="s">
        <x:v>344</x:v>
      </x:c>
      <x:c r="O430" s="3" t="s">
        <x:v>344</x:v>
      </x:c>
      <x:c r="P430" s="3" t="s">
        <x:v>140</x:v>
      </x:c>
      <x:c r="Q430" s="3" t="s">
        <x:v>140</x:v>
      </x:c>
      <x:c r="R430" s="3" t="s">
        <x:v>140</x:v>
      </x:c>
      <x:c r="AV430" s="3" t="s">
        <x:v>140</x:v>
      </x:c>
      <x:c r="AW430" s="3" t="s">
        <x:v>140</x:v>
      </x:c>
      <x:c r="AX430" s="3" t="s">
        <x:v>140</x:v>
      </x:c>
      <x:c r="AY430" s="3" t="s">
        <x:v>140</x:v>
      </x:c>
      <x:c r="AZ430" s="3" t="s">
        <x:v>140</x:v>
      </x:c>
    </x:row>
    <x:row r="431" spans="1:13" ht="30" customHeight="1">
      <x:c r="A431" s="22"/>
      <x:c r="B431" s="22"/>
      <x:c r="C431" s="22"/>
      <x:c r="D431" s="22"/>
      <x:c r="E431" s="24"/>
      <x:c r="F431" s="27"/>
      <x:c r="G431" s="24"/>
      <x:c r="H431" s="27"/>
      <x:c r="I431" s="24"/>
      <x:c r="J431" s="27"/>
      <x:c r="K431" s="24"/>
      <x:c r="L431" s="27"/>
      <x:c r="M431" s="22"/>
    </x:row>
    <x:row r="432" spans="1:14" ht="30" customHeight="1">
      <x:c r="A432" s="18" t="s">
        <x:v>1103</x:v>
      </x:c>
      <x:c r="B432" s="19"/>
      <x:c r="C432" s="19"/>
      <x:c r="D432" s="19"/>
      <x:c r="E432" s="23"/>
      <x:c r="F432" s="26"/>
      <x:c r="G432" s="23"/>
      <x:c r="H432" s="26"/>
      <x:c r="I432" s="23"/>
      <x:c r="J432" s="26"/>
      <x:c r="K432" s="23"/>
      <x:c r="L432" s="26"/>
      <x:c r="M432" s="20"/>
      <x:c r="N432" s="3" t="s">
        <x:v>1872</x:v>
      </x:c>
    </x:row>
    <x:row r="433" spans="1:52" ht="30" customHeight="1">
      <x:c r="A433" s="21" t="s">
        <x:v>301</x:v>
      </x:c>
      <x:c r="B433" s="21" t="s">
        <x:v>984</x:v>
      </x:c>
      <x:c r="C433" s="21" t="s">
        <x:v>176</x:v>
      </x:c>
      <x:c r="D433" s="22">
        <x:v>1</x:v>
      </x:c>
      <x:c r="E433" s="24">
        <x:f>일위대가목록!E79</x:f>
        <x:v>0</x:v>
      </x:c>
      <x:c r="F433" s="27">
        <x:f>TRUNC(E433*D433,1)</x:f>
        <x:v>0</x:v>
      </x:c>
      <x:c r="G433" s="24">
        <x:f>일위대가목록!F79</x:f>
        <x:v>0</x:v>
      </x:c>
      <x:c r="H433" s="27">
        <x:f>TRUNC(G433*D433,1)</x:f>
        <x:v>0</x:v>
      </x:c>
      <x:c r="I433" s="24">
        <x:f>일위대가목록!G79</x:f>
        <x:v>0</x:v>
      </x:c>
      <x:c r="J433" s="27">
        <x:f>TRUNC(I433*D433,1)</x:f>
        <x:v>0</x:v>
      </x:c>
      <x:c r="K433" s="24">
        <x:f t="shared" ref="K433:L436" si="68">TRUNC(E433+G433+I433,1)</x:f>
        <x:v>0</x:v>
      </x:c>
      <x:c r="L433" s="27">
        <x:f t="shared" si="68"/>
        <x:v>0</x:v>
      </x:c>
      <x:c r="M433" s="21" t="s">
        <x:v>577</x:v>
      </x:c>
      <x:c r="N433" s="3" t="s">
        <x:v>1872</x:v>
      </x:c>
      <x:c r="O433" s="3" t="s">
        <x:v>1118</x:v>
      </x:c>
      <x:c r="P433" s="3" t="s">
        <x:v>185</x:v>
      </x:c>
      <x:c r="Q433" s="3" t="s">
        <x:v>150</x:v>
      </x:c>
      <x:c r="R433" s="3" t="s">
        <x:v>150</x:v>
      </x:c>
      <x:c r="AV433" s="3" t="s">
        <x:v>140</x:v>
      </x:c>
      <x:c r="AW433" s="3" t="s">
        <x:v>1321</x:v>
      </x:c>
      <x:c r="AX433" s="3" t="s">
        <x:v>140</x:v>
      </x:c>
      <x:c r="AY433" s="3" t="s">
        <x:v>140</x:v>
      </x:c>
      <x:c r="AZ433" s="3" t="s">
        <x:v>140</x:v>
      </x:c>
    </x:row>
    <x:row r="434" spans="1:52" ht="30" customHeight="1">
      <x:c r="A434" s="21" t="s">
        <x:v>284</x:v>
      </x:c>
      <x:c r="B434" s="21" t="s">
        <x:v>870</x:v>
      </x:c>
      <x:c r="C434" s="21" t="s">
        <x:v>176</x:v>
      </x:c>
      <x:c r="D434" s="22">
        <x:v>1</x:v>
      </x:c>
      <x:c r="E434" s="24">
        <x:f>일위대가목록!E85</x:f>
        <x:v>0</x:v>
      </x:c>
      <x:c r="F434" s="27">
        <x:f>TRUNC(E434*D434,1)</x:f>
        <x:v>0</x:v>
      </x:c>
      <x:c r="G434" s="24">
        <x:f>일위대가목록!F85</x:f>
        <x:v>0</x:v>
      </x:c>
      <x:c r="H434" s="27">
        <x:f>TRUNC(G434*D434,1)</x:f>
        <x:v>0</x:v>
      </x:c>
      <x:c r="I434" s="24">
        <x:f>일위대가목록!G85</x:f>
        <x:v>0</x:v>
      </x:c>
      <x:c r="J434" s="27">
        <x:f>TRUNC(I434*D434,1)</x:f>
        <x:v>0</x:v>
      </x:c>
      <x:c r="K434" s="24">
        <x:f t="shared" si="68"/>
        <x:v>0</x:v>
      </x:c>
      <x:c r="L434" s="27">
        <x:f t="shared" si="68"/>
        <x:v>0</x:v>
      </x:c>
      <x:c r="M434" s="21" t="s">
        <x:v>559</x:v>
      </x:c>
      <x:c r="N434" s="3" t="s">
        <x:v>1872</x:v>
      </x:c>
      <x:c r="O434" s="3" t="s">
        <x:v>1146</x:v>
      </x:c>
      <x:c r="P434" s="3" t="s">
        <x:v>185</x:v>
      </x:c>
      <x:c r="Q434" s="3" t="s">
        <x:v>150</x:v>
      </x:c>
      <x:c r="R434" s="3" t="s">
        <x:v>150</x:v>
      </x:c>
      <x:c r="AV434" s="3" t="s">
        <x:v>140</x:v>
      </x:c>
      <x:c r="AW434" s="3" t="s">
        <x:v>1430</x:v>
      </x:c>
      <x:c r="AX434" s="3" t="s">
        <x:v>140</x:v>
      </x:c>
      <x:c r="AY434" s="3" t="s">
        <x:v>140</x:v>
      </x:c>
      <x:c r="AZ434" s="3" t="s">
        <x:v>140</x:v>
      </x:c>
    </x:row>
    <x:row r="435" spans="1:52" ht="30" customHeight="1">
      <x:c r="A435" s="21" t="s">
        <x:v>299</x:v>
      </x:c>
      <x:c r="B435" s="21" t="s">
        <x:v>1718</x:v>
      </x:c>
      <x:c r="C435" s="21" t="s">
        <x:v>176</x:v>
      </x:c>
      <x:c r="D435" s="22">
        <x:v>1</x:v>
      </x:c>
      <x:c r="E435" s="24">
        <x:f>일위대가목록!E71</x:f>
        <x:v>0</x:v>
      </x:c>
      <x:c r="F435" s="27">
        <x:f>TRUNC(E435*D435,1)</x:f>
        <x:v>0</x:v>
      </x:c>
      <x:c r="G435" s="24">
        <x:f>일위대가목록!F71</x:f>
        <x:v>0</x:v>
      </x:c>
      <x:c r="H435" s="27">
        <x:f>TRUNC(G435*D435,1)</x:f>
        <x:v>0</x:v>
      </x:c>
      <x:c r="I435" s="24">
        <x:f>일위대가목록!G71</x:f>
        <x:v>0</x:v>
      </x:c>
      <x:c r="J435" s="27">
        <x:f>TRUNC(I435*D435,1)</x:f>
        <x:v>0</x:v>
      </x:c>
      <x:c r="K435" s="24">
        <x:f t="shared" si="68"/>
        <x:v>0</x:v>
      </x:c>
      <x:c r="L435" s="27">
        <x:f t="shared" si="68"/>
        <x:v>0</x:v>
      </x:c>
      <x:c r="M435" s="21" t="s">
        <x:v>576</x:v>
      </x:c>
      <x:c r="N435" s="3" t="s">
        <x:v>1872</x:v>
      </x:c>
      <x:c r="O435" s="3" t="s">
        <x:v>1156</x:v>
      </x:c>
      <x:c r="P435" s="3" t="s">
        <x:v>185</x:v>
      </x:c>
      <x:c r="Q435" s="3" t="s">
        <x:v>150</x:v>
      </x:c>
      <x:c r="R435" s="3" t="s">
        <x:v>150</x:v>
      </x:c>
      <x:c r="AV435" s="3" t="s">
        <x:v>140</x:v>
      </x:c>
      <x:c r="AW435" s="3" t="s">
        <x:v>1420</x:v>
      </x:c>
      <x:c r="AX435" s="3" t="s">
        <x:v>140</x:v>
      </x:c>
      <x:c r="AY435" s="3" t="s">
        <x:v>140</x:v>
      </x:c>
      <x:c r="AZ435" s="3" t="s">
        <x:v>140</x:v>
      </x:c>
    </x:row>
    <x:row r="436" spans="1:52" ht="30" customHeight="1">
      <x:c r="A436" s="21" t="s">
        <x:v>990</x:v>
      </x:c>
      <x:c r="B436" s="21" t="s">
        <x:v>313</x:v>
      </x:c>
      <x:c r="C436" s="21" t="s">
        <x:v>176</x:v>
      </x:c>
      <x:c r="D436" s="22">
        <x:v>1</x:v>
      </x:c>
      <x:c r="E436" s="24">
        <x:f>일위대가목록!E68</x:f>
        <x:v>0</x:v>
      </x:c>
      <x:c r="F436" s="27">
        <x:f>TRUNC(E436*D436,1)</x:f>
        <x:v>0</x:v>
      </x:c>
      <x:c r="G436" s="24">
        <x:f>일위대가목록!F68</x:f>
        <x:v>0</x:v>
      </x:c>
      <x:c r="H436" s="27">
        <x:f>TRUNC(G436*D436,1)</x:f>
        <x:v>0</x:v>
      </x:c>
      <x:c r="I436" s="24">
        <x:f>일위대가목록!G68</x:f>
        <x:v>0</x:v>
      </x:c>
      <x:c r="J436" s="27">
        <x:f>TRUNC(I436*D436,1)</x:f>
        <x:v>0</x:v>
      </x:c>
      <x:c r="K436" s="24">
        <x:f t="shared" si="68"/>
        <x:v>0</x:v>
      </x:c>
      <x:c r="L436" s="27">
        <x:f t="shared" si="68"/>
        <x:v>0</x:v>
      </x:c>
      <x:c r="M436" s="21" t="s">
        <x:v>599</x:v>
      </x:c>
      <x:c r="N436" s="3" t="s">
        <x:v>1872</x:v>
      </x:c>
      <x:c r="O436" s="3" t="s">
        <x:v>1145</x:v>
      </x:c>
      <x:c r="P436" s="3" t="s">
        <x:v>185</x:v>
      </x:c>
      <x:c r="Q436" s="3" t="s">
        <x:v>150</x:v>
      </x:c>
      <x:c r="R436" s="3" t="s">
        <x:v>150</x:v>
      </x:c>
      <x:c r="AV436" s="3" t="s">
        <x:v>140</x:v>
      </x:c>
      <x:c r="AW436" s="3" t="s">
        <x:v>1458</x:v>
      </x:c>
      <x:c r="AX436" s="3" t="s">
        <x:v>140</x:v>
      </x:c>
      <x:c r="AY436" s="3" t="s">
        <x:v>140</x:v>
      </x:c>
      <x:c r="AZ436" s="3" t="s">
        <x:v>140</x:v>
      </x:c>
    </x:row>
    <x:row r="437" spans="1:52" ht="30" customHeight="1">
      <x:c r="A437" s="21" t="s">
        <x:v>1699</x:v>
      </x:c>
      <x:c r="B437" s="21" t="s">
        <x:v>140</x:v>
      </x:c>
      <x:c r="C437" s="21" t="s">
        <x:v>140</x:v>
      </x:c>
      <x:c r="D437" s="22"/>
      <x:c r="E437" s="24"/>
      <x:c r="F437" s="27">
        <x:f>TRUNC(SUMIF(N433:N436,N432,F433:F436),0)</x:f>
        <x:v>0</x:v>
      </x:c>
      <x:c r="G437" s="24"/>
      <x:c r="H437" s="27">
        <x:f>TRUNC(SUMIF(N433:N436,N432,H433:H436),0)</x:f>
        <x:v>0</x:v>
      </x:c>
      <x:c r="I437" s="24"/>
      <x:c r="J437" s="27">
        <x:f>TRUNC(SUMIF(N433:N436,N432,J433:J436),0)</x:f>
        <x:v>0</x:v>
      </x:c>
      <x:c r="K437" s="24"/>
      <x:c r="L437" s="27">
        <x:f>F437+H437+J437</x:f>
        <x:v>0</x:v>
      </x:c>
      <x:c r="M437" s="21" t="s">
        <x:v>140</x:v>
      </x:c>
      <x:c r="N437" s="3" t="s">
        <x:v>344</x:v>
      </x:c>
      <x:c r="O437" s="3" t="s">
        <x:v>344</x:v>
      </x:c>
      <x:c r="P437" s="3" t="s">
        <x:v>140</x:v>
      </x:c>
      <x:c r="Q437" s="3" t="s">
        <x:v>140</x:v>
      </x:c>
      <x:c r="R437" s="3" t="s">
        <x:v>140</x:v>
      </x:c>
      <x:c r="AV437" s="3" t="s">
        <x:v>140</x:v>
      </x:c>
      <x:c r="AW437" s="3" t="s">
        <x:v>140</x:v>
      </x:c>
      <x:c r="AX437" s="3" t="s">
        <x:v>140</x:v>
      </x:c>
      <x:c r="AY437" s="3" t="s">
        <x:v>140</x:v>
      </x:c>
      <x:c r="AZ437" s="3" t="s">
        <x:v>140</x:v>
      </x:c>
    </x:row>
    <x:row r="438" spans="1:13" ht="30" customHeight="1">
      <x:c r="A438" s="22"/>
      <x:c r="B438" s="22"/>
      <x:c r="C438" s="22"/>
      <x:c r="D438" s="22"/>
      <x:c r="E438" s="24"/>
      <x:c r="F438" s="27"/>
      <x:c r="G438" s="24"/>
      <x:c r="H438" s="27"/>
      <x:c r="I438" s="24"/>
      <x:c r="J438" s="27"/>
      <x:c r="K438" s="24"/>
      <x:c r="L438" s="27"/>
      <x:c r="M438" s="22"/>
    </x:row>
    <x:row r="439" spans="1:14" ht="30" customHeight="1">
      <x:c r="A439" s="18" t="s">
        <x:v>1819</x:v>
      </x:c>
      <x:c r="B439" s="19"/>
      <x:c r="C439" s="19"/>
      <x:c r="D439" s="19"/>
      <x:c r="E439" s="23"/>
      <x:c r="F439" s="26"/>
      <x:c r="G439" s="23"/>
      <x:c r="H439" s="26"/>
      <x:c r="I439" s="23"/>
      <x:c r="J439" s="26"/>
      <x:c r="K439" s="23"/>
      <x:c r="L439" s="26"/>
      <x:c r="M439" s="20"/>
      <x:c r="N439" s="3" t="s">
        <x:v>1176</x:v>
      </x:c>
    </x:row>
    <x:row r="440" spans="1:52" ht="30" customHeight="1">
      <x:c r="A440" s="21" t="s">
        <x:v>1589</x:v>
      </x:c>
      <x:c r="B440" s="21" t="s">
        <x:v>87</x:v>
      </x:c>
      <x:c r="C440" s="21" t="s">
        <x:v>176</x:v>
      </x:c>
      <x:c r="D440" s="22">
        <x:v>1</x:v>
      </x:c>
      <x:c r="E440" s="24">
        <x:f>일위대가목록!E84</x:f>
        <x:v>0</x:v>
      </x:c>
      <x:c r="F440" s="27">
        <x:f>TRUNC(E440*D440,1)</x:f>
        <x:v>0</x:v>
      </x:c>
      <x:c r="G440" s="24">
        <x:f>일위대가목록!F84</x:f>
        <x:v>0</x:v>
      </x:c>
      <x:c r="H440" s="27">
        <x:f>TRUNC(G440*D440,1)</x:f>
        <x:v>0</x:v>
      </x:c>
      <x:c r="I440" s="24">
        <x:f>일위대가목록!G84</x:f>
        <x:v>0</x:v>
      </x:c>
      <x:c r="J440" s="27">
        <x:f>TRUNC(I440*D440,1)</x:f>
        <x:v>0</x:v>
      </x:c>
      <x:c r="K440" s="24">
        <x:f t="shared" ref="K440:L443" si="69">TRUNC(E440+G440+I440,1)</x:f>
        <x:v>0</x:v>
      </x:c>
      <x:c r="L440" s="27">
        <x:f t="shared" si="69"/>
        <x:v>0</x:v>
      </x:c>
      <x:c r="M440" s="21" t="s">
        <x:v>305</x:v>
      </x:c>
      <x:c r="N440" s="3" t="s">
        <x:v>1176</x:v>
      </x:c>
      <x:c r="O440" s="3" t="s">
        <x:v>1143</x:v>
      </x:c>
      <x:c r="P440" s="3" t="s">
        <x:v>185</x:v>
      </x:c>
      <x:c r="Q440" s="3" t="s">
        <x:v>150</x:v>
      </x:c>
      <x:c r="R440" s="3" t="s">
        <x:v>150</x:v>
      </x:c>
      <x:c r="AV440" s="3" t="s">
        <x:v>140</x:v>
      </x:c>
      <x:c r="AW440" s="3" t="s">
        <x:v>1448</x:v>
      </x:c>
      <x:c r="AX440" s="3" t="s">
        <x:v>140</x:v>
      </x:c>
      <x:c r="AY440" s="3" t="s">
        <x:v>140</x:v>
      </x:c>
      <x:c r="AZ440" s="3" t="s">
        <x:v>140</x:v>
      </x:c>
    </x:row>
    <x:row r="441" spans="1:52" ht="30" customHeight="1">
      <x:c r="A441" s="21" t="s">
        <x:v>993</x:v>
      </x:c>
      <x:c r="B441" s="21" t="s">
        <x:v>1005</x:v>
      </x:c>
      <x:c r="C441" s="21" t="s">
        <x:v>176</x:v>
      </x:c>
      <x:c r="D441" s="22">
        <x:v>1</x:v>
      </x:c>
      <x:c r="E441" s="24">
        <x:f>일위대가목록!E81</x:f>
        <x:v>0</x:v>
      </x:c>
      <x:c r="F441" s="27">
        <x:f>TRUNC(E441*D441,1)</x:f>
        <x:v>0</x:v>
      </x:c>
      <x:c r="G441" s="24">
        <x:f>일위대가목록!F81</x:f>
        <x:v>0</x:v>
      </x:c>
      <x:c r="H441" s="27">
        <x:f>TRUNC(G441*D441,1)</x:f>
        <x:v>0</x:v>
      </x:c>
      <x:c r="I441" s="24">
        <x:f>일위대가목록!G81</x:f>
        <x:v>0</x:v>
      </x:c>
      <x:c r="J441" s="27">
        <x:f>TRUNC(I441*D441,1)</x:f>
        <x:v>0</x:v>
      </x:c>
      <x:c r="K441" s="24">
        <x:f t="shared" si="69"/>
        <x:v>0</x:v>
      </x:c>
      <x:c r="L441" s="27">
        <x:f t="shared" si="69"/>
        <x:v>0</x:v>
      </x:c>
      <x:c r="M441" s="21" t="s">
        <x:v>571</x:v>
      </x:c>
      <x:c r="N441" s="3" t="s">
        <x:v>1176</x:v>
      </x:c>
      <x:c r="O441" s="3" t="s">
        <x:v>1147</x:v>
      </x:c>
      <x:c r="P441" s="3" t="s">
        <x:v>185</x:v>
      </x:c>
      <x:c r="Q441" s="3" t="s">
        <x:v>150</x:v>
      </x:c>
      <x:c r="R441" s="3" t="s">
        <x:v>150</x:v>
      </x:c>
      <x:c r="AV441" s="3" t="s">
        <x:v>140</x:v>
      </x:c>
      <x:c r="AW441" s="3" t="s">
        <x:v>1333</x:v>
      </x:c>
      <x:c r="AX441" s="3" t="s">
        <x:v>140</x:v>
      </x:c>
      <x:c r="AY441" s="3" t="s">
        <x:v>140</x:v>
      </x:c>
      <x:c r="AZ441" s="3" t="s">
        <x:v>140</x:v>
      </x:c>
    </x:row>
    <x:row r="442" spans="1:52" ht="30" customHeight="1">
      <x:c r="A442" s="21" t="s">
        <x:v>299</x:v>
      </x:c>
      <x:c r="B442" s="21" t="s">
        <x:v>1718</x:v>
      </x:c>
      <x:c r="C442" s="21" t="s">
        <x:v>176</x:v>
      </x:c>
      <x:c r="D442" s="22">
        <x:v>1</x:v>
      </x:c>
      <x:c r="E442" s="24">
        <x:f>일위대가목록!E71</x:f>
        <x:v>0</x:v>
      </x:c>
      <x:c r="F442" s="27">
        <x:f>TRUNC(E442*D442,1)</x:f>
        <x:v>0</x:v>
      </x:c>
      <x:c r="G442" s="24">
        <x:f>일위대가목록!F71</x:f>
        <x:v>0</x:v>
      </x:c>
      <x:c r="H442" s="27">
        <x:f>TRUNC(G442*D442,1)</x:f>
        <x:v>0</x:v>
      </x:c>
      <x:c r="I442" s="24">
        <x:f>일위대가목록!G71</x:f>
        <x:v>0</x:v>
      </x:c>
      <x:c r="J442" s="27">
        <x:f>TRUNC(I442*D442,1)</x:f>
        <x:v>0</x:v>
      </x:c>
      <x:c r="K442" s="24">
        <x:f t="shared" si="69"/>
        <x:v>0</x:v>
      </x:c>
      <x:c r="L442" s="27">
        <x:f t="shared" si="69"/>
        <x:v>0</x:v>
      </x:c>
      <x:c r="M442" s="21" t="s">
        <x:v>576</x:v>
      </x:c>
      <x:c r="N442" s="3" t="s">
        <x:v>1176</x:v>
      </x:c>
      <x:c r="O442" s="3" t="s">
        <x:v>1156</x:v>
      </x:c>
      <x:c r="P442" s="3" t="s">
        <x:v>185</x:v>
      </x:c>
      <x:c r="Q442" s="3" t="s">
        <x:v>150</x:v>
      </x:c>
      <x:c r="R442" s="3" t="s">
        <x:v>150</x:v>
      </x:c>
      <x:c r="AV442" s="3" t="s">
        <x:v>140</x:v>
      </x:c>
      <x:c r="AW442" s="3" t="s">
        <x:v>1473</x:v>
      </x:c>
      <x:c r="AX442" s="3" t="s">
        <x:v>140</x:v>
      </x:c>
      <x:c r="AY442" s="3" t="s">
        <x:v>140</x:v>
      </x:c>
      <x:c r="AZ442" s="3" t="s">
        <x:v>140</x:v>
      </x:c>
    </x:row>
    <x:row r="443" spans="1:52" ht="30" customHeight="1">
      <x:c r="A443" s="21" t="s">
        <x:v>990</x:v>
      </x:c>
      <x:c r="B443" s="21" t="s">
        <x:v>313</x:v>
      </x:c>
      <x:c r="C443" s="21" t="s">
        <x:v>176</x:v>
      </x:c>
      <x:c r="D443" s="22">
        <x:v>1</x:v>
      </x:c>
      <x:c r="E443" s="24">
        <x:f>일위대가목록!E68</x:f>
        <x:v>0</x:v>
      </x:c>
      <x:c r="F443" s="27">
        <x:f>TRUNC(E443*D443,1)</x:f>
        <x:v>0</x:v>
      </x:c>
      <x:c r="G443" s="24">
        <x:f>일위대가목록!F68</x:f>
        <x:v>0</x:v>
      </x:c>
      <x:c r="H443" s="27">
        <x:f>TRUNC(G443*D443,1)</x:f>
        <x:v>0</x:v>
      </x:c>
      <x:c r="I443" s="24">
        <x:f>일위대가목록!G68</x:f>
        <x:v>0</x:v>
      </x:c>
      <x:c r="J443" s="27">
        <x:f>TRUNC(I443*D443,1)</x:f>
        <x:v>0</x:v>
      </x:c>
      <x:c r="K443" s="24">
        <x:f t="shared" si="69"/>
        <x:v>0</x:v>
      </x:c>
      <x:c r="L443" s="27">
        <x:f t="shared" si="69"/>
        <x:v>0</x:v>
      </x:c>
      <x:c r="M443" s="21" t="s">
        <x:v>599</x:v>
      </x:c>
      <x:c r="N443" s="3" t="s">
        <x:v>1176</x:v>
      </x:c>
      <x:c r="O443" s="3" t="s">
        <x:v>1145</x:v>
      </x:c>
      <x:c r="P443" s="3" t="s">
        <x:v>185</x:v>
      </x:c>
      <x:c r="Q443" s="3" t="s">
        <x:v>150</x:v>
      </x:c>
      <x:c r="R443" s="3" t="s">
        <x:v>150</x:v>
      </x:c>
      <x:c r="AV443" s="3" t="s">
        <x:v>140</x:v>
      </x:c>
      <x:c r="AW443" s="3" t="s">
        <x:v>1324</x:v>
      </x:c>
      <x:c r="AX443" s="3" t="s">
        <x:v>140</x:v>
      </x:c>
      <x:c r="AY443" s="3" t="s">
        <x:v>140</x:v>
      </x:c>
      <x:c r="AZ443" s="3" t="s">
        <x:v>140</x:v>
      </x:c>
    </x:row>
    <x:row r="444" spans="1:52" ht="30" customHeight="1">
      <x:c r="A444" s="21" t="s">
        <x:v>1699</x:v>
      </x:c>
      <x:c r="B444" s="21" t="s">
        <x:v>140</x:v>
      </x:c>
      <x:c r="C444" s="21" t="s">
        <x:v>140</x:v>
      </x:c>
      <x:c r="D444" s="22"/>
      <x:c r="E444" s="24"/>
      <x:c r="F444" s="27">
        <x:f>TRUNC(SUMIF(N440:N443,N439,F440:F443),0)</x:f>
        <x:v>0</x:v>
      </x:c>
      <x:c r="G444" s="24"/>
      <x:c r="H444" s="27">
        <x:f>TRUNC(SUMIF(N440:N443,N439,H440:H443),0)</x:f>
        <x:v>0</x:v>
      </x:c>
      <x:c r="I444" s="24"/>
      <x:c r="J444" s="27">
        <x:f>TRUNC(SUMIF(N440:N443,N439,J440:J443),0)</x:f>
        <x:v>0</x:v>
      </x:c>
      <x:c r="K444" s="24"/>
      <x:c r="L444" s="27">
        <x:f>F444+H444+J444</x:f>
        <x:v>0</x:v>
      </x:c>
      <x:c r="M444" s="21" t="s">
        <x:v>140</x:v>
      </x:c>
      <x:c r="N444" s="3" t="s">
        <x:v>344</x:v>
      </x:c>
      <x:c r="O444" s="3" t="s">
        <x:v>344</x:v>
      </x:c>
      <x:c r="P444" s="3" t="s">
        <x:v>140</x:v>
      </x:c>
      <x:c r="Q444" s="3" t="s">
        <x:v>140</x:v>
      </x:c>
      <x:c r="R444" s="3" t="s">
        <x:v>140</x:v>
      </x:c>
      <x:c r="AV444" s="3" t="s">
        <x:v>140</x:v>
      </x:c>
      <x:c r="AW444" s="3" t="s">
        <x:v>140</x:v>
      </x:c>
      <x:c r="AX444" s="3" t="s">
        <x:v>140</x:v>
      </x:c>
      <x:c r="AY444" s="3" t="s">
        <x:v>140</x:v>
      </x:c>
      <x:c r="AZ444" s="3" t="s">
        <x:v>140</x:v>
      </x:c>
    </x:row>
    <x:row r="445" spans="1:13" ht="30" customHeight="1">
      <x:c r="A445" s="22"/>
      <x:c r="B445" s="22"/>
      <x:c r="C445" s="22"/>
      <x:c r="D445" s="22"/>
      <x:c r="E445" s="24"/>
      <x:c r="F445" s="27"/>
      <x:c r="G445" s="24"/>
      <x:c r="H445" s="27"/>
      <x:c r="I445" s="24"/>
      <x:c r="J445" s="27"/>
      <x:c r="K445" s="24"/>
      <x:c r="L445" s="27"/>
      <x:c r="M445" s="22"/>
    </x:row>
    <x:row r="446" spans="1:14" ht="30" customHeight="1">
      <x:c r="A446" s="18" t="s">
        <x:v>1825</x:v>
      </x:c>
      <x:c r="B446" s="19"/>
      <x:c r="C446" s="19"/>
      <x:c r="D446" s="19"/>
      <x:c r="E446" s="23"/>
      <x:c r="F446" s="26"/>
      <x:c r="G446" s="23"/>
      <x:c r="H446" s="26"/>
      <x:c r="I446" s="23"/>
      <x:c r="J446" s="26"/>
      <x:c r="K446" s="23"/>
      <x:c r="L446" s="26"/>
      <x:c r="M446" s="20"/>
      <x:c r="N446" s="3" t="s">
        <x:v>1181</x:v>
      </x:c>
    </x:row>
    <x:row r="447" spans="1:52" ht="30" customHeight="1">
      <x:c r="A447" s="21" t="s">
        <x:v>1589</x:v>
      </x:c>
      <x:c r="B447" s="21" t="s">
        <x:v>87</x:v>
      </x:c>
      <x:c r="C447" s="21" t="s">
        <x:v>176</x:v>
      </x:c>
      <x:c r="D447" s="22">
        <x:v>1</x:v>
      </x:c>
      <x:c r="E447" s="24">
        <x:f>일위대가목록!E84</x:f>
        <x:v>0</x:v>
      </x:c>
      <x:c r="F447" s="27">
        <x:f>TRUNC(E447*D447,1)</x:f>
        <x:v>0</x:v>
      </x:c>
      <x:c r="G447" s="24">
        <x:f>일위대가목록!F84</x:f>
        <x:v>0</x:v>
      </x:c>
      <x:c r="H447" s="27">
        <x:f>TRUNC(G447*D447,1)</x:f>
        <x:v>0</x:v>
      </x:c>
      <x:c r="I447" s="24">
        <x:f>일위대가목록!G84</x:f>
        <x:v>0</x:v>
      </x:c>
      <x:c r="J447" s="27">
        <x:f>TRUNC(I447*D447,1)</x:f>
        <x:v>0</x:v>
      </x:c>
      <x:c r="K447" s="24">
        <x:f t="shared" ref="K447:L450" si="70">TRUNC(E447+G447+I447,1)</x:f>
        <x:v>0</x:v>
      </x:c>
      <x:c r="L447" s="27">
        <x:f t="shared" si="70"/>
        <x:v>0</x:v>
      </x:c>
      <x:c r="M447" s="21" t="s">
        <x:v>305</x:v>
      </x:c>
      <x:c r="N447" s="3" t="s">
        <x:v>1181</x:v>
      </x:c>
      <x:c r="O447" s="3" t="s">
        <x:v>1143</x:v>
      </x:c>
      <x:c r="P447" s="3" t="s">
        <x:v>185</x:v>
      </x:c>
      <x:c r="Q447" s="3" t="s">
        <x:v>150</x:v>
      </x:c>
      <x:c r="R447" s="3" t="s">
        <x:v>150</x:v>
      </x:c>
      <x:c r="AV447" s="3" t="s">
        <x:v>140</x:v>
      </x:c>
      <x:c r="AW447" s="3" t="s">
        <x:v>1501</x:v>
      </x:c>
      <x:c r="AX447" s="3" t="s">
        <x:v>140</x:v>
      </x:c>
      <x:c r="AY447" s="3" t="s">
        <x:v>140</x:v>
      </x:c>
      <x:c r="AZ447" s="3" t="s">
        <x:v>140</x:v>
      </x:c>
    </x:row>
    <x:row r="448" spans="1:52" ht="30" customHeight="1">
      <x:c r="A448" s="21" t="s">
        <x:v>993</x:v>
      </x:c>
      <x:c r="B448" s="21" t="s">
        <x:v>1005</x:v>
      </x:c>
      <x:c r="C448" s="21" t="s">
        <x:v>176</x:v>
      </x:c>
      <x:c r="D448" s="22">
        <x:v>1</x:v>
      </x:c>
      <x:c r="E448" s="24">
        <x:f>일위대가목록!E81</x:f>
        <x:v>0</x:v>
      </x:c>
      <x:c r="F448" s="27">
        <x:f>TRUNC(E448*D448,1)</x:f>
        <x:v>0</x:v>
      </x:c>
      <x:c r="G448" s="24">
        <x:f>일위대가목록!F81</x:f>
        <x:v>0</x:v>
      </x:c>
      <x:c r="H448" s="27">
        <x:f>TRUNC(G448*D448,1)</x:f>
        <x:v>0</x:v>
      </x:c>
      <x:c r="I448" s="24">
        <x:f>일위대가목록!G81</x:f>
        <x:v>0</x:v>
      </x:c>
      <x:c r="J448" s="27">
        <x:f>TRUNC(I448*D448,1)</x:f>
        <x:v>0</x:v>
      </x:c>
      <x:c r="K448" s="24">
        <x:f t="shared" si="70"/>
        <x:v>0</x:v>
      </x:c>
      <x:c r="L448" s="27">
        <x:f t="shared" si="70"/>
        <x:v>0</x:v>
      </x:c>
      <x:c r="M448" s="21" t="s">
        <x:v>571</x:v>
      </x:c>
      <x:c r="N448" s="3" t="s">
        <x:v>1181</x:v>
      </x:c>
      <x:c r="O448" s="3" t="s">
        <x:v>1147</x:v>
      </x:c>
      <x:c r="P448" s="3" t="s">
        <x:v>185</x:v>
      </x:c>
      <x:c r="Q448" s="3" t="s">
        <x:v>150</x:v>
      </x:c>
      <x:c r="R448" s="3" t="s">
        <x:v>150</x:v>
      </x:c>
      <x:c r="AV448" s="3" t="s">
        <x:v>140</x:v>
      </x:c>
      <x:c r="AW448" s="3" t="s">
        <x:v>1493</x:v>
      </x:c>
      <x:c r="AX448" s="3" t="s">
        <x:v>140</x:v>
      </x:c>
      <x:c r="AY448" s="3" t="s">
        <x:v>140</x:v>
      </x:c>
      <x:c r="AZ448" s="3" t="s">
        <x:v>140</x:v>
      </x:c>
    </x:row>
    <x:row r="449" spans="1:52" ht="30" customHeight="1">
      <x:c r="A449" s="21" t="s">
        <x:v>299</x:v>
      </x:c>
      <x:c r="B449" s="21" t="s">
        <x:v>62</x:v>
      </x:c>
      <x:c r="C449" s="21" t="s">
        <x:v>176</x:v>
      </x:c>
      <x:c r="D449" s="22">
        <x:v>1</x:v>
      </x:c>
      <x:c r="E449" s="24">
        <x:f>일위대가목록!E72</x:f>
        <x:v>0</x:v>
      </x:c>
      <x:c r="F449" s="27">
        <x:f>TRUNC(E449*D449,1)</x:f>
        <x:v>0</x:v>
      </x:c>
      <x:c r="G449" s="24">
        <x:f>일위대가목록!F72</x:f>
        <x:v>0</x:v>
      </x:c>
      <x:c r="H449" s="27">
        <x:f>TRUNC(G449*D449,1)</x:f>
        <x:v>0</x:v>
      </x:c>
      <x:c r="I449" s="24">
        <x:f>일위대가목록!G72</x:f>
        <x:v>0</x:v>
      </x:c>
      <x:c r="J449" s="27">
        <x:f>TRUNC(I449*D449,1)</x:f>
        <x:v>0</x:v>
      </x:c>
      <x:c r="K449" s="24">
        <x:f t="shared" si="70"/>
        <x:v>0</x:v>
      </x:c>
      <x:c r="L449" s="27">
        <x:f t="shared" si="70"/>
        <x:v>0</x:v>
      </x:c>
      <x:c r="M449" s="21" t="s">
        <x:v>589</x:v>
      </x:c>
      <x:c r="N449" s="3" t="s">
        <x:v>1181</x:v>
      </x:c>
      <x:c r="O449" s="3" t="s">
        <x:v>1183</x:v>
      </x:c>
      <x:c r="P449" s="3" t="s">
        <x:v>185</x:v>
      </x:c>
      <x:c r="Q449" s="3" t="s">
        <x:v>150</x:v>
      </x:c>
      <x:c r="R449" s="3" t="s">
        <x:v>150</x:v>
      </x:c>
      <x:c r="AV449" s="3" t="s">
        <x:v>140</x:v>
      </x:c>
      <x:c r="AW449" s="3" t="s">
        <x:v>1444</x:v>
      </x:c>
      <x:c r="AX449" s="3" t="s">
        <x:v>140</x:v>
      </x:c>
      <x:c r="AY449" s="3" t="s">
        <x:v>140</x:v>
      </x:c>
      <x:c r="AZ449" s="3" t="s">
        <x:v>140</x:v>
      </x:c>
    </x:row>
    <x:row r="450" spans="1:52" ht="30" customHeight="1">
      <x:c r="A450" s="21" t="s">
        <x:v>990</x:v>
      </x:c>
      <x:c r="B450" s="21" t="s">
        <x:v>584</x:v>
      </x:c>
      <x:c r="C450" s="21" t="s">
        <x:v>176</x:v>
      </x:c>
      <x:c r="D450" s="22">
        <x:v>1</x:v>
      </x:c>
      <x:c r="E450" s="24">
        <x:f>일위대가목록!E69</x:f>
        <x:v>0</x:v>
      </x:c>
      <x:c r="F450" s="27">
        <x:f>TRUNC(E450*D450,1)</x:f>
        <x:v>0</x:v>
      </x:c>
      <x:c r="G450" s="24">
        <x:f>일위대가목록!F69</x:f>
        <x:v>0</x:v>
      </x:c>
      <x:c r="H450" s="27">
        <x:f>TRUNC(G450*D450,1)</x:f>
        <x:v>0</x:v>
      </x:c>
      <x:c r="I450" s="24">
        <x:f>일위대가목록!G69</x:f>
        <x:v>0</x:v>
      </x:c>
      <x:c r="J450" s="27">
        <x:f>TRUNC(I450*D450,1)</x:f>
        <x:v>0</x:v>
      </x:c>
      <x:c r="K450" s="24">
        <x:f t="shared" si="70"/>
        <x:v>0</x:v>
      </x:c>
      <x:c r="L450" s="27">
        <x:f t="shared" si="70"/>
        <x:v>0</x:v>
      </x:c>
      <x:c r="M450" s="21" t="s">
        <x:v>561</x:v>
      </x:c>
      <x:c r="N450" s="3" t="s">
        <x:v>1181</x:v>
      </x:c>
      <x:c r="O450" s="3" t="s">
        <x:v>1151</x:v>
      </x:c>
      <x:c r="P450" s="3" t="s">
        <x:v>185</x:v>
      </x:c>
      <x:c r="Q450" s="3" t="s">
        <x:v>150</x:v>
      </x:c>
      <x:c r="R450" s="3" t="s">
        <x:v>150</x:v>
      </x:c>
      <x:c r="AV450" s="3" t="s">
        <x:v>140</x:v>
      </x:c>
      <x:c r="AW450" s="3" t="s">
        <x:v>1449</x:v>
      </x:c>
      <x:c r="AX450" s="3" t="s">
        <x:v>140</x:v>
      </x:c>
      <x:c r="AY450" s="3" t="s">
        <x:v>140</x:v>
      </x:c>
      <x:c r="AZ450" s="3" t="s">
        <x:v>140</x:v>
      </x:c>
    </x:row>
    <x:row r="451" spans="1:52" ht="30" customHeight="1">
      <x:c r="A451" s="21" t="s">
        <x:v>1699</x:v>
      </x:c>
      <x:c r="B451" s="21" t="s">
        <x:v>140</x:v>
      </x:c>
      <x:c r="C451" s="21" t="s">
        <x:v>140</x:v>
      </x:c>
      <x:c r="D451" s="22"/>
      <x:c r="E451" s="24"/>
      <x:c r="F451" s="27">
        <x:f>TRUNC(SUMIF(N447:N450,N446,F447:F450),0)</x:f>
        <x:v>0</x:v>
      </x:c>
      <x:c r="G451" s="24"/>
      <x:c r="H451" s="27">
        <x:f>TRUNC(SUMIF(N447:N450,N446,H447:H450),0)</x:f>
        <x:v>0</x:v>
      </x:c>
      <x:c r="I451" s="24"/>
      <x:c r="J451" s="27">
        <x:f>TRUNC(SUMIF(N447:N450,N446,J447:J450),0)</x:f>
        <x:v>0</x:v>
      </x:c>
      <x:c r="K451" s="24"/>
      <x:c r="L451" s="27">
        <x:f>F451+H451+J451</x:f>
        <x:v>0</x:v>
      </x:c>
      <x:c r="M451" s="21" t="s">
        <x:v>140</x:v>
      </x:c>
      <x:c r="N451" s="3" t="s">
        <x:v>344</x:v>
      </x:c>
      <x:c r="O451" s="3" t="s">
        <x:v>344</x:v>
      </x:c>
      <x:c r="P451" s="3" t="s">
        <x:v>140</x:v>
      </x:c>
      <x:c r="Q451" s="3" t="s">
        <x:v>140</x:v>
      </x:c>
      <x:c r="R451" s="3" t="s">
        <x:v>140</x:v>
      </x:c>
      <x:c r="AV451" s="3" t="s">
        <x:v>140</x:v>
      </x:c>
      <x:c r="AW451" s="3" t="s">
        <x:v>140</x:v>
      </x:c>
      <x:c r="AX451" s="3" t="s">
        <x:v>140</x:v>
      </x:c>
      <x:c r="AY451" s="3" t="s">
        <x:v>140</x:v>
      </x:c>
      <x:c r="AZ451" s="3" t="s">
        <x:v>140</x:v>
      </x:c>
    </x:row>
    <x:row r="452" spans="1:13" ht="30" customHeight="1">
      <x:c r="A452" s="22"/>
      <x:c r="B452" s="22"/>
      <x:c r="C452" s="22"/>
      <x:c r="D452" s="22"/>
      <x:c r="E452" s="24"/>
      <x:c r="F452" s="27"/>
      <x:c r="G452" s="24"/>
      <x:c r="H452" s="27"/>
      <x:c r="I452" s="24"/>
      <x:c r="J452" s="27"/>
      <x:c r="K452" s="24"/>
      <x:c r="L452" s="27"/>
      <x:c r="M452" s="22"/>
    </x:row>
    <x:row r="453" spans="1:14" ht="30" customHeight="1">
      <x:c r="A453" s="18" t="s">
        <x:v>1105</x:v>
      </x:c>
      <x:c r="B453" s="19"/>
      <x:c r="C453" s="19"/>
      <x:c r="D453" s="19"/>
      <x:c r="E453" s="23"/>
      <x:c r="F453" s="26"/>
      <x:c r="G453" s="23"/>
      <x:c r="H453" s="26"/>
      <x:c r="I453" s="23"/>
      <x:c r="J453" s="26"/>
      <x:c r="K453" s="23"/>
      <x:c r="L453" s="26"/>
      <x:c r="M453" s="20"/>
      <x:c r="N453" s="3" t="s">
        <x:v>1191</x:v>
      </x:c>
    </x:row>
    <x:row r="454" spans="1:52" ht="30" customHeight="1">
      <x:c r="A454" s="21" t="s">
        <x:v>1101</x:v>
      </x:c>
      <x:c r="B454" s="21" t="s">
        <x:v>108</x:v>
      </x:c>
      <x:c r="C454" s="21" t="s">
        <x:v>176</x:v>
      </x:c>
      <x:c r="D454" s="22">
        <x:v>1</x:v>
      </x:c>
      <x:c r="E454" s="24">
        <x:f>일위대가목록!E87</x:f>
        <x:v>0</x:v>
      </x:c>
      <x:c r="F454" s="27">
        <x:f>TRUNC(E454*D454,1)</x:f>
        <x:v>0</x:v>
      </x:c>
      <x:c r="G454" s="24">
        <x:f>일위대가목록!F87</x:f>
        <x:v>0</x:v>
      </x:c>
      <x:c r="H454" s="27">
        <x:f>TRUNC(G454*D454,1)</x:f>
        <x:v>0</x:v>
      </x:c>
      <x:c r="I454" s="24">
        <x:f>일위대가목록!G87</x:f>
        <x:v>0</x:v>
      </x:c>
      <x:c r="J454" s="27">
        <x:f>TRUNC(I454*D454,1)</x:f>
        <x:v>0</x:v>
      </x:c>
      <x:c r="K454" s="24">
        <x:f t="shared" ref="K454:L457" si="71">TRUNC(E454+G454+I454,1)</x:f>
        <x:v>0</x:v>
      </x:c>
      <x:c r="L454" s="27">
        <x:f t="shared" si="71"/>
        <x:v>0</x:v>
      </x:c>
      <x:c r="M454" s="21" t="s">
        <x:v>622</x:v>
      </x:c>
      <x:c r="N454" s="3" t="s">
        <x:v>1191</x:v>
      </x:c>
      <x:c r="O454" s="3" t="s">
        <x:v>1140</x:v>
      </x:c>
      <x:c r="P454" s="3" t="s">
        <x:v>185</x:v>
      </x:c>
      <x:c r="Q454" s="3" t="s">
        <x:v>150</x:v>
      </x:c>
      <x:c r="R454" s="3" t="s">
        <x:v>150</x:v>
      </x:c>
      <x:c r="AV454" s="3" t="s">
        <x:v>140</x:v>
      </x:c>
      <x:c r="AW454" s="3" t="s">
        <x:v>1428</x:v>
      </x:c>
      <x:c r="AX454" s="3" t="s">
        <x:v>140</x:v>
      </x:c>
      <x:c r="AY454" s="3" t="s">
        <x:v>140</x:v>
      </x:c>
      <x:c r="AZ454" s="3" t="s">
        <x:v>140</x:v>
      </x:c>
    </x:row>
    <x:row r="455" spans="1:52" ht="30" customHeight="1">
      <x:c r="A455" s="21" t="s">
        <x:v>284</x:v>
      </x:c>
      <x:c r="B455" s="21" t="s">
        <x:v>857</x:v>
      </x:c>
      <x:c r="C455" s="21" t="s">
        <x:v>176</x:v>
      </x:c>
      <x:c r="D455" s="22">
        <x:v>1</x:v>
      </x:c>
      <x:c r="E455" s="24">
        <x:f>일위대가목록!E86</x:f>
        <x:v>0</x:v>
      </x:c>
      <x:c r="F455" s="27">
        <x:f>TRUNC(E455*D455,1)</x:f>
        <x:v>0</x:v>
      </x:c>
      <x:c r="G455" s="24">
        <x:f>일위대가목록!F86</x:f>
        <x:v>0</x:v>
      </x:c>
      <x:c r="H455" s="27">
        <x:f>TRUNC(G455*D455,1)</x:f>
        <x:v>0</x:v>
      </x:c>
      <x:c r="I455" s="24">
        <x:f>일위대가목록!G86</x:f>
        <x:v>0</x:v>
      </x:c>
      <x:c r="J455" s="27">
        <x:f>TRUNC(I455*D455,1)</x:f>
        <x:v>0</x:v>
      </x:c>
      <x:c r="K455" s="24">
        <x:f t="shared" si="71"/>
        <x:v>0</x:v>
      </x:c>
      <x:c r="L455" s="27">
        <x:f t="shared" si="71"/>
        <x:v>0</x:v>
      </x:c>
      <x:c r="M455" s="21" t="s">
        <x:v>581</x:v>
      </x:c>
      <x:c r="N455" s="3" t="s">
        <x:v>1191</x:v>
      </x:c>
      <x:c r="O455" s="3" t="s">
        <x:v>1149</x:v>
      </x:c>
      <x:c r="P455" s="3" t="s">
        <x:v>185</x:v>
      </x:c>
      <x:c r="Q455" s="3" t="s">
        <x:v>150</x:v>
      </x:c>
      <x:c r="R455" s="3" t="s">
        <x:v>150</x:v>
      </x:c>
      <x:c r="AV455" s="3" t="s">
        <x:v>140</x:v>
      </x:c>
      <x:c r="AW455" s="3" t="s">
        <x:v>1446</x:v>
      </x:c>
      <x:c r="AX455" s="3" t="s">
        <x:v>140</x:v>
      </x:c>
      <x:c r="AY455" s="3" t="s">
        <x:v>140</x:v>
      </x:c>
      <x:c r="AZ455" s="3" t="s">
        <x:v>140</x:v>
      </x:c>
    </x:row>
    <x:row r="456" spans="1:52" ht="30" customHeight="1">
      <x:c r="A456" s="21" t="s">
        <x:v>299</x:v>
      </x:c>
      <x:c r="B456" s="21" t="s">
        <x:v>1718</x:v>
      </x:c>
      <x:c r="C456" s="21" t="s">
        <x:v>176</x:v>
      </x:c>
      <x:c r="D456" s="22">
        <x:v>1</x:v>
      </x:c>
      <x:c r="E456" s="24">
        <x:f>일위대가목록!E71</x:f>
        <x:v>0</x:v>
      </x:c>
      <x:c r="F456" s="27">
        <x:f>TRUNC(E456*D456,1)</x:f>
        <x:v>0</x:v>
      </x:c>
      <x:c r="G456" s="24">
        <x:f>일위대가목록!F71</x:f>
        <x:v>0</x:v>
      </x:c>
      <x:c r="H456" s="27">
        <x:f>TRUNC(G456*D456,1)</x:f>
        <x:v>0</x:v>
      </x:c>
      <x:c r="I456" s="24">
        <x:f>일위대가목록!G71</x:f>
        <x:v>0</x:v>
      </x:c>
      <x:c r="J456" s="27">
        <x:f>TRUNC(I456*D456,1)</x:f>
        <x:v>0</x:v>
      </x:c>
      <x:c r="K456" s="24">
        <x:f t="shared" si="71"/>
        <x:v>0</x:v>
      </x:c>
      <x:c r="L456" s="27">
        <x:f t="shared" si="71"/>
        <x:v>0</x:v>
      </x:c>
      <x:c r="M456" s="21" t="s">
        <x:v>576</x:v>
      </x:c>
      <x:c r="N456" s="3" t="s">
        <x:v>1191</x:v>
      </x:c>
      <x:c r="O456" s="3" t="s">
        <x:v>1156</x:v>
      </x:c>
      <x:c r="P456" s="3" t="s">
        <x:v>185</x:v>
      </x:c>
      <x:c r="Q456" s="3" t="s">
        <x:v>150</x:v>
      </x:c>
      <x:c r="R456" s="3" t="s">
        <x:v>150</x:v>
      </x:c>
      <x:c r="AV456" s="3" t="s">
        <x:v>140</x:v>
      </x:c>
      <x:c r="AW456" s="3" t="s">
        <x:v>1464</x:v>
      </x:c>
      <x:c r="AX456" s="3" t="s">
        <x:v>140</x:v>
      </x:c>
      <x:c r="AY456" s="3" t="s">
        <x:v>140</x:v>
      </x:c>
      <x:c r="AZ456" s="3" t="s">
        <x:v>140</x:v>
      </x:c>
    </x:row>
    <x:row r="457" spans="1:52" ht="30" customHeight="1">
      <x:c r="A457" s="21" t="s">
        <x:v>990</x:v>
      </x:c>
      <x:c r="B457" s="21" t="s">
        <x:v>916</x:v>
      </x:c>
      <x:c r="C457" s="21" t="s">
        <x:v>176</x:v>
      </x:c>
      <x:c r="D457" s="22">
        <x:v>1</x:v>
      </x:c>
      <x:c r="E457" s="24">
        <x:f>일위대가목록!E70</x:f>
        <x:v>0</x:v>
      </x:c>
      <x:c r="F457" s="27">
        <x:f>TRUNC(E457*D457,1)</x:f>
        <x:v>0</x:v>
      </x:c>
      <x:c r="G457" s="24">
        <x:f>일위대가목록!F70</x:f>
        <x:v>0</x:v>
      </x:c>
      <x:c r="H457" s="27">
        <x:f>TRUNC(G457*D457,1)</x:f>
        <x:v>0</x:v>
      </x:c>
      <x:c r="I457" s="24">
        <x:f>일위대가목록!G70</x:f>
        <x:v>0</x:v>
      </x:c>
      <x:c r="J457" s="27">
        <x:f>TRUNC(I457*D457,1)</x:f>
        <x:v>0</x:v>
      </x:c>
      <x:c r="K457" s="24">
        <x:f t="shared" si="71"/>
        <x:v>0</x:v>
      </x:c>
      <x:c r="L457" s="27">
        <x:f t="shared" si="71"/>
        <x:v>0</x:v>
      </x:c>
      <x:c r="M457" s="21" t="s">
        <x:v>602</x:v>
      </x:c>
      <x:c r="N457" s="3" t="s">
        <x:v>1191</x:v>
      </x:c>
      <x:c r="O457" s="3" t="s">
        <x:v>1125</x:v>
      </x:c>
      <x:c r="P457" s="3" t="s">
        <x:v>185</x:v>
      </x:c>
      <x:c r="Q457" s="3" t="s">
        <x:v>150</x:v>
      </x:c>
      <x:c r="R457" s="3" t="s">
        <x:v>150</x:v>
      </x:c>
      <x:c r="AV457" s="3" t="s">
        <x:v>140</x:v>
      </x:c>
      <x:c r="AW457" s="3" t="s">
        <x:v>1498</x:v>
      </x:c>
      <x:c r="AX457" s="3" t="s">
        <x:v>140</x:v>
      </x:c>
      <x:c r="AY457" s="3" t="s">
        <x:v>140</x:v>
      </x:c>
      <x:c r="AZ457" s="3" t="s">
        <x:v>140</x:v>
      </x:c>
    </x:row>
    <x:row r="458" spans="1:52" ht="30" customHeight="1">
      <x:c r="A458" s="21" t="s">
        <x:v>1699</x:v>
      </x:c>
      <x:c r="B458" s="21" t="s">
        <x:v>140</x:v>
      </x:c>
      <x:c r="C458" s="21" t="s">
        <x:v>140</x:v>
      </x:c>
      <x:c r="D458" s="22"/>
      <x:c r="E458" s="24"/>
      <x:c r="F458" s="27">
        <x:f>TRUNC(SUMIF(N454:N457,N453,F454:F457),0)</x:f>
        <x:v>0</x:v>
      </x:c>
      <x:c r="G458" s="24"/>
      <x:c r="H458" s="27">
        <x:f>TRUNC(SUMIF(N454:N457,N453,H454:H457),0)</x:f>
        <x:v>0</x:v>
      </x:c>
      <x:c r="I458" s="24"/>
      <x:c r="J458" s="27">
        <x:f>TRUNC(SUMIF(N454:N457,N453,J454:J457),0)</x:f>
        <x:v>0</x:v>
      </x:c>
      <x:c r="K458" s="24"/>
      <x:c r="L458" s="27">
        <x:f>F458+H458+J458</x:f>
        <x:v>0</x:v>
      </x:c>
      <x:c r="M458" s="21" t="s">
        <x:v>140</x:v>
      </x:c>
      <x:c r="N458" s="3" t="s">
        <x:v>344</x:v>
      </x:c>
      <x:c r="O458" s="3" t="s">
        <x:v>344</x:v>
      </x:c>
      <x:c r="P458" s="3" t="s">
        <x:v>140</x:v>
      </x:c>
      <x:c r="Q458" s="3" t="s">
        <x:v>140</x:v>
      </x:c>
      <x:c r="R458" s="3" t="s">
        <x:v>140</x:v>
      </x:c>
      <x:c r="AV458" s="3" t="s">
        <x:v>140</x:v>
      </x:c>
      <x:c r="AW458" s="3" t="s">
        <x:v>140</x:v>
      </x:c>
      <x:c r="AX458" s="3" t="s">
        <x:v>140</x:v>
      </x:c>
      <x:c r="AY458" s="3" t="s">
        <x:v>140</x:v>
      </x:c>
      <x:c r="AZ458" s="3" t="s">
        <x:v>140</x:v>
      </x:c>
    </x:row>
    <x:row r="459" spans="1:13" ht="30" customHeight="1">
      <x:c r="A459" s="22"/>
      <x:c r="B459" s="22"/>
      <x:c r="C459" s="22"/>
      <x:c r="D459" s="22"/>
      <x:c r="E459" s="24"/>
      <x:c r="F459" s="27"/>
      <x:c r="G459" s="24"/>
      <x:c r="H459" s="27"/>
      <x:c r="I459" s="24"/>
      <x:c r="J459" s="27"/>
      <x:c r="K459" s="24"/>
      <x:c r="L459" s="27"/>
      <x:c r="M459" s="22"/>
    </x:row>
    <x:row r="460" spans="1:14" ht="30" customHeight="1">
      <x:c r="A460" s="18" t="s">
        <x:v>1224</x:v>
      </x:c>
      <x:c r="B460" s="19"/>
      <x:c r="C460" s="19"/>
      <x:c r="D460" s="19"/>
      <x:c r="E460" s="23"/>
      <x:c r="F460" s="26"/>
      <x:c r="G460" s="23"/>
      <x:c r="H460" s="26"/>
      <x:c r="I460" s="23"/>
      <x:c r="J460" s="26"/>
      <x:c r="K460" s="23"/>
      <x:c r="L460" s="26"/>
      <x:c r="M460" s="20"/>
      <x:c r="N460" s="3" t="s">
        <x:v>1860</x:v>
      </x:c>
    </x:row>
    <x:row r="461" spans="1:52" ht="30" customHeight="1">
      <x:c r="A461" s="21" t="s">
        <x:v>1589</x:v>
      </x:c>
      <x:c r="B461" s="21" t="s">
        <x:v>87</x:v>
      </x:c>
      <x:c r="C461" s="21" t="s">
        <x:v>176</x:v>
      </x:c>
      <x:c r="D461" s="22">
        <x:v>1</x:v>
      </x:c>
      <x:c r="E461" s="24">
        <x:f>일위대가목록!E84</x:f>
        <x:v>0</x:v>
      </x:c>
      <x:c r="F461" s="27">
        <x:f>TRUNC(E461*D461,1)</x:f>
        <x:v>0</x:v>
      </x:c>
      <x:c r="G461" s="24">
        <x:f>일위대가목록!F84</x:f>
        <x:v>0</x:v>
      </x:c>
      <x:c r="H461" s="27">
        <x:f>TRUNC(G461*D461,1)</x:f>
        <x:v>0</x:v>
      </x:c>
      <x:c r="I461" s="24">
        <x:f>일위대가목록!G84</x:f>
        <x:v>0</x:v>
      </x:c>
      <x:c r="J461" s="27">
        <x:f>TRUNC(I461*D461,1)</x:f>
        <x:v>0</x:v>
      </x:c>
      <x:c r="K461" s="24">
        <x:f t="shared" ref="K461:L464" si="72">TRUNC(E461+G461+I461,1)</x:f>
        <x:v>0</x:v>
      </x:c>
      <x:c r="L461" s="27">
        <x:f t="shared" si="72"/>
        <x:v>0</x:v>
      </x:c>
      <x:c r="M461" s="21" t="s">
        <x:v>305</x:v>
      </x:c>
      <x:c r="N461" s="3" t="s">
        <x:v>1860</x:v>
      </x:c>
      <x:c r="O461" s="3" t="s">
        <x:v>1143</x:v>
      </x:c>
      <x:c r="P461" s="3" t="s">
        <x:v>185</x:v>
      </x:c>
      <x:c r="Q461" s="3" t="s">
        <x:v>150</x:v>
      </x:c>
      <x:c r="R461" s="3" t="s">
        <x:v>150</x:v>
      </x:c>
      <x:c r="AV461" s="3" t="s">
        <x:v>140</x:v>
      </x:c>
      <x:c r="AW461" s="3" t="s">
        <x:v>1495</x:v>
      </x:c>
      <x:c r="AX461" s="3" t="s">
        <x:v>140</x:v>
      </x:c>
      <x:c r="AY461" s="3" t="s">
        <x:v>140</x:v>
      </x:c>
      <x:c r="AZ461" s="3" t="s">
        <x:v>140</x:v>
      </x:c>
    </x:row>
    <x:row r="462" spans="1:52" ht="30" customHeight="1">
      <x:c r="A462" s="21" t="s">
        <x:v>993</x:v>
      </x:c>
      <x:c r="B462" s="21" t="s">
        <x:v>1596</x:v>
      </x:c>
      <x:c r="C462" s="21" t="s">
        <x:v>176</x:v>
      </x:c>
      <x:c r="D462" s="22">
        <x:v>1</x:v>
      </x:c>
      <x:c r="E462" s="24">
        <x:f>일위대가목록!E82</x:f>
        <x:v>0</x:v>
      </x:c>
      <x:c r="F462" s="27">
        <x:f>TRUNC(E462*D462,1)</x:f>
        <x:v>0</x:v>
      </x:c>
      <x:c r="G462" s="24">
        <x:f>일위대가목록!F82</x:f>
        <x:v>0</x:v>
      </x:c>
      <x:c r="H462" s="27">
        <x:f>TRUNC(G462*D462,1)</x:f>
        <x:v>0</x:v>
      </x:c>
      <x:c r="I462" s="24">
        <x:f>일위대가목록!G82</x:f>
        <x:v>0</x:v>
      </x:c>
      <x:c r="J462" s="27">
        <x:f>TRUNC(I462*D462,1)</x:f>
        <x:v>0</x:v>
      </x:c>
      <x:c r="K462" s="24">
        <x:f t="shared" si="72"/>
        <x:v>0</x:v>
      </x:c>
      <x:c r="L462" s="27">
        <x:f t="shared" si="72"/>
        <x:v>0</x:v>
      </x:c>
      <x:c r="M462" s="21" t="s">
        <x:v>597</x:v>
      </x:c>
      <x:c r="N462" s="3" t="s">
        <x:v>1860</x:v>
      </x:c>
      <x:c r="O462" s="3" t="s">
        <x:v>1153</x:v>
      </x:c>
      <x:c r="P462" s="3" t="s">
        <x:v>185</x:v>
      </x:c>
      <x:c r="Q462" s="3" t="s">
        <x:v>150</x:v>
      </x:c>
      <x:c r="R462" s="3" t="s">
        <x:v>150</x:v>
      </x:c>
      <x:c r="AV462" s="3" t="s">
        <x:v>140</x:v>
      </x:c>
      <x:c r="AW462" s="3" t="s">
        <x:v>1497</x:v>
      </x:c>
      <x:c r="AX462" s="3" t="s">
        <x:v>140</x:v>
      </x:c>
      <x:c r="AY462" s="3" t="s">
        <x:v>140</x:v>
      </x:c>
      <x:c r="AZ462" s="3" t="s">
        <x:v>140</x:v>
      </x:c>
    </x:row>
    <x:row r="463" spans="1:52" ht="30" customHeight="1">
      <x:c r="A463" s="21" t="s">
        <x:v>299</x:v>
      </x:c>
      <x:c r="B463" s="21" t="s">
        <x:v>1718</x:v>
      </x:c>
      <x:c r="C463" s="21" t="s">
        <x:v>176</x:v>
      </x:c>
      <x:c r="D463" s="22">
        <x:v>1</x:v>
      </x:c>
      <x:c r="E463" s="24">
        <x:f>일위대가목록!E71</x:f>
        <x:v>0</x:v>
      </x:c>
      <x:c r="F463" s="27">
        <x:f>TRUNC(E463*D463,1)</x:f>
        <x:v>0</x:v>
      </x:c>
      <x:c r="G463" s="24">
        <x:f>일위대가목록!F71</x:f>
        <x:v>0</x:v>
      </x:c>
      <x:c r="H463" s="27">
        <x:f>TRUNC(G463*D463,1)</x:f>
        <x:v>0</x:v>
      </x:c>
      <x:c r="I463" s="24">
        <x:f>일위대가목록!G71</x:f>
        <x:v>0</x:v>
      </x:c>
      <x:c r="J463" s="27">
        <x:f>TRUNC(I463*D463,1)</x:f>
        <x:v>0</x:v>
      </x:c>
      <x:c r="K463" s="24">
        <x:f t="shared" si="72"/>
        <x:v>0</x:v>
      </x:c>
      <x:c r="L463" s="27">
        <x:f t="shared" si="72"/>
        <x:v>0</x:v>
      </x:c>
      <x:c r="M463" s="21" t="s">
        <x:v>576</x:v>
      </x:c>
      <x:c r="N463" s="3" t="s">
        <x:v>1860</x:v>
      </x:c>
      <x:c r="O463" s="3" t="s">
        <x:v>1156</x:v>
      </x:c>
      <x:c r="P463" s="3" t="s">
        <x:v>185</x:v>
      </x:c>
      <x:c r="Q463" s="3" t="s">
        <x:v>150</x:v>
      </x:c>
      <x:c r="R463" s="3" t="s">
        <x:v>150</x:v>
      </x:c>
      <x:c r="AV463" s="3" t="s">
        <x:v>140</x:v>
      </x:c>
      <x:c r="AW463" s="3" t="s">
        <x:v>1487</x:v>
      </x:c>
      <x:c r="AX463" s="3" t="s">
        <x:v>140</x:v>
      </x:c>
      <x:c r="AY463" s="3" t="s">
        <x:v>140</x:v>
      </x:c>
      <x:c r="AZ463" s="3" t="s">
        <x:v>140</x:v>
      </x:c>
    </x:row>
    <x:row r="464" spans="1:52" ht="30" customHeight="1">
      <x:c r="A464" s="21" t="s">
        <x:v>990</x:v>
      </x:c>
      <x:c r="B464" s="21" t="s">
        <x:v>916</x:v>
      </x:c>
      <x:c r="C464" s="21" t="s">
        <x:v>176</x:v>
      </x:c>
      <x:c r="D464" s="22">
        <x:v>1</x:v>
      </x:c>
      <x:c r="E464" s="24">
        <x:f>일위대가목록!E70</x:f>
        <x:v>0</x:v>
      </x:c>
      <x:c r="F464" s="27">
        <x:f>TRUNC(E464*D464,1)</x:f>
        <x:v>0</x:v>
      </x:c>
      <x:c r="G464" s="24">
        <x:f>일위대가목록!F70</x:f>
        <x:v>0</x:v>
      </x:c>
      <x:c r="H464" s="27">
        <x:f>TRUNC(G464*D464,1)</x:f>
        <x:v>0</x:v>
      </x:c>
      <x:c r="I464" s="24">
        <x:f>일위대가목록!G70</x:f>
        <x:v>0</x:v>
      </x:c>
      <x:c r="J464" s="27">
        <x:f>TRUNC(I464*D464,1)</x:f>
        <x:v>0</x:v>
      </x:c>
      <x:c r="K464" s="24">
        <x:f t="shared" si="72"/>
        <x:v>0</x:v>
      </x:c>
      <x:c r="L464" s="27">
        <x:f t="shared" si="72"/>
        <x:v>0</x:v>
      </x:c>
      <x:c r="M464" s="21" t="s">
        <x:v>602</x:v>
      </x:c>
      <x:c r="N464" s="3" t="s">
        <x:v>1860</x:v>
      </x:c>
      <x:c r="O464" s="3" t="s">
        <x:v>1125</x:v>
      </x:c>
      <x:c r="P464" s="3" t="s">
        <x:v>185</x:v>
      </x:c>
      <x:c r="Q464" s="3" t="s">
        <x:v>150</x:v>
      </x:c>
      <x:c r="R464" s="3" t="s">
        <x:v>150</x:v>
      </x:c>
      <x:c r="AV464" s="3" t="s">
        <x:v>140</x:v>
      </x:c>
      <x:c r="AW464" s="3" t="s">
        <x:v>1480</x:v>
      </x:c>
      <x:c r="AX464" s="3" t="s">
        <x:v>140</x:v>
      </x:c>
      <x:c r="AY464" s="3" t="s">
        <x:v>140</x:v>
      </x:c>
      <x:c r="AZ464" s="3" t="s">
        <x:v>140</x:v>
      </x:c>
    </x:row>
    <x:row r="465" spans="1:52" ht="30" customHeight="1">
      <x:c r="A465" s="21" t="s">
        <x:v>1699</x:v>
      </x:c>
      <x:c r="B465" s="21" t="s">
        <x:v>140</x:v>
      </x:c>
      <x:c r="C465" s="21" t="s">
        <x:v>140</x:v>
      </x:c>
      <x:c r="D465" s="22"/>
      <x:c r="E465" s="24"/>
      <x:c r="F465" s="27">
        <x:f>TRUNC(SUMIF(N461:N464,N460,F461:F464),0)</x:f>
        <x:v>0</x:v>
      </x:c>
      <x:c r="G465" s="24"/>
      <x:c r="H465" s="27">
        <x:f>TRUNC(SUMIF(N461:N464,N460,H461:H464),0)</x:f>
        <x:v>0</x:v>
      </x:c>
      <x:c r="I465" s="24"/>
      <x:c r="J465" s="27">
        <x:f>TRUNC(SUMIF(N461:N464,N460,J461:J464),0)</x:f>
        <x:v>0</x:v>
      </x:c>
      <x:c r="K465" s="24"/>
      <x:c r="L465" s="27">
        <x:f>F465+H465+J465</x:f>
        <x:v>0</x:v>
      </x:c>
      <x:c r="M465" s="21" t="s">
        <x:v>140</x:v>
      </x:c>
      <x:c r="N465" s="3" t="s">
        <x:v>344</x:v>
      </x:c>
      <x:c r="O465" s="3" t="s">
        <x:v>344</x:v>
      </x:c>
      <x:c r="P465" s="3" t="s">
        <x:v>140</x:v>
      </x:c>
      <x:c r="Q465" s="3" t="s">
        <x:v>140</x:v>
      </x:c>
      <x:c r="R465" s="3" t="s">
        <x:v>140</x:v>
      </x:c>
      <x:c r="AV465" s="3" t="s">
        <x:v>140</x:v>
      </x:c>
      <x:c r="AW465" s="3" t="s">
        <x:v>140</x:v>
      </x:c>
      <x:c r="AX465" s="3" t="s">
        <x:v>140</x:v>
      </x:c>
      <x:c r="AY465" s="3" t="s">
        <x:v>140</x:v>
      </x:c>
      <x:c r="AZ465" s="3" t="s">
        <x:v>140</x:v>
      </x:c>
    </x:row>
    <x:row r="466" spans="1:13" ht="30" customHeight="1">
      <x:c r="A466" s="22"/>
      <x:c r="B466" s="22"/>
      <x:c r="C466" s="22"/>
      <x:c r="D466" s="22"/>
      <x:c r="E466" s="24"/>
      <x:c r="F466" s="27"/>
      <x:c r="G466" s="24"/>
      <x:c r="H466" s="27"/>
      <x:c r="I466" s="24"/>
      <x:c r="J466" s="27"/>
      <x:c r="K466" s="24"/>
      <x:c r="L466" s="27"/>
      <x:c r="M466" s="22"/>
    </x:row>
    <x:row r="467" spans="1:14" ht="30" customHeight="1">
      <x:c r="A467" s="18" t="s">
        <x:v>1229</x:v>
      </x:c>
      <x:c r="B467" s="19"/>
      <x:c r="C467" s="19"/>
      <x:c r="D467" s="19"/>
      <x:c r="E467" s="23"/>
      <x:c r="F467" s="26"/>
      <x:c r="G467" s="23"/>
      <x:c r="H467" s="26"/>
      <x:c r="I467" s="23"/>
      <x:c r="J467" s="26"/>
      <x:c r="K467" s="23"/>
      <x:c r="L467" s="26"/>
      <x:c r="M467" s="20"/>
      <x:c r="N467" s="3" t="s">
        <x:v>1152</x:v>
      </x:c>
    </x:row>
    <x:row r="468" spans="1:52" ht="30" customHeight="1">
      <x:c r="A468" s="21" t="s">
        <x:v>248</x:v>
      </x:c>
      <x:c r="B468" s="21" t="s">
        <x:v>387</x:v>
      </x:c>
      <x:c r="C468" s="21" t="s">
        <x:v>127</x:v>
      </x:c>
      <x:c r="D468" s="22">
        <x:v>0.010000000000000001</x:v>
      </x:c>
      <x:c r="E468" s="24">
        <x:f>단가대비표!O110</x:f>
        <x:v>0</x:v>
      </x:c>
      <x:c r="F468" s="27">
        <x:f>TRUNC(E468*D468,1)</x:f>
        <x:v>0</x:v>
      </x:c>
      <x:c r="G468" s="24">
        <x:f>단가대비표!P110</x:f>
        <x:v>0</x:v>
      </x:c>
      <x:c r="H468" s="27">
        <x:f>TRUNC(G468*D468,1)</x:f>
        <x:v>0</x:v>
      </x:c>
      <x:c r="I468" s="24">
        <x:f>단가대비표!V110</x:f>
        <x:v>0</x:v>
      </x:c>
      <x:c r="J468" s="27">
        <x:f>TRUNC(I468*D468,1)</x:f>
        <x:v>0</x:v>
      </x:c>
      <x:c r="K468" s="24">
        <x:f t="shared" ref="K468:L470" si="73">TRUNC(E468+G468+I468,1)</x:f>
        <x:v>0</x:v>
      </x:c>
      <x:c r="L468" s="27">
        <x:f t="shared" si="73"/>
        <x:v>0</x:v>
      </x:c>
      <x:c r="M468" s="21" t="s">
        <x:v>140</x:v>
      </x:c>
      <x:c r="N468" s="3" t="s">
        <x:v>1152</x:v>
      </x:c>
      <x:c r="O468" s="3" t="s">
        <x:v>805</x:v>
      </x:c>
      <x:c r="P468" s="3" t="s">
        <x:v>150</x:v>
      </x:c>
      <x:c r="Q468" s="3" t="s">
        <x:v>150</x:v>
      </x:c>
      <x:c r="R468" s="3" t="s">
        <x:v>185</x:v>
      </x:c>
      <x:c r="V468" s="2">
        <x:v>1</x:v>
      </x:c>
      <x:c r="AV468" s="3" t="s">
        <x:v>140</x:v>
      </x:c>
      <x:c r="AW468" s="3" t="s">
        <x:v>1380</x:v>
      </x:c>
      <x:c r="AX468" s="3" t="s">
        <x:v>140</x:v>
      </x:c>
      <x:c r="AY468" s="3" t="s">
        <x:v>140</x:v>
      </x:c>
      <x:c r="AZ468" s="3" t="s">
        <x:v>140</x:v>
      </x:c>
    </x:row>
    <x:row r="469" spans="1:52" ht="30" customHeight="1">
      <x:c r="A469" s="21" t="s">
        <x:v>849</x:v>
      </x:c>
      <x:c r="B469" s="21" t="s">
        <x:v>387</x:v>
      </x:c>
      <x:c r="C469" s="21" t="s">
        <x:v>127</x:v>
      </x:c>
      <x:c r="D469" s="22">
        <x:v>0.0010000000000000001</x:v>
      </x:c>
      <x:c r="E469" s="24">
        <x:f>단가대비표!O96</x:f>
        <x:v>0</x:v>
      </x:c>
      <x:c r="F469" s="27">
        <x:f>TRUNC(E469*D469,1)</x:f>
        <x:v>0</x:v>
      </x:c>
      <x:c r="G469" s="24">
        <x:f>단가대비표!P96</x:f>
        <x:v>0</x:v>
      </x:c>
      <x:c r="H469" s="27">
        <x:f>TRUNC(G469*D469,1)</x:f>
        <x:v>0</x:v>
      </x:c>
      <x:c r="I469" s="24">
        <x:f>단가대비표!V96</x:f>
        <x:v>0</x:v>
      </x:c>
      <x:c r="J469" s="27">
        <x:f>TRUNC(I469*D469,1)</x:f>
        <x:v>0</x:v>
      </x:c>
      <x:c r="K469" s="24">
        <x:f t="shared" si="73"/>
        <x:v>0</x:v>
      </x:c>
      <x:c r="L469" s="27">
        <x:f t="shared" si="73"/>
        <x:v>0</x:v>
      </x:c>
      <x:c r="M469" s="21" t="s">
        <x:v>140</x:v>
      </x:c>
      <x:c r="N469" s="3" t="s">
        <x:v>1152</x:v>
      </x:c>
      <x:c r="O469" s="3" t="s">
        <x:v>1675</x:v>
      </x:c>
      <x:c r="P469" s="3" t="s">
        <x:v>150</x:v>
      </x:c>
      <x:c r="Q469" s="3" t="s">
        <x:v>150</x:v>
      </x:c>
      <x:c r="R469" s="3" t="s">
        <x:v>185</x:v>
      </x:c>
      <x:c r="V469" s="2">
        <x:v>1</x:v>
      </x:c>
      <x:c r="AV469" s="3" t="s">
        <x:v>140</x:v>
      </x:c>
      <x:c r="AW469" s="3" t="s">
        <x:v>1753</x:v>
      </x:c>
      <x:c r="AX469" s="3" t="s">
        <x:v>140</x:v>
      </x:c>
      <x:c r="AY469" s="3" t="s">
        <x:v>140</x:v>
      </x:c>
      <x:c r="AZ469" s="3" t="s">
        <x:v>140</x:v>
      </x:c>
    </x:row>
    <x:row r="470" spans="1:52" ht="30" customHeight="1">
      <x:c r="A470" s="21" t="s">
        <x:v>983</x:v>
      </x:c>
      <x:c r="B470" s="21" t="s">
        <x:v>431</x:v>
      </x:c>
      <x:c r="C470" s="21" t="s">
        <x:v>141</x:v>
      </x:c>
      <x:c r="D470" s="22">
        <x:v>1</x:v>
      </x:c>
      <x:c r="E470" s="24">
        <x:f>TRUNC(SUMIF(V468:V470,RIGHTB(O470,1),H468:H470)*U470,2)</x:f>
        <x:v>0</x:v>
      </x:c>
      <x:c r="F470" s="27">
        <x:f>TRUNC(E470*D470,1)</x:f>
        <x:v>0</x:v>
      </x:c>
      <x:c r="G470" s="24">
        <x:v>0</x:v>
      </x:c>
      <x:c r="H470" s="27">
        <x:f>TRUNC(G470*D470,1)</x:f>
        <x:v>0</x:v>
      </x:c>
      <x:c r="I470" s="24">
        <x:v>0</x:v>
      </x:c>
      <x:c r="J470" s="27">
        <x:f>TRUNC(I470*D470,1)</x:f>
        <x:v>0</x:v>
      </x:c>
      <x:c r="K470" s="24">
        <x:f t="shared" si="73"/>
        <x:v>0</x:v>
      </x:c>
      <x:c r="L470" s="27">
        <x:f t="shared" si="73"/>
        <x:v>0</x:v>
      </x:c>
      <x:c r="M470" s="21" t="s">
        <x:v>140</x:v>
      </x:c>
      <x:c r="N470" s="3" t="s">
        <x:v>1152</x:v>
      </x:c>
      <x:c r="O470" s="3" t="s">
        <x:v>5</x:v>
      </x:c>
      <x:c r="P470" s="3" t="s">
        <x:v>150</x:v>
      </x:c>
      <x:c r="Q470" s="3" t="s">
        <x:v>150</x:v>
      </x:c>
      <x:c r="R470" s="3" t="s">
        <x:v>150</x:v>
      </x:c>
      <x:c r="S470" s="2">
        <x:v>1</x:v>
      </x:c>
      <x:c r="T470" s="2">
        <x:v>0</x:v>
      </x:c>
      <x:c r="U470" s="2">
        <x:v>0.029999999999999999</x:v>
      </x:c>
      <x:c r="AV470" s="3" t="s">
        <x:v>140</x:v>
      </x:c>
      <x:c r="AW470" s="3" t="s">
        <x:v>1494</x:v>
      </x:c>
      <x:c r="AX470" s="3" t="s">
        <x:v>140</x:v>
      </x:c>
      <x:c r="AY470" s="3" t="s">
        <x:v>140</x:v>
      </x:c>
      <x:c r="AZ470" s="3" t="s">
        <x:v>140</x:v>
      </x:c>
    </x:row>
    <x:row r="471" spans="1:52" ht="30" customHeight="1">
      <x:c r="A471" s="21" t="s">
        <x:v>1699</x:v>
      </x:c>
      <x:c r="B471" s="21" t="s">
        <x:v>140</x:v>
      </x:c>
      <x:c r="C471" s="21" t="s">
        <x:v>140</x:v>
      </x:c>
      <x:c r="D471" s="22"/>
      <x:c r="E471" s="24"/>
      <x:c r="F471" s="27">
        <x:f>TRUNC(SUMIF(N468:N470,N467,F468:F470),0)</x:f>
        <x:v>0</x:v>
      </x:c>
      <x:c r="G471" s="24"/>
      <x:c r="H471" s="27">
        <x:f>TRUNC(SUMIF(N468:N470,N467,H468:H470),0)</x:f>
        <x:v>0</x:v>
      </x:c>
      <x:c r="I471" s="24"/>
      <x:c r="J471" s="27">
        <x:f>TRUNC(SUMIF(N468:N470,N467,J468:J470),0)</x:f>
        <x:v>0</x:v>
      </x:c>
      <x:c r="K471" s="24"/>
      <x:c r="L471" s="27">
        <x:f>F471+H471+J471</x:f>
        <x:v>0</x:v>
      </x:c>
      <x:c r="M471" s="21" t="s">
        <x:v>140</x:v>
      </x:c>
      <x:c r="N471" s="3" t="s">
        <x:v>344</x:v>
      </x:c>
      <x:c r="O471" s="3" t="s">
        <x:v>344</x:v>
      </x:c>
      <x:c r="P471" s="3" t="s">
        <x:v>140</x:v>
      </x:c>
      <x:c r="Q471" s="3" t="s">
        <x:v>140</x:v>
      </x:c>
      <x:c r="R471" s="3" t="s">
        <x:v>140</x:v>
      </x:c>
      <x:c r="AV471" s="3" t="s">
        <x:v>140</x:v>
      </x:c>
      <x:c r="AW471" s="3" t="s">
        <x:v>140</x:v>
      </x:c>
      <x:c r="AX471" s="3" t="s">
        <x:v>140</x:v>
      </x:c>
      <x:c r="AY471" s="3" t="s">
        <x:v>140</x:v>
      </x:c>
      <x:c r="AZ471" s="3" t="s">
        <x:v>140</x:v>
      </x:c>
    </x:row>
    <x:row r="472" spans="1:13" ht="30" customHeight="1">
      <x:c r="A472" s="22"/>
      <x:c r="B472" s="22"/>
      <x:c r="C472" s="22"/>
      <x:c r="D472" s="22"/>
      <x:c r="E472" s="24"/>
      <x:c r="F472" s="27"/>
      <x:c r="G472" s="24"/>
      <x:c r="H472" s="27"/>
      <x:c r="I472" s="24"/>
      <x:c r="J472" s="27"/>
      <x:c r="K472" s="24"/>
      <x:c r="L472" s="27"/>
      <x:c r="M472" s="22"/>
    </x:row>
    <x:row r="473" spans="1:14" ht="30" customHeight="1">
      <x:c r="A473" s="18" t="s">
        <x:v>1220</x:v>
      </x:c>
      <x:c r="B473" s="19"/>
      <x:c r="C473" s="19"/>
      <x:c r="D473" s="19"/>
      <x:c r="E473" s="23"/>
      <x:c r="F473" s="26"/>
      <x:c r="G473" s="23"/>
      <x:c r="H473" s="26"/>
      <x:c r="I473" s="23"/>
      <x:c r="J473" s="26"/>
      <x:c r="K473" s="23"/>
      <x:c r="L473" s="26"/>
      <x:c r="M473" s="20"/>
      <x:c r="N473" s="3" t="s">
        <x:v>1118</x:v>
      </x:c>
    </x:row>
    <x:row r="474" spans="1:52" ht="30" customHeight="1">
      <x:c r="A474" s="21" t="s">
        <x:v>255</x:v>
      </x:c>
      <x:c r="B474" s="21" t="s">
        <x:v>1641</x:v>
      </x:c>
      <x:c r="C474" s="21" t="s">
        <x:v>139</x:v>
      </x:c>
      <x:c r="D474" s="22">
        <x:v>0.05</x:v>
      </x:c>
      <x:c r="E474" s="24">
        <x:f>단가대비표!O72</x:f>
        <x:v>0</x:v>
      </x:c>
      <x:c r="F474" s="27">
        <x:f>TRUNC(E474*D474,1)</x:f>
        <x:v>0</x:v>
      </x:c>
      <x:c r="G474" s="24">
        <x:f>단가대비표!P72</x:f>
        <x:v>0</x:v>
      </x:c>
      <x:c r="H474" s="27">
        <x:f>TRUNC(G474*D474,1)</x:f>
        <x:v>0</x:v>
      </x:c>
      <x:c r="I474" s="24">
        <x:f>단가대비표!V72</x:f>
        <x:v>0</x:v>
      </x:c>
      <x:c r="J474" s="27">
        <x:f>TRUNC(I474*D474,1)</x:f>
        <x:v>0</x:v>
      </x:c>
      <x:c r="K474" s="24">
        <x:f>TRUNC(E474+G474+I474,1)</x:f>
        <x:v>0</x:v>
      </x:c>
      <x:c r="L474" s="27">
        <x:f>TRUNC(F474+H474+J474,1)</x:f>
        <x:v>0</x:v>
      </x:c>
      <x:c r="M474" s="21" t="s">
        <x:v>1017</x:v>
      </x:c>
      <x:c r="N474" s="3" t="s">
        <x:v>1118</x:v>
      </x:c>
      <x:c r="O474" s="3" t="s">
        <x:v>1046</x:v>
      </x:c>
      <x:c r="P474" s="3" t="s">
        <x:v>150</x:v>
      </x:c>
      <x:c r="Q474" s="3" t="s">
        <x:v>150</x:v>
      </x:c>
      <x:c r="R474" s="3" t="s">
        <x:v>185</x:v>
      </x:c>
      <x:c r="AV474" s="3" t="s">
        <x:v>140</x:v>
      </x:c>
      <x:c r="AW474" s="3" t="s">
        <x:v>1081</x:v>
      </x:c>
      <x:c r="AX474" s="3" t="s">
        <x:v>140</x:v>
      </x:c>
      <x:c r="AY474" s="3" t="s">
        <x:v>140</x:v>
      </x:c>
      <x:c r="AZ474" s="3" t="s">
        <x:v>140</x:v>
      </x:c>
    </x:row>
    <x:row r="475" spans="1:52" ht="30" customHeight="1">
      <x:c r="A475" s="21" t="s">
        <x:v>1699</x:v>
      </x:c>
      <x:c r="B475" s="21" t="s">
        <x:v>140</x:v>
      </x:c>
      <x:c r="C475" s="21" t="s">
        <x:v>140</x:v>
      </x:c>
      <x:c r="D475" s="22"/>
      <x:c r="E475" s="24"/>
      <x:c r="F475" s="27">
        <x:f>TRUNC(SUMIF(N474:N474,N473,F474:F474),0)</x:f>
        <x:v>0</x:v>
      </x:c>
      <x:c r="G475" s="24"/>
      <x:c r="H475" s="27">
        <x:f>TRUNC(SUMIF(N474:N474,N473,H474:H474),0)</x:f>
        <x:v>0</x:v>
      </x:c>
      <x:c r="I475" s="24"/>
      <x:c r="J475" s="27">
        <x:f>TRUNC(SUMIF(N474:N474,N473,J474:J474),0)</x:f>
        <x:v>0</x:v>
      </x:c>
      <x:c r="K475" s="24"/>
      <x:c r="L475" s="27">
        <x:f>F475+H475+J475</x:f>
        <x:v>0</x:v>
      </x:c>
      <x:c r="M475" s="21" t="s">
        <x:v>140</x:v>
      </x:c>
      <x:c r="N475" s="3" t="s">
        <x:v>344</x:v>
      </x:c>
      <x:c r="O475" s="3" t="s">
        <x:v>344</x:v>
      </x:c>
      <x:c r="P475" s="3" t="s">
        <x:v>140</x:v>
      </x:c>
      <x:c r="Q475" s="3" t="s">
        <x:v>140</x:v>
      </x:c>
      <x:c r="R475" s="3" t="s">
        <x:v>140</x:v>
      </x:c>
      <x:c r="AV475" s="3" t="s">
        <x:v>140</x:v>
      </x:c>
      <x:c r="AW475" s="3" t="s">
        <x:v>140</x:v>
      </x:c>
      <x:c r="AX475" s="3" t="s">
        <x:v>140</x:v>
      </x:c>
      <x:c r="AY475" s="3" t="s">
        <x:v>140</x:v>
      </x:c>
      <x:c r="AZ475" s="3" t="s">
        <x:v>140</x:v>
      </x:c>
    </x:row>
    <x:row r="476" spans="1:13" ht="30" customHeight="1">
      <x:c r="A476" s="22"/>
      <x:c r="B476" s="22"/>
      <x:c r="C476" s="22"/>
      <x:c r="D476" s="22"/>
      <x:c r="E476" s="24"/>
      <x:c r="F476" s="27"/>
      <x:c r="G476" s="24"/>
      <x:c r="H476" s="27"/>
      <x:c r="I476" s="24"/>
      <x:c r="J476" s="27"/>
      <x:c r="K476" s="24"/>
      <x:c r="L476" s="27"/>
      <x:c r="M476" s="22"/>
    </x:row>
    <x:row r="477" spans="1:14" ht="30" customHeight="1">
      <x:c r="A477" s="18" t="s">
        <x:v>1517</x:v>
      </x:c>
      <x:c r="B477" s="19"/>
      <x:c r="C477" s="19"/>
      <x:c r="D477" s="19"/>
      <x:c r="E477" s="23"/>
      <x:c r="F477" s="26"/>
      <x:c r="G477" s="23"/>
      <x:c r="H477" s="26"/>
      <x:c r="I477" s="23"/>
      <x:c r="J477" s="26"/>
      <x:c r="K477" s="23"/>
      <x:c r="L477" s="26"/>
      <x:c r="M477" s="20"/>
      <x:c r="N477" s="3" t="s">
        <x:v>1142</x:v>
      </x:c>
    </x:row>
    <x:row r="478" spans="1:52" ht="30" customHeight="1">
      <x:c r="A478" s="21" t="s">
        <x:v>248</x:v>
      </x:c>
      <x:c r="B478" s="21" t="s">
        <x:v>387</x:v>
      </x:c>
      <x:c r="C478" s="21" t="s">
        <x:v>127</x:v>
      </x:c>
      <x:c r="D478" s="22">
        <x:v>0.035000000000000003</x:v>
      </x:c>
      <x:c r="E478" s="24">
        <x:f>단가대비표!O110</x:f>
        <x:v>0</x:v>
      </x:c>
      <x:c r="F478" s="27">
        <x:f>TRUNC(E478*D478,1)</x:f>
        <x:v>0</x:v>
      </x:c>
      <x:c r="G478" s="24">
        <x:f>단가대비표!P110</x:f>
        <x:v>0</x:v>
      </x:c>
      <x:c r="H478" s="27">
        <x:f>TRUNC(G478*D478,1)</x:f>
        <x:v>0</x:v>
      </x:c>
      <x:c r="I478" s="24">
        <x:f>단가대비표!V110</x:f>
        <x:v>0</x:v>
      </x:c>
      <x:c r="J478" s="27">
        <x:f>TRUNC(I478*D478,1)</x:f>
        <x:v>0</x:v>
      </x:c>
      <x:c r="K478" s="24">
        <x:f t="shared" ref="K478:L480" si="74">TRUNC(E478+G478+I478,1)</x:f>
        <x:v>0</x:v>
      </x:c>
      <x:c r="L478" s="27">
        <x:f t="shared" si="74"/>
        <x:v>0</x:v>
      </x:c>
      <x:c r="M478" s="21" t="s">
        <x:v>140</x:v>
      </x:c>
      <x:c r="N478" s="3" t="s">
        <x:v>1142</x:v>
      </x:c>
      <x:c r="O478" s="3" t="s">
        <x:v>805</x:v>
      </x:c>
      <x:c r="P478" s="3" t="s">
        <x:v>150</x:v>
      </x:c>
      <x:c r="Q478" s="3" t="s">
        <x:v>150</x:v>
      </x:c>
      <x:c r="R478" s="3" t="s">
        <x:v>185</x:v>
      </x:c>
      <x:c r="V478" s="2">
        <x:v>1</x:v>
      </x:c>
      <x:c r="AV478" s="3" t="s">
        <x:v>140</x:v>
      </x:c>
      <x:c r="AW478" s="3" t="s">
        <x:v>1757</x:v>
      </x:c>
      <x:c r="AX478" s="3" t="s">
        <x:v>140</x:v>
      </x:c>
      <x:c r="AY478" s="3" t="s">
        <x:v>140</x:v>
      </x:c>
      <x:c r="AZ478" s="3" t="s">
        <x:v>140</x:v>
      </x:c>
    </x:row>
    <x:row r="479" spans="1:52" ht="30" customHeight="1">
      <x:c r="A479" s="21" t="s">
        <x:v>849</x:v>
      </x:c>
      <x:c r="B479" s="21" t="s">
        <x:v>387</x:v>
      </x:c>
      <x:c r="C479" s="21" t="s">
        <x:v>127</x:v>
      </x:c>
      <x:c r="D479" s="22">
        <x:v>0.010000000000000001</x:v>
      </x:c>
      <x:c r="E479" s="24">
        <x:f>단가대비표!O96</x:f>
        <x:v>0</x:v>
      </x:c>
      <x:c r="F479" s="27">
        <x:f>TRUNC(E479*D479,1)</x:f>
        <x:v>0</x:v>
      </x:c>
      <x:c r="G479" s="24">
        <x:f>단가대비표!P96</x:f>
        <x:v>0</x:v>
      </x:c>
      <x:c r="H479" s="27">
        <x:f>TRUNC(G479*D479,1)</x:f>
        <x:v>0</x:v>
      </x:c>
      <x:c r="I479" s="24">
        <x:f>단가대비표!V96</x:f>
        <x:v>0</x:v>
      </x:c>
      <x:c r="J479" s="27">
        <x:f>TRUNC(I479*D479,1)</x:f>
        <x:v>0</x:v>
      </x:c>
      <x:c r="K479" s="24">
        <x:f t="shared" si="74"/>
        <x:v>0</x:v>
      </x:c>
      <x:c r="L479" s="27">
        <x:f t="shared" si="74"/>
        <x:v>0</x:v>
      </x:c>
      <x:c r="M479" s="21" t="s">
        <x:v>140</x:v>
      </x:c>
      <x:c r="N479" s="3" t="s">
        <x:v>1142</x:v>
      </x:c>
      <x:c r="O479" s="3" t="s">
        <x:v>1675</x:v>
      </x:c>
      <x:c r="P479" s="3" t="s">
        <x:v>150</x:v>
      </x:c>
      <x:c r="Q479" s="3" t="s">
        <x:v>150</x:v>
      </x:c>
      <x:c r="R479" s="3" t="s">
        <x:v>185</x:v>
      </x:c>
      <x:c r="V479" s="2">
        <x:v>1</x:v>
      </x:c>
      <x:c r="AV479" s="3" t="s">
        <x:v>140</x:v>
      </x:c>
      <x:c r="AW479" s="3" t="s">
        <x:v>1246</x:v>
      </x:c>
      <x:c r="AX479" s="3" t="s">
        <x:v>140</x:v>
      </x:c>
      <x:c r="AY479" s="3" t="s">
        <x:v>140</x:v>
      </x:c>
      <x:c r="AZ479" s="3" t="s">
        <x:v>140</x:v>
      </x:c>
    </x:row>
    <x:row r="480" spans="1:52" ht="30" customHeight="1">
      <x:c r="A480" s="21" t="s">
        <x:v>983</x:v>
      </x:c>
      <x:c r="B480" s="21" t="s">
        <x:v>494</x:v>
      </x:c>
      <x:c r="C480" s="21" t="s">
        <x:v>141</x:v>
      </x:c>
      <x:c r="D480" s="22">
        <x:v>1</x:v>
      </x:c>
      <x:c r="E480" s="24">
        <x:f>TRUNC(SUMIF(V478:V480,RIGHTB(O480,1),H478:H480)*U480,2)</x:f>
        <x:v>0</x:v>
      </x:c>
      <x:c r="F480" s="27">
        <x:f>TRUNC(E480*D480,1)</x:f>
        <x:v>0</x:v>
      </x:c>
      <x:c r="G480" s="24">
        <x:v>0</x:v>
      </x:c>
      <x:c r="H480" s="27">
        <x:f>TRUNC(G480*D480,1)</x:f>
        <x:v>0</x:v>
      </x:c>
      <x:c r="I480" s="24">
        <x:v>0</x:v>
      </x:c>
      <x:c r="J480" s="27">
        <x:f>TRUNC(I480*D480,1)</x:f>
        <x:v>0</x:v>
      </x:c>
      <x:c r="K480" s="24">
        <x:f t="shared" si="74"/>
        <x:v>0</x:v>
      </x:c>
      <x:c r="L480" s="27">
        <x:f t="shared" si="74"/>
        <x:v>0</x:v>
      </x:c>
      <x:c r="M480" s="21" t="s">
        <x:v>140</x:v>
      </x:c>
      <x:c r="N480" s="3" t="s">
        <x:v>1142</x:v>
      </x:c>
      <x:c r="O480" s="3" t="s">
        <x:v>5</x:v>
      </x:c>
      <x:c r="P480" s="3" t="s">
        <x:v>150</x:v>
      </x:c>
      <x:c r="Q480" s="3" t="s">
        <x:v>150</x:v>
      </x:c>
      <x:c r="R480" s="3" t="s">
        <x:v>150</x:v>
      </x:c>
      <x:c r="S480" s="2">
        <x:v>1</x:v>
      </x:c>
      <x:c r="T480" s="2">
        <x:v>0</x:v>
      </x:c>
      <x:c r="U480" s="2">
        <x:v>0.040000000000000002</x:v>
      </x:c>
      <x:c r="AV480" s="3" t="s">
        <x:v>140</x:v>
      </x:c>
      <x:c r="AW480" s="3" t="s">
        <x:v>1453</x:v>
      </x:c>
      <x:c r="AX480" s="3" t="s">
        <x:v>140</x:v>
      </x:c>
      <x:c r="AY480" s="3" t="s">
        <x:v>140</x:v>
      </x:c>
      <x:c r="AZ480" s="3" t="s">
        <x:v>140</x:v>
      </x:c>
    </x:row>
    <x:row r="481" spans="1:52" ht="30" customHeight="1">
      <x:c r="A481" s="21" t="s">
        <x:v>1699</x:v>
      </x:c>
      <x:c r="B481" s="21" t="s">
        <x:v>140</x:v>
      </x:c>
      <x:c r="C481" s="21" t="s">
        <x:v>140</x:v>
      </x:c>
      <x:c r="D481" s="22"/>
      <x:c r="E481" s="24"/>
      <x:c r="F481" s="27">
        <x:f>TRUNC(SUMIF(N478:N480,N477,F478:F480),0)</x:f>
        <x:v>0</x:v>
      </x:c>
      <x:c r="G481" s="24"/>
      <x:c r="H481" s="27">
        <x:f>TRUNC(SUMIF(N478:N480,N477,H478:H480),0)</x:f>
        <x:v>0</x:v>
      </x:c>
      <x:c r="I481" s="24"/>
      <x:c r="J481" s="27">
        <x:f>TRUNC(SUMIF(N478:N480,N477,J478:J480),0)</x:f>
        <x:v>0</x:v>
      </x:c>
      <x:c r="K481" s="24"/>
      <x:c r="L481" s="27">
        <x:f>F481+H481+J481</x:f>
        <x:v>0</x:v>
      </x:c>
      <x:c r="M481" s="21" t="s">
        <x:v>140</x:v>
      </x:c>
      <x:c r="N481" s="3" t="s">
        <x:v>344</x:v>
      </x:c>
      <x:c r="O481" s="3" t="s">
        <x:v>344</x:v>
      </x:c>
      <x:c r="P481" s="3" t="s">
        <x:v>140</x:v>
      </x:c>
      <x:c r="Q481" s="3" t="s">
        <x:v>140</x:v>
      </x:c>
      <x:c r="R481" s="3" t="s">
        <x:v>140</x:v>
      </x:c>
      <x:c r="AV481" s="3" t="s">
        <x:v>140</x:v>
      </x:c>
      <x:c r="AW481" s="3" t="s">
        <x:v>140</x:v>
      </x:c>
      <x:c r="AX481" s="3" t="s">
        <x:v>140</x:v>
      </x:c>
      <x:c r="AY481" s="3" t="s">
        <x:v>140</x:v>
      </x:c>
      <x:c r="AZ481" s="3" t="s">
        <x:v>140</x:v>
      </x:c>
    </x:row>
    <x:row r="482" spans="1:13" ht="30" customHeight="1">
      <x:c r="A482" s="22"/>
      <x:c r="B482" s="22"/>
      <x:c r="C482" s="22"/>
      <x:c r="D482" s="22"/>
      <x:c r="E482" s="24"/>
      <x:c r="F482" s="27"/>
      <x:c r="G482" s="24"/>
      <x:c r="H482" s="27"/>
      <x:c r="I482" s="24"/>
      <x:c r="J482" s="27"/>
      <x:c r="K482" s="24"/>
      <x:c r="L482" s="27"/>
      <x:c r="M482" s="22"/>
    </x:row>
    <x:row r="483" spans="1:14" ht="30" customHeight="1">
      <x:c r="A483" s="18" t="s">
        <x:v>1222</x:v>
      </x:c>
      <x:c r="B483" s="19"/>
      <x:c r="C483" s="19"/>
      <x:c r="D483" s="19"/>
      <x:c r="E483" s="23"/>
      <x:c r="F483" s="26"/>
      <x:c r="G483" s="23"/>
      <x:c r="H483" s="26"/>
      <x:c r="I483" s="23"/>
      <x:c r="J483" s="26"/>
      <x:c r="K483" s="23"/>
      <x:c r="L483" s="26"/>
      <x:c r="M483" s="20"/>
      <x:c r="N483" s="3" t="s">
        <x:v>1147</x:v>
      </x:c>
    </x:row>
    <x:row r="484" spans="1:52" ht="30" customHeight="1">
      <x:c r="A484" s="21" t="s">
        <x:v>248</x:v>
      </x:c>
      <x:c r="B484" s="21" t="s">
        <x:v>387</x:v>
      </x:c>
      <x:c r="C484" s="21" t="s">
        <x:v>127</x:v>
      </x:c>
      <x:c r="D484" s="22">
        <x:v>0.035000000000000003</x:v>
      </x:c>
      <x:c r="E484" s="24">
        <x:f>단가대비표!O110</x:f>
        <x:v>0</x:v>
      </x:c>
      <x:c r="F484" s="27">
        <x:f>TRUNC(E484*D484,1)</x:f>
        <x:v>0</x:v>
      </x:c>
      <x:c r="G484" s="24">
        <x:f>단가대비표!P110</x:f>
        <x:v>0</x:v>
      </x:c>
      <x:c r="H484" s="27">
        <x:f>TRUNC(G484*D484,1)</x:f>
        <x:v>0</x:v>
      </x:c>
      <x:c r="I484" s="24">
        <x:f>단가대비표!V110</x:f>
        <x:v>0</x:v>
      </x:c>
      <x:c r="J484" s="27">
        <x:f>TRUNC(I484*D484,1)</x:f>
        <x:v>0</x:v>
      </x:c>
      <x:c r="K484" s="24">
        <x:f t="shared" ref="K484:L486" si="75">TRUNC(E484+G484+I484,1)</x:f>
        <x:v>0</x:v>
      </x:c>
      <x:c r="L484" s="27">
        <x:f t="shared" si="75"/>
        <x:v>0</x:v>
      </x:c>
      <x:c r="M484" s="21" t="s">
        <x:v>140</x:v>
      </x:c>
      <x:c r="N484" s="3" t="s">
        <x:v>1147</x:v>
      </x:c>
      <x:c r="O484" s="3" t="s">
        <x:v>805</x:v>
      </x:c>
      <x:c r="P484" s="3" t="s">
        <x:v>150</x:v>
      </x:c>
      <x:c r="Q484" s="3" t="s">
        <x:v>150</x:v>
      </x:c>
      <x:c r="R484" s="3" t="s">
        <x:v>185</x:v>
      </x:c>
      <x:c r="V484" s="2">
        <x:v>1</x:v>
      </x:c>
      <x:c r="AV484" s="3" t="s">
        <x:v>140</x:v>
      </x:c>
      <x:c r="AW484" s="3" t="s">
        <x:v>1527</x:v>
      </x:c>
      <x:c r="AX484" s="3" t="s">
        <x:v>140</x:v>
      </x:c>
      <x:c r="AY484" s="3" t="s">
        <x:v>140</x:v>
      </x:c>
      <x:c r="AZ484" s="3" t="s">
        <x:v>140</x:v>
      </x:c>
    </x:row>
    <x:row r="485" spans="1:52" ht="30" customHeight="1">
      <x:c r="A485" s="21" t="s">
        <x:v>849</x:v>
      </x:c>
      <x:c r="B485" s="21" t="s">
        <x:v>387</x:v>
      </x:c>
      <x:c r="C485" s="21" t="s">
        <x:v>127</x:v>
      </x:c>
      <x:c r="D485" s="22">
        <x:v>0.010000000000000001</x:v>
      </x:c>
      <x:c r="E485" s="24">
        <x:f>단가대비표!O96</x:f>
        <x:v>0</x:v>
      </x:c>
      <x:c r="F485" s="27">
        <x:f>TRUNC(E485*D485,1)</x:f>
        <x:v>0</x:v>
      </x:c>
      <x:c r="G485" s="24">
        <x:f>단가대비표!P96</x:f>
        <x:v>0</x:v>
      </x:c>
      <x:c r="H485" s="27">
        <x:f>TRUNC(G485*D485,1)</x:f>
        <x:v>0</x:v>
      </x:c>
      <x:c r="I485" s="24">
        <x:f>단가대비표!V96</x:f>
        <x:v>0</x:v>
      </x:c>
      <x:c r="J485" s="27">
        <x:f>TRUNC(I485*D485,1)</x:f>
        <x:v>0</x:v>
      </x:c>
      <x:c r="K485" s="24">
        <x:f t="shared" si="75"/>
        <x:v>0</x:v>
      </x:c>
      <x:c r="L485" s="27">
        <x:f t="shared" si="75"/>
        <x:v>0</x:v>
      </x:c>
      <x:c r="M485" s="21" t="s">
        <x:v>140</x:v>
      </x:c>
      <x:c r="N485" s="3" t="s">
        <x:v>1147</x:v>
      </x:c>
      <x:c r="O485" s="3" t="s">
        <x:v>1675</x:v>
      </x:c>
      <x:c r="P485" s="3" t="s">
        <x:v>150</x:v>
      </x:c>
      <x:c r="Q485" s="3" t="s">
        <x:v>150</x:v>
      </x:c>
      <x:c r="R485" s="3" t="s">
        <x:v>185</x:v>
      </x:c>
      <x:c r="V485" s="2">
        <x:v>1</x:v>
      </x:c>
      <x:c r="AV485" s="3" t="s">
        <x:v>140</x:v>
      </x:c>
      <x:c r="AW485" s="3" t="s">
        <x:v>1533</x:v>
      </x:c>
      <x:c r="AX485" s="3" t="s">
        <x:v>140</x:v>
      </x:c>
      <x:c r="AY485" s="3" t="s">
        <x:v>140</x:v>
      </x:c>
      <x:c r="AZ485" s="3" t="s">
        <x:v>140</x:v>
      </x:c>
    </x:row>
    <x:row r="486" spans="1:52" ht="30" customHeight="1">
      <x:c r="A486" s="21" t="s">
        <x:v>983</x:v>
      </x:c>
      <x:c r="B486" s="21" t="s">
        <x:v>494</x:v>
      </x:c>
      <x:c r="C486" s="21" t="s">
        <x:v>141</x:v>
      </x:c>
      <x:c r="D486" s="22">
        <x:v>1</x:v>
      </x:c>
      <x:c r="E486" s="24">
        <x:f>TRUNC(SUMIF(V484:V486,RIGHTB(O486,1),H484:H486)*U486,2)</x:f>
        <x:v>0</x:v>
      </x:c>
      <x:c r="F486" s="27">
        <x:f>TRUNC(E486*D486,1)</x:f>
        <x:v>0</x:v>
      </x:c>
      <x:c r="G486" s="24">
        <x:v>0</x:v>
      </x:c>
      <x:c r="H486" s="27">
        <x:f>TRUNC(G486*D486,1)</x:f>
        <x:v>0</x:v>
      </x:c>
      <x:c r="I486" s="24">
        <x:v>0</x:v>
      </x:c>
      <x:c r="J486" s="27">
        <x:f>TRUNC(I486*D486,1)</x:f>
        <x:v>0</x:v>
      </x:c>
      <x:c r="K486" s="24">
        <x:f t="shared" si="75"/>
        <x:v>0</x:v>
      </x:c>
      <x:c r="L486" s="27">
        <x:f t="shared" si="75"/>
        <x:v>0</x:v>
      </x:c>
      <x:c r="M486" s="21" t="s">
        <x:v>140</x:v>
      </x:c>
      <x:c r="N486" s="3" t="s">
        <x:v>1147</x:v>
      </x:c>
      <x:c r="O486" s="3" t="s">
        <x:v>5</x:v>
      </x:c>
      <x:c r="P486" s="3" t="s">
        <x:v>150</x:v>
      </x:c>
      <x:c r="Q486" s="3" t="s">
        <x:v>150</x:v>
      </x:c>
      <x:c r="R486" s="3" t="s">
        <x:v>150</x:v>
      </x:c>
      <x:c r="S486" s="2">
        <x:v>1</x:v>
      </x:c>
      <x:c r="T486" s="2">
        <x:v>0</x:v>
      </x:c>
      <x:c r="U486" s="2">
        <x:v>0.040000000000000002</x:v>
      </x:c>
      <x:c r="AV486" s="3" t="s">
        <x:v>140</x:v>
      </x:c>
      <x:c r="AW486" s="3" t="s">
        <x:v>1314</x:v>
      </x:c>
      <x:c r="AX486" s="3" t="s">
        <x:v>140</x:v>
      </x:c>
      <x:c r="AY486" s="3" t="s">
        <x:v>140</x:v>
      </x:c>
      <x:c r="AZ486" s="3" t="s">
        <x:v>140</x:v>
      </x:c>
    </x:row>
    <x:row r="487" spans="1:52" ht="30" customHeight="1">
      <x:c r="A487" s="21" t="s">
        <x:v>1699</x:v>
      </x:c>
      <x:c r="B487" s="21" t="s">
        <x:v>140</x:v>
      </x:c>
      <x:c r="C487" s="21" t="s">
        <x:v>140</x:v>
      </x:c>
      <x:c r="D487" s="22"/>
      <x:c r="E487" s="24"/>
      <x:c r="F487" s="27">
        <x:f>TRUNC(SUMIF(N484:N486,N483,F484:F486),0)</x:f>
        <x:v>0</x:v>
      </x:c>
      <x:c r="G487" s="24"/>
      <x:c r="H487" s="27">
        <x:f>TRUNC(SUMIF(N484:N486,N483,H484:H486),0)</x:f>
        <x:v>0</x:v>
      </x:c>
      <x:c r="I487" s="24"/>
      <x:c r="J487" s="27">
        <x:f>TRUNC(SUMIF(N484:N486,N483,J484:J486),0)</x:f>
        <x:v>0</x:v>
      </x:c>
      <x:c r="K487" s="24"/>
      <x:c r="L487" s="27">
        <x:f>F487+H487+J487</x:f>
        <x:v>0</x:v>
      </x:c>
      <x:c r="M487" s="21" t="s">
        <x:v>140</x:v>
      </x:c>
      <x:c r="N487" s="3" t="s">
        <x:v>344</x:v>
      </x:c>
      <x:c r="O487" s="3" t="s">
        <x:v>344</x:v>
      </x:c>
      <x:c r="P487" s="3" t="s">
        <x:v>140</x:v>
      </x:c>
      <x:c r="Q487" s="3" t="s">
        <x:v>140</x:v>
      </x:c>
      <x:c r="R487" s="3" t="s">
        <x:v>140</x:v>
      </x:c>
      <x:c r="AV487" s="3" t="s">
        <x:v>140</x:v>
      </x:c>
      <x:c r="AW487" s="3" t="s">
        <x:v>140</x:v>
      </x:c>
      <x:c r="AX487" s="3" t="s">
        <x:v>140</x:v>
      </x:c>
      <x:c r="AY487" s="3" t="s">
        <x:v>140</x:v>
      </x:c>
      <x:c r="AZ487" s="3" t="s">
        <x:v>140</x:v>
      </x:c>
    </x:row>
    <x:row r="488" spans="1:13" ht="30" customHeight="1">
      <x:c r="A488" s="22"/>
      <x:c r="B488" s="22"/>
      <x:c r="C488" s="22"/>
      <x:c r="D488" s="22"/>
      <x:c r="E488" s="24"/>
      <x:c r="F488" s="27"/>
      <x:c r="G488" s="24"/>
      <x:c r="H488" s="27"/>
      <x:c r="I488" s="24"/>
      <x:c r="J488" s="27"/>
      <x:c r="K488" s="24"/>
      <x:c r="L488" s="27"/>
      <x:c r="M488" s="22"/>
    </x:row>
    <x:row r="489" spans="1:14" ht="30" customHeight="1">
      <x:c r="A489" s="18" t="s">
        <x:v>1650</x:v>
      </x:c>
      <x:c r="B489" s="19"/>
      <x:c r="C489" s="19"/>
      <x:c r="D489" s="19"/>
      <x:c r="E489" s="23"/>
      <x:c r="F489" s="26"/>
      <x:c r="G489" s="23"/>
      <x:c r="H489" s="26"/>
      <x:c r="I489" s="23"/>
      <x:c r="J489" s="26"/>
      <x:c r="K489" s="23"/>
      <x:c r="L489" s="26"/>
      <x:c r="M489" s="20"/>
      <x:c r="N489" s="3" t="s">
        <x:v>1153</x:v>
      </x:c>
    </x:row>
    <x:row r="490" spans="1:52" ht="30" customHeight="1">
      <x:c r="A490" s="21" t="s">
        <x:v>248</x:v>
      </x:c>
      <x:c r="B490" s="21" t="s">
        <x:v>387</x:v>
      </x:c>
      <x:c r="C490" s="21" t="s">
        <x:v>127</x:v>
      </x:c>
      <x:c r="D490" s="22">
        <x:v>0.035000000000000003</x:v>
      </x:c>
      <x:c r="E490" s="24">
        <x:f>단가대비표!O110</x:f>
        <x:v>0</x:v>
      </x:c>
      <x:c r="F490" s="27">
        <x:f>TRUNC(E490*D490,1)</x:f>
        <x:v>0</x:v>
      </x:c>
      <x:c r="G490" s="24">
        <x:f>단가대비표!P110</x:f>
        <x:v>0</x:v>
      </x:c>
      <x:c r="H490" s="27">
        <x:f>TRUNC(G490*D490,1)</x:f>
        <x:v>0</x:v>
      </x:c>
      <x:c r="I490" s="24">
        <x:f>단가대비표!V110</x:f>
        <x:v>0</x:v>
      </x:c>
      <x:c r="J490" s="27">
        <x:f>TRUNC(I490*D490,1)</x:f>
        <x:v>0</x:v>
      </x:c>
      <x:c r="K490" s="24">
        <x:f t="shared" ref="K490:L493" si="76">TRUNC(E490+G490+I490,1)</x:f>
        <x:v>0</x:v>
      </x:c>
      <x:c r="L490" s="27">
        <x:f t="shared" si="76"/>
        <x:v>0</x:v>
      </x:c>
      <x:c r="M490" s="21" t="s">
        <x:v>140</x:v>
      </x:c>
      <x:c r="N490" s="3" t="s">
        <x:v>1153</x:v>
      </x:c>
      <x:c r="O490" s="3" t="s">
        <x:v>805</x:v>
      </x:c>
      <x:c r="P490" s="3" t="s">
        <x:v>150</x:v>
      </x:c>
      <x:c r="Q490" s="3" t="s">
        <x:v>150</x:v>
      </x:c>
      <x:c r="R490" s="3" t="s">
        <x:v>185</x:v>
      </x:c>
      <x:c r="V490" s="2">
        <x:v>1</x:v>
      </x:c>
      <x:c r="W490" s="2">
        <x:v>2</x:v>
      </x:c>
      <x:c r="AV490" s="3" t="s">
        <x:v>140</x:v>
      </x:c>
      <x:c r="AW490" s="3" t="s">
        <x:v>1758</x:v>
      </x:c>
      <x:c r="AX490" s="3" t="s">
        <x:v>140</x:v>
      </x:c>
      <x:c r="AY490" s="3" t="s">
        <x:v>140</x:v>
      </x:c>
      <x:c r="AZ490" s="3" t="s">
        <x:v>140</x:v>
      </x:c>
    </x:row>
    <x:row r="491" spans="1:52" ht="30" customHeight="1">
      <x:c r="A491" s="21" t="s">
        <x:v>849</x:v>
      </x:c>
      <x:c r="B491" s="21" t="s">
        <x:v>387</x:v>
      </x:c>
      <x:c r="C491" s="21" t="s">
        <x:v>127</x:v>
      </x:c>
      <x:c r="D491" s="22">
        <x:v>0.010000000000000001</x:v>
      </x:c>
      <x:c r="E491" s="24">
        <x:f>단가대비표!O96</x:f>
        <x:v>0</x:v>
      </x:c>
      <x:c r="F491" s="27">
        <x:f>TRUNC(E491*D491,1)</x:f>
        <x:v>0</x:v>
      </x:c>
      <x:c r="G491" s="24">
        <x:f>단가대비표!P96</x:f>
        <x:v>0</x:v>
      </x:c>
      <x:c r="H491" s="27">
        <x:f>TRUNC(G491*D491,1)</x:f>
        <x:v>0</x:v>
      </x:c>
      <x:c r="I491" s="24">
        <x:f>단가대비표!V96</x:f>
        <x:v>0</x:v>
      </x:c>
      <x:c r="J491" s="27">
        <x:f>TRUNC(I491*D491,1)</x:f>
        <x:v>0</x:v>
      </x:c>
      <x:c r="K491" s="24">
        <x:f t="shared" si="76"/>
        <x:v>0</x:v>
      </x:c>
      <x:c r="L491" s="27">
        <x:f t="shared" si="76"/>
        <x:v>0</x:v>
      </x:c>
      <x:c r="M491" s="21" t="s">
        <x:v>140</x:v>
      </x:c>
      <x:c r="N491" s="3" t="s">
        <x:v>1153</x:v>
      </x:c>
      <x:c r="O491" s="3" t="s">
        <x:v>1675</x:v>
      </x:c>
      <x:c r="P491" s="3" t="s">
        <x:v>150</x:v>
      </x:c>
      <x:c r="Q491" s="3" t="s">
        <x:v>150</x:v>
      </x:c>
      <x:c r="R491" s="3" t="s">
        <x:v>185</x:v>
      </x:c>
      <x:c r="V491" s="2">
        <x:v>1</x:v>
      </x:c>
      <x:c r="W491" s="2">
        <x:v>2</x:v>
      </x:c>
      <x:c r="AV491" s="3" t="s">
        <x:v>140</x:v>
      </x:c>
      <x:c r="AW491" s="3" t="s">
        <x:v>1540</x:v>
      </x:c>
      <x:c r="AX491" s="3" t="s">
        <x:v>140</x:v>
      </x:c>
      <x:c r="AY491" s="3" t="s">
        <x:v>140</x:v>
      </x:c>
      <x:c r="AZ491" s="3" t="s">
        <x:v>140</x:v>
      </x:c>
    </x:row>
    <x:row r="492" spans="1:52" ht="30" customHeight="1">
      <x:c r="A492" s="21" t="s">
        <x:v>983</x:v>
      </x:c>
      <x:c r="B492" s="21" t="s">
        <x:v>494</x:v>
      </x:c>
      <x:c r="C492" s="21" t="s">
        <x:v>141</x:v>
      </x:c>
      <x:c r="D492" s="22">
        <x:v>1</x:v>
      </x:c>
      <x:c r="E492" s="24">
        <x:f>TRUNC(SUMIF(V490:V493,RIGHTB(O492,1),H490:H493)*U492,2)</x:f>
        <x:v>0</x:v>
      </x:c>
      <x:c r="F492" s="27">
        <x:f>TRUNC(E492*D492,1)</x:f>
        <x:v>0</x:v>
      </x:c>
      <x:c r="G492" s="24">
        <x:v>0</x:v>
      </x:c>
      <x:c r="H492" s="27">
        <x:f>TRUNC(G492*D492,1)</x:f>
        <x:v>0</x:v>
      </x:c>
      <x:c r="I492" s="24">
        <x:v>0</x:v>
      </x:c>
      <x:c r="J492" s="27">
        <x:f>TRUNC(I492*D492,1)</x:f>
        <x:v>0</x:v>
      </x:c>
      <x:c r="K492" s="24">
        <x:f t="shared" si="76"/>
        <x:v>0</x:v>
      </x:c>
      <x:c r="L492" s="27">
        <x:f t="shared" si="76"/>
        <x:v>0</x:v>
      </x:c>
      <x:c r="M492" s="21" t="s">
        <x:v>140</x:v>
      </x:c>
      <x:c r="N492" s="3" t="s">
        <x:v>1153</x:v>
      </x:c>
      <x:c r="O492" s="3" t="s">
        <x:v>5</x:v>
      </x:c>
      <x:c r="P492" s="3" t="s">
        <x:v>150</x:v>
      </x:c>
      <x:c r="Q492" s="3" t="s">
        <x:v>150</x:v>
      </x:c>
      <x:c r="R492" s="3" t="s">
        <x:v>150</x:v>
      </x:c>
      <x:c r="S492" s="2">
        <x:v>1</x:v>
      </x:c>
      <x:c r="T492" s="2">
        <x:v>0</x:v>
      </x:c>
      <x:c r="U492" s="2">
        <x:v>0.040000000000000002</x:v>
      </x:c>
      <x:c r="AV492" s="3" t="s">
        <x:v>140</x:v>
      </x:c>
      <x:c r="AW492" s="3" t="s">
        <x:v>1463</x:v>
      </x:c>
      <x:c r="AX492" s="3" t="s">
        <x:v>140</x:v>
      </x:c>
      <x:c r="AY492" s="3" t="s">
        <x:v>140</x:v>
      </x:c>
      <x:c r="AZ492" s="3" t="s">
        <x:v>140</x:v>
      </x:c>
    </x:row>
    <x:row r="493" spans="1:52" ht="30" customHeight="1">
      <x:c r="A493" s="21" t="s">
        <x:v>598</x:v>
      </x:c>
      <x:c r="B493" s="21" t="s">
        <x:v>982</x:v>
      </x:c>
      <x:c r="C493" s="21" t="s">
        <x:v>141</x:v>
      </x:c>
      <x:c r="D493" s="22">
        <x:v>1</x:v>
      </x:c>
      <x:c r="E493" s="24">
        <x:v>0</x:v>
      </x:c>
      <x:c r="F493" s="27">
        <x:f>TRUNC(E493*D493,1)</x:f>
        <x:v>0</x:v>
      </x:c>
      <x:c r="G493" s="24">
        <x:f>TRUNC(SUMIF(W490:W493,RIGHTB(O493,1),H490:H493)*U493,2)</x:f>
        <x:v>0</x:v>
      </x:c>
      <x:c r="H493" s="27">
        <x:f>TRUNC(G493*D493,1)</x:f>
        <x:v>0</x:v>
      </x:c>
      <x:c r="I493" s="24">
        <x:v>0</x:v>
      </x:c>
      <x:c r="J493" s="27">
        <x:f>TRUNC(I493*D493,1)</x:f>
        <x:v>0</x:v>
      </x:c>
      <x:c r="K493" s="24">
        <x:f t="shared" si="76"/>
        <x:v>0</x:v>
      </x:c>
      <x:c r="L493" s="27">
        <x:f t="shared" si="76"/>
        <x:v>0</x:v>
      </x:c>
      <x:c r="M493" s="21" t="s">
        <x:v>140</x:v>
      </x:c>
      <x:c r="N493" s="3" t="s">
        <x:v>1153</x:v>
      </x:c>
      <x:c r="O493" s="3" t="s">
        <x:v>1112</x:v>
      </x:c>
      <x:c r="P493" s="3" t="s">
        <x:v>150</x:v>
      </x:c>
      <x:c r="Q493" s="3" t="s">
        <x:v>150</x:v>
      </x:c>
      <x:c r="R493" s="3" t="s">
        <x:v>150</x:v>
      </x:c>
      <x:c r="S493" s="2">
        <x:v>1</x:v>
      </x:c>
      <x:c r="T493" s="2">
        <x:v>1</x:v>
      </x:c>
      <x:c r="U493" s="2">
        <x:v>0.20000000000000001</x:v>
      </x:c>
      <x:c r="AV493" s="3" t="s">
        <x:v>140</x:v>
      </x:c>
      <x:c r="AW493" s="3" t="s">
        <x:v>1412</x:v>
      </x:c>
      <x:c r="AX493" s="3" t="s">
        <x:v>140</x:v>
      </x:c>
      <x:c r="AY493" s="3" t="s">
        <x:v>140</x:v>
      </x:c>
      <x:c r="AZ493" s="3" t="s">
        <x:v>140</x:v>
      </x:c>
    </x:row>
    <x:row r="494" spans="1:52" ht="30" customHeight="1">
      <x:c r="A494" s="21" t="s">
        <x:v>1699</x:v>
      </x:c>
      <x:c r="B494" s="21" t="s">
        <x:v>140</x:v>
      </x:c>
      <x:c r="C494" s="21" t="s">
        <x:v>140</x:v>
      </x:c>
      <x:c r="D494" s="22"/>
      <x:c r="E494" s="24"/>
      <x:c r="F494" s="27">
        <x:f>TRUNC(SUMIF(N490:N493,N489,F490:F493),0)</x:f>
        <x:v>0</x:v>
      </x:c>
      <x:c r="G494" s="24"/>
      <x:c r="H494" s="27">
        <x:f>TRUNC(SUMIF(N490:N493,N489,H490:H493),0)</x:f>
        <x:v>0</x:v>
      </x:c>
      <x:c r="I494" s="24"/>
      <x:c r="J494" s="27">
        <x:f>TRUNC(SUMIF(N490:N493,N489,J490:J493),0)</x:f>
        <x:v>0</x:v>
      </x:c>
      <x:c r="K494" s="24"/>
      <x:c r="L494" s="27">
        <x:f>F494+H494+J494</x:f>
        <x:v>0</x:v>
      </x:c>
      <x:c r="M494" s="21" t="s">
        <x:v>140</x:v>
      </x:c>
      <x:c r="N494" s="3" t="s">
        <x:v>344</x:v>
      </x:c>
      <x:c r="O494" s="3" t="s">
        <x:v>344</x:v>
      </x:c>
      <x:c r="P494" s="3" t="s">
        <x:v>140</x:v>
      </x:c>
      <x:c r="Q494" s="3" t="s">
        <x:v>140</x:v>
      </x:c>
      <x:c r="R494" s="3" t="s">
        <x:v>140</x:v>
      </x:c>
      <x:c r="AV494" s="3" t="s">
        <x:v>140</x:v>
      </x:c>
      <x:c r="AW494" s="3" t="s">
        <x:v>140</x:v>
      </x:c>
      <x:c r="AX494" s="3" t="s">
        <x:v>140</x:v>
      </x:c>
      <x:c r="AY494" s="3" t="s">
        <x:v>140</x:v>
      </x:c>
      <x:c r="AZ494" s="3" t="s">
        <x:v>140</x:v>
      </x:c>
    </x:row>
    <x:row r="495" spans="1:13" ht="30" customHeight="1">
      <x:c r="A495" s="22"/>
      <x:c r="B495" s="22"/>
      <x:c r="C495" s="22"/>
      <x:c r="D495" s="22"/>
      <x:c r="E495" s="24"/>
      <x:c r="F495" s="27"/>
      <x:c r="G495" s="24"/>
      <x:c r="H495" s="27"/>
      <x:c r="I495" s="24"/>
      <x:c r="J495" s="27"/>
      <x:c r="K495" s="24"/>
      <x:c r="L495" s="27"/>
      <x:c r="M495" s="22"/>
    </x:row>
    <x:row r="496" spans="1:14" ht="30" customHeight="1">
      <x:c r="A496" s="18" t="s">
        <x:v>1225</x:v>
      </x:c>
      <x:c r="B496" s="19"/>
      <x:c r="C496" s="19"/>
      <x:c r="D496" s="19"/>
      <x:c r="E496" s="23"/>
      <x:c r="F496" s="26"/>
      <x:c r="G496" s="23"/>
      <x:c r="H496" s="26"/>
      <x:c r="I496" s="23"/>
      <x:c r="J496" s="26"/>
      <x:c r="K496" s="23"/>
      <x:c r="L496" s="26"/>
      <x:c r="M496" s="20"/>
      <x:c r="N496" s="3" t="s">
        <x:v>1127</x:v>
      </x:c>
    </x:row>
    <x:row r="497" spans="1:52" ht="30" customHeight="1">
      <x:c r="A497" s="21" t="s">
        <x:v>253</x:v>
      </x:c>
      <x:c r="B497" s="21" t="s">
        <x:v>140</x:v>
      </x:c>
      <x:c r="C497" s="21" t="s">
        <x:v>139</x:v>
      </x:c>
      <x:c r="D497" s="22">
        <x:v>0.32500000000000001</x:v>
      </x:c>
      <x:c r="E497" s="24">
        <x:f>단가대비표!O73</x:f>
        <x:v>0</x:v>
      </x:c>
      <x:c r="F497" s="27">
        <x:f>TRUNC(E497*D497,1)</x:f>
        <x:v>0</x:v>
      </x:c>
      <x:c r="G497" s="24">
        <x:f>단가대비표!P73</x:f>
        <x:v>0</x:v>
      </x:c>
      <x:c r="H497" s="27">
        <x:f>TRUNC(G497*D497,1)</x:f>
        <x:v>0</x:v>
      </x:c>
      <x:c r="I497" s="24">
        <x:f>단가대비표!V73</x:f>
        <x:v>0</x:v>
      </x:c>
      <x:c r="J497" s="27">
        <x:f>TRUNC(I497*D497,1)</x:f>
        <x:v>0</x:v>
      </x:c>
      <x:c r="K497" s="24">
        <x:f>TRUNC(E497+G497+I497,1)</x:f>
        <x:v>0</x:v>
      </x:c>
      <x:c r="L497" s="27">
        <x:f>TRUNC(F497+H497+J497,1)</x:f>
        <x:v>0</x:v>
      </x:c>
      <x:c r="M497" s="21" t="s">
        <x:v>140</x:v>
      </x:c>
      <x:c r="N497" s="3" t="s">
        <x:v>1127</x:v>
      </x:c>
      <x:c r="O497" s="3" t="s">
        <x:v>26</x:v>
      </x:c>
      <x:c r="P497" s="3" t="s">
        <x:v>150</x:v>
      </x:c>
      <x:c r="Q497" s="3" t="s">
        <x:v>150</x:v>
      </x:c>
      <x:c r="R497" s="3" t="s">
        <x:v>185</x:v>
      </x:c>
      <x:c r="AV497" s="3" t="s">
        <x:v>140</x:v>
      </x:c>
      <x:c r="AW497" s="3" t="s">
        <x:v>1755</x:v>
      </x:c>
      <x:c r="AX497" s="3" t="s">
        <x:v>140</x:v>
      </x:c>
      <x:c r="AY497" s="3" t="s">
        <x:v>140</x:v>
      </x:c>
      <x:c r="AZ497" s="3" t="s">
        <x:v>140</x:v>
      </x:c>
    </x:row>
    <x:row r="498" spans="1:52" ht="30" customHeight="1">
      <x:c r="A498" s="21" t="s">
        <x:v>255</x:v>
      </x:c>
      <x:c r="B498" s="21" t="s">
        <x:v>1641</x:v>
      </x:c>
      <x:c r="C498" s="21" t="s">
        <x:v>139</x:v>
      </x:c>
      <x:c r="D498" s="22">
        <x:v>0.45300000000000001</x:v>
      </x:c>
      <x:c r="E498" s="24">
        <x:f>단가대비표!O72</x:f>
        <x:v>0</x:v>
      </x:c>
      <x:c r="F498" s="27">
        <x:f>TRUNC(E498*D498,1)</x:f>
        <x:v>0</x:v>
      </x:c>
      <x:c r="G498" s="24">
        <x:f>단가대비표!P72</x:f>
        <x:v>0</x:v>
      </x:c>
      <x:c r="H498" s="27">
        <x:f>TRUNC(G498*D498,1)</x:f>
        <x:v>0</x:v>
      </x:c>
      <x:c r="I498" s="24">
        <x:f>단가대비표!V72</x:f>
        <x:v>0</x:v>
      </x:c>
      <x:c r="J498" s="27">
        <x:f>TRUNC(I498*D498,1)</x:f>
        <x:v>0</x:v>
      </x:c>
      <x:c r="K498" s="24">
        <x:f>TRUNC(E498+G498+I498,1)</x:f>
        <x:v>0</x:v>
      </x:c>
      <x:c r="L498" s="27">
        <x:f>TRUNC(F498+H498+J498,1)</x:f>
        <x:v>0</x:v>
      </x:c>
      <x:c r="M498" s="21" t="s">
        <x:v>1017</x:v>
      </x:c>
      <x:c r="N498" s="3" t="s">
        <x:v>1127</x:v>
      </x:c>
      <x:c r="O498" s="3" t="s">
        <x:v>1046</x:v>
      </x:c>
      <x:c r="P498" s="3" t="s">
        <x:v>150</x:v>
      </x:c>
      <x:c r="Q498" s="3" t="s">
        <x:v>150</x:v>
      </x:c>
      <x:c r="R498" s="3" t="s">
        <x:v>185</x:v>
      </x:c>
      <x:c r="AV498" s="3" t="s">
        <x:v>140</x:v>
      </x:c>
      <x:c r="AW498" s="3" t="s">
        <x:v>1241</x:v>
      </x:c>
      <x:c r="AX498" s="3" t="s">
        <x:v>140</x:v>
      </x:c>
      <x:c r="AY498" s="3" t="s">
        <x:v>140</x:v>
      </x:c>
      <x:c r="AZ498" s="3" t="s">
        <x:v>140</x:v>
      </x:c>
    </x:row>
    <x:row r="499" spans="1:52" ht="30" customHeight="1">
      <x:c r="A499" s="21" t="s">
        <x:v>1699</x:v>
      </x:c>
      <x:c r="B499" s="21" t="s">
        <x:v>140</x:v>
      </x:c>
      <x:c r="C499" s="21" t="s">
        <x:v>140</x:v>
      </x:c>
      <x:c r="D499" s="22"/>
      <x:c r="E499" s="24"/>
      <x:c r="F499" s="27">
        <x:f>TRUNC(SUMIF(N497:N498,N496,F497:F498),0)</x:f>
        <x:v>0</x:v>
      </x:c>
      <x:c r="G499" s="24"/>
      <x:c r="H499" s="27">
        <x:f>TRUNC(SUMIF(N497:N498,N496,H497:H498),0)</x:f>
        <x:v>0</x:v>
      </x:c>
      <x:c r="I499" s="24"/>
      <x:c r="J499" s="27">
        <x:f>TRUNC(SUMIF(N497:N498,N496,J497:J498),0)</x:f>
        <x:v>0</x:v>
      </x:c>
      <x:c r="K499" s="24"/>
      <x:c r="L499" s="27">
        <x:f>F499+H499+J499</x:f>
        <x:v>0</x:v>
      </x:c>
      <x:c r="M499" s="21" t="s">
        <x:v>140</x:v>
      </x:c>
      <x:c r="N499" s="3" t="s">
        <x:v>344</x:v>
      </x:c>
      <x:c r="O499" s="3" t="s">
        <x:v>344</x:v>
      </x:c>
      <x:c r="P499" s="3" t="s">
        <x:v>140</x:v>
      </x:c>
      <x:c r="Q499" s="3" t="s">
        <x:v>140</x:v>
      </x:c>
      <x:c r="R499" s="3" t="s">
        <x:v>140</x:v>
      </x:c>
      <x:c r="AV499" s="3" t="s">
        <x:v>140</x:v>
      </x:c>
      <x:c r="AW499" s="3" t="s">
        <x:v>140</x:v>
      </x:c>
      <x:c r="AX499" s="3" t="s">
        <x:v>140</x:v>
      </x:c>
      <x:c r="AY499" s="3" t="s">
        <x:v>140</x:v>
      </x:c>
      <x:c r="AZ499" s="3" t="s">
        <x:v>140</x:v>
      </x:c>
    </x:row>
    <x:row r="500" spans="1:13" ht="30" customHeight="1">
      <x:c r="A500" s="22"/>
      <x:c r="B500" s="22"/>
      <x:c r="C500" s="22"/>
      <x:c r="D500" s="22"/>
      <x:c r="E500" s="24"/>
      <x:c r="F500" s="27"/>
      <x:c r="G500" s="24"/>
      <x:c r="H500" s="27"/>
      <x:c r="I500" s="24"/>
      <x:c r="J500" s="27"/>
      <x:c r="K500" s="24"/>
      <x:c r="L500" s="27"/>
      <x:c r="M500" s="22"/>
    </x:row>
    <x:row r="501" spans="1:14" ht="30" customHeight="1">
      <x:c r="A501" s="18" t="s">
        <x:v>1657</x:v>
      </x:c>
      <x:c r="B501" s="19"/>
      <x:c r="C501" s="19"/>
      <x:c r="D501" s="19"/>
      <x:c r="E501" s="23"/>
      <x:c r="F501" s="26"/>
      <x:c r="G501" s="23"/>
      <x:c r="H501" s="26"/>
      <x:c r="I501" s="23"/>
      <x:c r="J501" s="26"/>
      <x:c r="K501" s="23"/>
      <x:c r="L501" s="26"/>
      <x:c r="M501" s="20"/>
      <x:c r="N501" s="3" t="s">
        <x:v>1143</x:v>
      </x:c>
    </x:row>
    <x:row r="502" spans="1:52" ht="30" customHeight="1">
      <x:c r="A502" s="21" t="s">
        <x:v>253</x:v>
      </x:c>
      <x:c r="B502" s="21" t="s">
        <x:v>140</x:v>
      </x:c>
      <x:c r="C502" s="21" t="s">
        <x:v>139</x:v>
      </x:c>
      <x:c r="D502" s="22">
        <x:v>0.32500000000000001</x:v>
      </x:c>
      <x:c r="E502" s="24">
        <x:f>단가대비표!O73</x:f>
        <x:v>0</x:v>
      </x:c>
      <x:c r="F502" s="27">
        <x:f>TRUNC(E502*D502,1)</x:f>
        <x:v>0</x:v>
      </x:c>
      <x:c r="G502" s="24">
        <x:f>단가대비표!P73</x:f>
        <x:v>0</x:v>
      </x:c>
      <x:c r="H502" s="27">
        <x:f>TRUNC(G502*D502,1)</x:f>
        <x:v>0</x:v>
      </x:c>
      <x:c r="I502" s="24">
        <x:f>단가대비표!V73</x:f>
        <x:v>0</x:v>
      </x:c>
      <x:c r="J502" s="27">
        <x:f>TRUNC(I502*D502,1)</x:f>
        <x:v>0</x:v>
      </x:c>
      <x:c r="K502" s="24">
        <x:f>TRUNC(E502+G502+I502,1)</x:f>
        <x:v>0</x:v>
      </x:c>
      <x:c r="L502" s="27">
        <x:f>TRUNC(F502+H502+J502,1)</x:f>
        <x:v>0</x:v>
      </x:c>
      <x:c r="M502" s="21" t="s">
        <x:v>140</x:v>
      </x:c>
      <x:c r="N502" s="3" t="s">
        <x:v>1143</x:v>
      </x:c>
      <x:c r="O502" s="3" t="s">
        <x:v>26</x:v>
      </x:c>
      <x:c r="P502" s="3" t="s">
        <x:v>150</x:v>
      </x:c>
      <x:c r="Q502" s="3" t="s">
        <x:v>150</x:v>
      </x:c>
      <x:c r="R502" s="3" t="s">
        <x:v>185</x:v>
      </x:c>
      <x:c r="AV502" s="3" t="s">
        <x:v>140</x:v>
      </x:c>
      <x:c r="AW502" s="3" t="s">
        <x:v>1760</x:v>
      </x:c>
      <x:c r="AX502" s="3" t="s">
        <x:v>140</x:v>
      </x:c>
      <x:c r="AY502" s="3" t="s">
        <x:v>140</x:v>
      </x:c>
      <x:c r="AZ502" s="3" t="s">
        <x:v>140</x:v>
      </x:c>
    </x:row>
    <x:row r="503" spans="1:52" ht="30" customHeight="1">
      <x:c r="A503" s="21" t="s">
        <x:v>255</x:v>
      </x:c>
      <x:c r="B503" s="21" t="s">
        <x:v>866</x:v>
      </x:c>
      <x:c r="C503" s="21" t="s">
        <x:v>139</x:v>
      </x:c>
      <x:c r="D503" s="22">
        <x:v>0.45300000000000001</x:v>
      </x:c>
      <x:c r="E503" s="24">
        <x:f>단가대비표!O70</x:f>
        <x:v>0</x:v>
      </x:c>
      <x:c r="F503" s="27">
        <x:f>TRUNC(E503*D503,1)</x:f>
        <x:v>0</x:v>
      </x:c>
      <x:c r="G503" s="24">
        <x:f>단가대비표!P70</x:f>
        <x:v>0</x:v>
      </x:c>
      <x:c r="H503" s="27">
        <x:f>TRUNC(G503*D503,1)</x:f>
        <x:v>0</x:v>
      </x:c>
      <x:c r="I503" s="24">
        <x:f>단가대비표!V70</x:f>
        <x:v>0</x:v>
      </x:c>
      <x:c r="J503" s="27">
        <x:f>TRUNC(I503*D503,1)</x:f>
        <x:v>0</x:v>
      </x:c>
      <x:c r="K503" s="24">
        <x:f>TRUNC(E503+G503+I503,1)</x:f>
        <x:v>0</x:v>
      </x:c>
      <x:c r="L503" s="27">
        <x:f>TRUNC(F503+H503+J503,1)</x:f>
        <x:v>0</x:v>
      </x:c>
      <x:c r="M503" s="21" t="s">
        <x:v>140</x:v>
      </x:c>
      <x:c r="N503" s="3" t="s">
        <x:v>1143</x:v>
      </x:c>
      <x:c r="O503" s="3" t="s">
        <x:v>1050</x:v>
      </x:c>
      <x:c r="P503" s="3" t="s">
        <x:v>150</x:v>
      </x:c>
      <x:c r="Q503" s="3" t="s">
        <x:v>150</x:v>
      </x:c>
      <x:c r="R503" s="3" t="s">
        <x:v>185</x:v>
      </x:c>
      <x:c r="AV503" s="3" t="s">
        <x:v>140</x:v>
      </x:c>
      <x:c r="AW503" s="3" t="s">
        <x:v>1386</x:v>
      </x:c>
      <x:c r="AX503" s="3" t="s">
        <x:v>140</x:v>
      </x:c>
      <x:c r="AY503" s="3" t="s">
        <x:v>140</x:v>
      </x:c>
      <x:c r="AZ503" s="3" t="s">
        <x:v>140</x:v>
      </x:c>
    </x:row>
    <x:row r="504" spans="1:52" ht="30" customHeight="1">
      <x:c r="A504" s="21" t="s">
        <x:v>1699</x:v>
      </x:c>
      <x:c r="B504" s="21" t="s">
        <x:v>140</x:v>
      </x:c>
      <x:c r="C504" s="21" t="s">
        <x:v>140</x:v>
      </x:c>
      <x:c r="D504" s="22"/>
      <x:c r="E504" s="24"/>
      <x:c r="F504" s="27">
        <x:f>TRUNC(SUMIF(N502:N503,N501,F502:F503),0)</x:f>
        <x:v>0</x:v>
      </x:c>
      <x:c r="G504" s="24"/>
      <x:c r="H504" s="27">
        <x:f>TRUNC(SUMIF(N502:N503,N501,H502:H503),0)</x:f>
        <x:v>0</x:v>
      </x:c>
      <x:c r="I504" s="24"/>
      <x:c r="J504" s="27">
        <x:f>TRUNC(SUMIF(N502:N503,N501,J502:J503),0)</x:f>
        <x:v>0</x:v>
      </x:c>
      <x:c r="K504" s="24"/>
      <x:c r="L504" s="27">
        <x:f>F504+H504+J504</x:f>
        <x:v>0</x:v>
      </x:c>
      <x:c r="M504" s="21" t="s">
        <x:v>140</x:v>
      </x:c>
      <x:c r="N504" s="3" t="s">
        <x:v>344</x:v>
      </x:c>
      <x:c r="O504" s="3" t="s">
        <x:v>344</x:v>
      </x:c>
      <x:c r="P504" s="3" t="s">
        <x:v>140</x:v>
      </x:c>
      <x:c r="Q504" s="3" t="s">
        <x:v>140</x:v>
      </x:c>
      <x:c r="R504" s="3" t="s">
        <x:v>140</x:v>
      </x:c>
      <x:c r="AV504" s="3" t="s">
        <x:v>140</x:v>
      </x:c>
      <x:c r="AW504" s="3" t="s">
        <x:v>140</x:v>
      </x:c>
      <x:c r="AX504" s="3" t="s">
        <x:v>140</x:v>
      </x:c>
      <x:c r="AY504" s="3" t="s">
        <x:v>140</x:v>
      </x:c>
      <x:c r="AZ504" s="3" t="s">
        <x:v>140</x:v>
      </x:c>
    </x:row>
    <x:row r="505" spans="1:13" ht="30" customHeight="1">
      <x:c r="A505" s="22"/>
      <x:c r="B505" s="22"/>
      <x:c r="C505" s="22"/>
      <x:c r="D505" s="22"/>
      <x:c r="E505" s="24"/>
      <x:c r="F505" s="27"/>
      <x:c r="G505" s="24"/>
      <x:c r="H505" s="27"/>
      <x:c r="I505" s="24"/>
      <x:c r="J505" s="27"/>
      <x:c r="K505" s="24"/>
      <x:c r="L505" s="27"/>
      <x:c r="M505" s="22"/>
    </x:row>
    <x:row r="506" spans="1:14" ht="30" customHeight="1">
      <x:c r="A506" s="18" t="s">
        <x:v>1466</x:v>
      </x:c>
      <x:c r="B506" s="19"/>
      <x:c r="C506" s="19"/>
      <x:c r="D506" s="19"/>
      <x:c r="E506" s="23"/>
      <x:c r="F506" s="26"/>
      <x:c r="G506" s="23"/>
      <x:c r="H506" s="26"/>
      <x:c r="I506" s="23"/>
      <x:c r="J506" s="26"/>
      <x:c r="K506" s="23"/>
      <x:c r="L506" s="26"/>
      <x:c r="M506" s="20"/>
      <x:c r="N506" s="3" t="s">
        <x:v>1146</x:v>
      </x:c>
    </x:row>
    <x:row r="507" spans="1:52" ht="30" customHeight="1">
      <x:c r="A507" s="21" t="s">
        <x:v>248</x:v>
      </x:c>
      <x:c r="B507" s="21" t="s">
        <x:v>387</x:v>
      </x:c>
      <x:c r="C507" s="21" t="s">
        <x:v>127</x:v>
      </x:c>
      <x:c r="D507" s="22">
        <x:v>0.010000000000000001</x:v>
      </x:c>
      <x:c r="E507" s="24">
        <x:f>단가대비표!O110</x:f>
        <x:v>0</x:v>
      </x:c>
      <x:c r="F507" s="27">
        <x:f>TRUNC(E507*D507,1)</x:f>
        <x:v>0</x:v>
      </x:c>
      <x:c r="G507" s="24">
        <x:f>단가대비표!P110</x:f>
        <x:v>0</x:v>
      </x:c>
      <x:c r="H507" s="27">
        <x:f>TRUNC(G507*D507,1)</x:f>
        <x:v>0</x:v>
      </x:c>
      <x:c r="I507" s="24">
        <x:f>단가대비표!V110</x:f>
        <x:v>0</x:v>
      </x:c>
      <x:c r="J507" s="27">
        <x:f>TRUNC(I507*D507,1)</x:f>
        <x:v>0</x:v>
      </x:c>
      <x:c r="K507" s="24">
        <x:f t="shared" ref="K507:L509" si="77">TRUNC(E507+G507+I507,1)</x:f>
        <x:v>0</x:v>
      </x:c>
      <x:c r="L507" s="27">
        <x:f t="shared" si="77"/>
        <x:v>0</x:v>
      </x:c>
      <x:c r="M507" s="21" t="s">
        <x:v>140</x:v>
      </x:c>
      <x:c r="N507" s="3" t="s">
        <x:v>1146</x:v>
      </x:c>
      <x:c r="O507" s="3" t="s">
        <x:v>805</x:v>
      </x:c>
      <x:c r="P507" s="3" t="s">
        <x:v>150</x:v>
      </x:c>
      <x:c r="Q507" s="3" t="s">
        <x:v>150</x:v>
      </x:c>
      <x:c r="R507" s="3" t="s">
        <x:v>185</x:v>
      </x:c>
      <x:c r="V507" s="2">
        <x:v>1</x:v>
      </x:c>
      <x:c r="AV507" s="3" t="s">
        <x:v>140</x:v>
      </x:c>
      <x:c r="AW507" s="3" t="s">
        <x:v>1247</x:v>
      </x:c>
      <x:c r="AX507" s="3" t="s">
        <x:v>140</x:v>
      </x:c>
      <x:c r="AY507" s="3" t="s">
        <x:v>140</x:v>
      </x:c>
      <x:c r="AZ507" s="3" t="s">
        <x:v>140</x:v>
      </x:c>
    </x:row>
    <x:row r="508" spans="1:52" ht="30" customHeight="1">
      <x:c r="A508" s="21" t="s">
        <x:v>849</x:v>
      </x:c>
      <x:c r="B508" s="21" t="s">
        <x:v>387</x:v>
      </x:c>
      <x:c r="C508" s="21" t="s">
        <x:v>127</x:v>
      </x:c>
      <x:c r="D508" s="22">
        <x:v>0.0010000000000000001</x:v>
      </x:c>
      <x:c r="E508" s="24">
        <x:f>단가대비표!O96</x:f>
        <x:v>0</x:v>
      </x:c>
      <x:c r="F508" s="27">
        <x:f>TRUNC(E508*D508,1)</x:f>
        <x:v>0</x:v>
      </x:c>
      <x:c r="G508" s="24">
        <x:f>단가대비표!P96</x:f>
        <x:v>0</x:v>
      </x:c>
      <x:c r="H508" s="27">
        <x:f>TRUNC(G508*D508,1)</x:f>
        <x:v>0</x:v>
      </x:c>
      <x:c r="I508" s="24">
        <x:f>단가대비표!V96</x:f>
        <x:v>0</x:v>
      </x:c>
      <x:c r="J508" s="27">
        <x:f>TRUNC(I508*D508,1)</x:f>
        <x:v>0</x:v>
      </x:c>
      <x:c r="K508" s="24">
        <x:f t="shared" si="77"/>
        <x:v>0</x:v>
      </x:c>
      <x:c r="L508" s="27">
        <x:f t="shared" si="77"/>
        <x:v>0</x:v>
      </x:c>
      <x:c r="M508" s="21" t="s">
        <x:v>140</x:v>
      </x:c>
      <x:c r="N508" s="3" t="s">
        <x:v>1146</x:v>
      </x:c>
      <x:c r="O508" s="3" t="s">
        <x:v>1675</x:v>
      </x:c>
      <x:c r="P508" s="3" t="s">
        <x:v>150</x:v>
      </x:c>
      <x:c r="Q508" s="3" t="s">
        <x:v>150</x:v>
      </x:c>
      <x:c r="R508" s="3" t="s">
        <x:v>185</x:v>
      </x:c>
      <x:c r="V508" s="2">
        <x:v>1</x:v>
      </x:c>
      <x:c r="AV508" s="3" t="s">
        <x:v>140</x:v>
      </x:c>
      <x:c r="AW508" s="3" t="s">
        <x:v>1535</x:v>
      </x:c>
      <x:c r="AX508" s="3" t="s">
        <x:v>140</x:v>
      </x:c>
      <x:c r="AY508" s="3" t="s">
        <x:v>140</x:v>
      </x:c>
      <x:c r="AZ508" s="3" t="s">
        <x:v>140</x:v>
      </x:c>
    </x:row>
    <x:row r="509" spans="1:52" ht="30" customHeight="1">
      <x:c r="A509" s="21" t="s">
        <x:v>983</x:v>
      </x:c>
      <x:c r="B509" s="21" t="s">
        <x:v>431</x:v>
      </x:c>
      <x:c r="C509" s="21" t="s">
        <x:v>141</x:v>
      </x:c>
      <x:c r="D509" s="22">
        <x:v>1</x:v>
      </x:c>
      <x:c r="E509" s="24">
        <x:f>TRUNC(SUMIF(V507:V509,RIGHTB(O509,1),H507:H509)*U509,2)</x:f>
        <x:v>0</x:v>
      </x:c>
      <x:c r="F509" s="27">
        <x:f>TRUNC(E509*D509,1)</x:f>
        <x:v>0</x:v>
      </x:c>
      <x:c r="G509" s="24">
        <x:v>0</x:v>
      </x:c>
      <x:c r="H509" s="27">
        <x:f>TRUNC(G509*D509,1)</x:f>
        <x:v>0</x:v>
      </x:c>
      <x:c r="I509" s="24">
        <x:v>0</x:v>
      </x:c>
      <x:c r="J509" s="27">
        <x:f>TRUNC(I509*D509,1)</x:f>
        <x:v>0</x:v>
      </x:c>
      <x:c r="K509" s="24">
        <x:f t="shared" si="77"/>
        <x:v>0</x:v>
      </x:c>
      <x:c r="L509" s="27">
        <x:f t="shared" si="77"/>
        <x:v>0</x:v>
      </x:c>
      <x:c r="M509" s="21" t="s">
        <x:v>140</x:v>
      </x:c>
      <x:c r="N509" s="3" t="s">
        <x:v>1146</x:v>
      </x:c>
      <x:c r="O509" s="3" t="s">
        <x:v>5</x:v>
      </x:c>
      <x:c r="P509" s="3" t="s">
        <x:v>150</x:v>
      </x:c>
      <x:c r="Q509" s="3" t="s">
        <x:v>150</x:v>
      </x:c>
      <x:c r="R509" s="3" t="s">
        <x:v>150</x:v>
      </x:c>
      <x:c r="S509" s="2">
        <x:v>1</x:v>
      </x:c>
      <x:c r="T509" s="2">
        <x:v>0</x:v>
      </x:c>
      <x:c r="U509" s="2">
        <x:v>0.029999999999999999</x:v>
      </x:c>
      <x:c r="AV509" s="3" t="s">
        <x:v>140</x:v>
      </x:c>
      <x:c r="AW509" s="3" t="s">
        <x:v>1472</x:v>
      </x:c>
      <x:c r="AX509" s="3" t="s">
        <x:v>140</x:v>
      </x:c>
      <x:c r="AY509" s="3" t="s">
        <x:v>140</x:v>
      </x:c>
      <x:c r="AZ509" s="3" t="s">
        <x:v>140</x:v>
      </x:c>
    </x:row>
    <x:row r="510" spans="1:52" ht="30" customHeight="1">
      <x:c r="A510" s="21" t="s">
        <x:v>1699</x:v>
      </x:c>
      <x:c r="B510" s="21" t="s">
        <x:v>140</x:v>
      </x:c>
      <x:c r="C510" s="21" t="s">
        <x:v>140</x:v>
      </x:c>
      <x:c r="D510" s="22"/>
      <x:c r="E510" s="24"/>
      <x:c r="F510" s="27">
        <x:f>TRUNC(SUMIF(N507:N509,N506,F507:F509),0)</x:f>
        <x:v>0</x:v>
      </x:c>
      <x:c r="G510" s="24"/>
      <x:c r="H510" s="27">
        <x:f>TRUNC(SUMIF(N507:N509,N506,H507:H509),0)</x:f>
        <x:v>0</x:v>
      </x:c>
      <x:c r="I510" s="24"/>
      <x:c r="J510" s="27">
        <x:f>TRUNC(SUMIF(N507:N509,N506,J507:J509),0)</x:f>
        <x:v>0</x:v>
      </x:c>
      <x:c r="K510" s="24"/>
      <x:c r="L510" s="27">
        <x:f>F510+H510+J510</x:f>
        <x:v>0</x:v>
      </x:c>
      <x:c r="M510" s="21" t="s">
        <x:v>140</x:v>
      </x:c>
      <x:c r="N510" s="3" t="s">
        <x:v>344</x:v>
      </x:c>
      <x:c r="O510" s="3" t="s">
        <x:v>344</x:v>
      </x:c>
      <x:c r="P510" s="3" t="s">
        <x:v>140</x:v>
      </x:c>
      <x:c r="Q510" s="3" t="s">
        <x:v>140</x:v>
      </x:c>
      <x:c r="R510" s="3" t="s">
        <x:v>140</x:v>
      </x:c>
      <x:c r="AV510" s="3" t="s">
        <x:v>140</x:v>
      </x:c>
      <x:c r="AW510" s="3" t="s">
        <x:v>140</x:v>
      </x:c>
      <x:c r="AX510" s="3" t="s">
        <x:v>140</x:v>
      </x:c>
      <x:c r="AY510" s="3" t="s">
        <x:v>140</x:v>
      </x:c>
      <x:c r="AZ510" s="3" t="s">
        <x:v>140</x:v>
      </x:c>
    </x:row>
    <x:row r="511" spans="1:13" ht="30" customHeight="1">
      <x:c r="A511" s="22"/>
      <x:c r="B511" s="22"/>
      <x:c r="C511" s="22"/>
      <x:c r="D511" s="22"/>
      <x:c r="E511" s="24"/>
      <x:c r="F511" s="27"/>
      <x:c r="G511" s="24"/>
      <x:c r="H511" s="27"/>
      <x:c r="I511" s="24"/>
      <x:c r="J511" s="27"/>
      <x:c r="K511" s="24"/>
      <x:c r="L511" s="27"/>
      <x:c r="M511" s="22"/>
    </x:row>
    <x:row r="512" spans="1:14" ht="30" customHeight="1">
      <x:c r="A512" s="18" t="s">
        <x:v>1832</x:v>
      </x:c>
      <x:c r="B512" s="19"/>
      <x:c r="C512" s="19"/>
      <x:c r="D512" s="19"/>
      <x:c r="E512" s="23"/>
      <x:c r="F512" s="26"/>
      <x:c r="G512" s="23"/>
      <x:c r="H512" s="26"/>
      <x:c r="I512" s="23"/>
      <x:c r="J512" s="26"/>
      <x:c r="K512" s="23"/>
      <x:c r="L512" s="26"/>
      <x:c r="M512" s="20"/>
      <x:c r="N512" s="3" t="s">
        <x:v>1149</x:v>
      </x:c>
    </x:row>
    <x:row r="513" spans="1:52" ht="30" customHeight="1">
      <x:c r="A513" s="21" t="s">
        <x:v>248</x:v>
      </x:c>
      <x:c r="B513" s="21" t="s">
        <x:v>387</x:v>
      </x:c>
      <x:c r="C513" s="21" t="s">
        <x:v>127</x:v>
      </x:c>
      <x:c r="D513" s="22">
        <x:v>0.010000000000000001</x:v>
      </x:c>
      <x:c r="E513" s="24">
        <x:f>단가대비표!O110</x:f>
        <x:v>0</x:v>
      </x:c>
      <x:c r="F513" s="27">
        <x:f>TRUNC(E513*D513,1)</x:f>
        <x:v>0</x:v>
      </x:c>
      <x:c r="G513" s="24">
        <x:f>단가대비표!P110</x:f>
        <x:v>0</x:v>
      </x:c>
      <x:c r="H513" s="27">
        <x:f>TRUNC(G513*D513,1)</x:f>
        <x:v>0</x:v>
      </x:c>
      <x:c r="I513" s="24">
        <x:f>단가대비표!V110</x:f>
        <x:v>0</x:v>
      </x:c>
      <x:c r="J513" s="27">
        <x:f>TRUNC(I513*D513,1)</x:f>
        <x:v>0</x:v>
      </x:c>
      <x:c r="K513" s="24">
        <x:f t="shared" ref="K513:L516" si="78">TRUNC(E513+G513+I513,1)</x:f>
        <x:v>0</x:v>
      </x:c>
      <x:c r="L513" s="27">
        <x:f t="shared" si="78"/>
        <x:v>0</x:v>
      </x:c>
      <x:c r="M513" s="21" t="s">
        <x:v>140</x:v>
      </x:c>
      <x:c r="N513" s="3" t="s">
        <x:v>1149</x:v>
      </x:c>
      <x:c r="O513" s="3" t="s">
        <x:v>805</x:v>
      </x:c>
      <x:c r="P513" s="3" t="s">
        <x:v>150</x:v>
      </x:c>
      <x:c r="Q513" s="3" t="s">
        <x:v>150</x:v>
      </x:c>
      <x:c r="R513" s="3" t="s">
        <x:v>185</x:v>
      </x:c>
      <x:c r="V513" s="2">
        <x:v>1</x:v>
      </x:c>
      <x:c r="W513" s="2">
        <x:v>2</x:v>
      </x:c>
      <x:c r="AV513" s="3" t="s">
        <x:v>140</x:v>
      </x:c>
      <x:c r="AW513" s="3" t="s">
        <x:v>1557</x:v>
      </x:c>
      <x:c r="AX513" s="3" t="s">
        <x:v>140</x:v>
      </x:c>
      <x:c r="AY513" s="3" t="s">
        <x:v>140</x:v>
      </x:c>
      <x:c r="AZ513" s="3" t="s">
        <x:v>140</x:v>
      </x:c>
    </x:row>
    <x:row r="514" spans="1:52" ht="30" customHeight="1">
      <x:c r="A514" s="21" t="s">
        <x:v>849</x:v>
      </x:c>
      <x:c r="B514" s="21" t="s">
        <x:v>387</x:v>
      </x:c>
      <x:c r="C514" s="21" t="s">
        <x:v>127</x:v>
      </x:c>
      <x:c r="D514" s="22">
        <x:v>0.0010000000000000001</x:v>
      </x:c>
      <x:c r="E514" s="24">
        <x:f>단가대비표!O96</x:f>
        <x:v>0</x:v>
      </x:c>
      <x:c r="F514" s="27">
        <x:f>TRUNC(E514*D514,1)</x:f>
        <x:v>0</x:v>
      </x:c>
      <x:c r="G514" s="24">
        <x:f>단가대비표!P96</x:f>
        <x:v>0</x:v>
      </x:c>
      <x:c r="H514" s="27">
        <x:f>TRUNC(G514*D514,1)</x:f>
        <x:v>0</x:v>
      </x:c>
      <x:c r="I514" s="24">
        <x:f>단가대비표!V96</x:f>
        <x:v>0</x:v>
      </x:c>
      <x:c r="J514" s="27">
        <x:f>TRUNC(I514*D514,1)</x:f>
        <x:v>0</x:v>
      </x:c>
      <x:c r="K514" s="24">
        <x:f t="shared" si="78"/>
        <x:v>0</x:v>
      </x:c>
      <x:c r="L514" s="27">
        <x:f t="shared" si="78"/>
        <x:v>0</x:v>
      </x:c>
      <x:c r="M514" s="21" t="s">
        <x:v>140</x:v>
      </x:c>
      <x:c r="N514" s="3" t="s">
        <x:v>1149</x:v>
      </x:c>
      <x:c r="O514" s="3" t="s">
        <x:v>1675</x:v>
      </x:c>
      <x:c r="P514" s="3" t="s">
        <x:v>150</x:v>
      </x:c>
      <x:c r="Q514" s="3" t="s">
        <x:v>150</x:v>
      </x:c>
      <x:c r="R514" s="3" t="s">
        <x:v>185</x:v>
      </x:c>
      <x:c r="V514" s="2">
        <x:v>1</x:v>
      </x:c>
      <x:c r="W514" s="2">
        <x:v>2</x:v>
      </x:c>
      <x:c r="AV514" s="3" t="s">
        <x:v>140</x:v>
      </x:c>
      <x:c r="AW514" s="3" t="s">
        <x:v>1265</x:v>
      </x:c>
      <x:c r="AX514" s="3" t="s">
        <x:v>140</x:v>
      </x:c>
      <x:c r="AY514" s="3" t="s">
        <x:v>140</x:v>
      </x:c>
      <x:c r="AZ514" s="3" t="s">
        <x:v>140</x:v>
      </x:c>
    </x:row>
    <x:row r="515" spans="1:52" ht="30" customHeight="1">
      <x:c r="A515" s="21" t="s">
        <x:v>983</x:v>
      </x:c>
      <x:c r="B515" s="21" t="s">
        <x:v>431</x:v>
      </x:c>
      <x:c r="C515" s="21" t="s">
        <x:v>141</x:v>
      </x:c>
      <x:c r="D515" s="22">
        <x:v>1</x:v>
      </x:c>
      <x:c r="E515" s="24">
        <x:f>TRUNC(SUMIF(V513:V516,RIGHTB(O515,1),H513:H516)*U515,2)</x:f>
        <x:v>0</x:v>
      </x:c>
      <x:c r="F515" s="27">
        <x:f>TRUNC(E515*D515,1)</x:f>
        <x:v>0</x:v>
      </x:c>
      <x:c r="G515" s="24">
        <x:v>0</x:v>
      </x:c>
      <x:c r="H515" s="27">
        <x:f>TRUNC(G515*D515,1)</x:f>
        <x:v>0</x:v>
      </x:c>
      <x:c r="I515" s="24">
        <x:v>0</x:v>
      </x:c>
      <x:c r="J515" s="27">
        <x:f>TRUNC(I515*D515,1)</x:f>
        <x:v>0</x:v>
      </x:c>
      <x:c r="K515" s="24">
        <x:f t="shared" si="78"/>
        <x:v>0</x:v>
      </x:c>
      <x:c r="L515" s="27">
        <x:f t="shared" si="78"/>
        <x:v>0</x:v>
      </x:c>
      <x:c r="M515" s="21" t="s">
        <x:v>140</x:v>
      </x:c>
      <x:c r="N515" s="3" t="s">
        <x:v>1149</x:v>
      </x:c>
      <x:c r="O515" s="3" t="s">
        <x:v>5</x:v>
      </x:c>
      <x:c r="P515" s="3" t="s">
        <x:v>150</x:v>
      </x:c>
      <x:c r="Q515" s="3" t="s">
        <x:v>150</x:v>
      </x:c>
      <x:c r="R515" s="3" t="s">
        <x:v>150</x:v>
      </x:c>
      <x:c r="S515" s="2">
        <x:v>1</x:v>
      </x:c>
      <x:c r="T515" s="2">
        <x:v>0</x:v>
      </x:c>
      <x:c r="U515" s="2">
        <x:v>0.029999999999999999</x:v>
      </x:c>
      <x:c r="AV515" s="3" t="s">
        <x:v>140</x:v>
      </x:c>
      <x:c r="AW515" s="3" t="s">
        <x:v>1319</x:v>
      </x:c>
      <x:c r="AX515" s="3" t="s">
        <x:v>140</x:v>
      </x:c>
      <x:c r="AY515" s="3" t="s">
        <x:v>140</x:v>
      </x:c>
      <x:c r="AZ515" s="3" t="s">
        <x:v>140</x:v>
      </x:c>
    </x:row>
    <x:row r="516" spans="1:52" ht="30" customHeight="1">
      <x:c r="A516" s="21" t="s">
        <x:v>598</x:v>
      </x:c>
      <x:c r="B516" s="21" t="s">
        <x:v>982</x:v>
      </x:c>
      <x:c r="C516" s="21" t="s">
        <x:v>141</x:v>
      </x:c>
      <x:c r="D516" s="22">
        <x:v>1</x:v>
      </x:c>
      <x:c r="E516" s="24">
        <x:v>0</x:v>
      </x:c>
      <x:c r="F516" s="27">
        <x:f>TRUNC(E516*D516,1)</x:f>
        <x:v>0</x:v>
      </x:c>
      <x:c r="G516" s="24">
        <x:f>TRUNC(SUMIF(W513:W516,RIGHTB(O516,1),H513:H516)*U516,2)</x:f>
        <x:v>0</x:v>
      </x:c>
      <x:c r="H516" s="27">
        <x:f>TRUNC(G516*D516,1)</x:f>
        <x:v>0</x:v>
      </x:c>
      <x:c r="I516" s="24">
        <x:v>0</x:v>
      </x:c>
      <x:c r="J516" s="27">
        <x:f>TRUNC(I516*D516,1)</x:f>
        <x:v>0</x:v>
      </x:c>
      <x:c r="K516" s="24">
        <x:f t="shared" si="78"/>
        <x:v>0</x:v>
      </x:c>
      <x:c r="L516" s="27">
        <x:f t="shared" si="78"/>
        <x:v>0</x:v>
      </x:c>
      <x:c r="M516" s="21" t="s">
        <x:v>140</x:v>
      </x:c>
      <x:c r="N516" s="3" t="s">
        <x:v>1149</x:v>
      </x:c>
      <x:c r="O516" s="3" t="s">
        <x:v>1112</x:v>
      </x:c>
      <x:c r="P516" s="3" t="s">
        <x:v>150</x:v>
      </x:c>
      <x:c r="Q516" s="3" t="s">
        <x:v>150</x:v>
      </x:c>
      <x:c r="R516" s="3" t="s">
        <x:v>150</x:v>
      </x:c>
      <x:c r="S516" s="2">
        <x:v>1</x:v>
      </x:c>
      <x:c r="T516" s="2">
        <x:v>1</x:v>
      </x:c>
      <x:c r="U516" s="2">
        <x:v>0.20000000000000001</x:v>
      </x:c>
      <x:c r="AV516" s="3" t="s">
        <x:v>140</x:v>
      </x:c>
      <x:c r="AW516" s="3" t="s">
        <x:v>1313</x:v>
      </x:c>
      <x:c r="AX516" s="3" t="s">
        <x:v>140</x:v>
      </x:c>
      <x:c r="AY516" s="3" t="s">
        <x:v>140</x:v>
      </x:c>
      <x:c r="AZ516" s="3" t="s">
        <x:v>140</x:v>
      </x:c>
    </x:row>
    <x:row r="517" spans="1:52" ht="30" customHeight="1">
      <x:c r="A517" s="21" t="s">
        <x:v>1699</x:v>
      </x:c>
      <x:c r="B517" s="21" t="s">
        <x:v>140</x:v>
      </x:c>
      <x:c r="C517" s="21" t="s">
        <x:v>140</x:v>
      </x:c>
      <x:c r="D517" s="22"/>
      <x:c r="E517" s="24"/>
      <x:c r="F517" s="27">
        <x:f>TRUNC(SUMIF(N513:N516,N512,F513:F516),0)</x:f>
        <x:v>0</x:v>
      </x:c>
      <x:c r="G517" s="24"/>
      <x:c r="H517" s="27">
        <x:f>TRUNC(SUMIF(N513:N516,N512,H513:H516),0)</x:f>
        <x:v>0</x:v>
      </x:c>
      <x:c r="I517" s="24"/>
      <x:c r="J517" s="27">
        <x:f>TRUNC(SUMIF(N513:N516,N512,J513:J516),0)</x:f>
        <x:v>0</x:v>
      </x:c>
      <x:c r="K517" s="24"/>
      <x:c r="L517" s="27">
        <x:f>F517+H517+J517</x:f>
        <x:v>0</x:v>
      </x:c>
      <x:c r="M517" s="21" t="s">
        <x:v>140</x:v>
      </x:c>
      <x:c r="N517" s="3" t="s">
        <x:v>344</x:v>
      </x:c>
      <x:c r="O517" s="3" t="s">
        <x:v>344</x:v>
      </x:c>
      <x:c r="P517" s="3" t="s">
        <x:v>140</x:v>
      </x:c>
      <x:c r="Q517" s="3" t="s">
        <x:v>140</x:v>
      </x:c>
      <x:c r="R517" s="3" t="s">
        <x:v>140</x:v>
      </x:c>
      <x:c r="AV517" s="3" t="s">
        <x:v>140</x:v>
      </x:c>
      <x:c r="AW517" s="3" t="s">
        <x:v>140</x:v>
      </x:c>
      <x:c r="AX517" s="3" t="s">
        <x:v>140</x:v>
      </x:c>
      <x:c r="AY517" s="3" t="s">
        <x:v>140</x:v>
      </x:c>
      <x:c r="AZ517" s="3" t="s">
        <x:v>140</x:v>
      </x:c>
    </x:row>
    <x:row r="518" spans="1:13" ht="30" customHeight="1">
      <x:c r="A518" s="22"/>
      <x:c r="B518" s="22"/>
      <x:c r="C518" s="22"/>
      <x:c r="D518" s="22"/>
      <x:c r="E518" s="24"/>
      <x:c r="F518" s="27"/>
      <x:c r="G518" s="24"/>
      <x:c r="H518" s="27"/>
      <x:c r="I518" s="24"/>
      <x:c r="J518" s="27"/>
      <x:c r="K518" s="24"/>
      <x:c r="L518" s="27"/>
      <x:c r="M518" s="22"/>
    </x:row>
    <x:row r="519" spans="1:14" ht="30" customHeight="1">
      <x:c r="A519" s="18" t="s">
        <x:v>1829</x:v>
      </x:c>
      <x:c r="B519" s="19"/>
      <x:c r="C519" s="19"/>
      <x:c r="D519" s="19"/>
      <x:c r="E519" s="23"/>
      <x:c r="F519" s="26"/>
      <x:c r="G519" s="23"/>
      <x:c r="H519" s="26"/>
      <x:c r="I519" s="23"/>
      <x:c r="J519" s="26"/>
      <x:c r="K519" s="23"/>
      <x:c r="L519" s="26"/>
      <x:c r="M519" s="20"/>
      <x:c r="N519" s="3" t="s">
        <x:v>1140</x:v>
      </x:c>
    </x:row>
    <x:row r="520" spans="1:52" ht="30" customHeight="1">
      <x:c r="A520" s="21" t="s">
        <x:v>255</x:v>
      </x:c>
      <x:c r="B520" s="21" t="s">
        <x:v>866</x:v>
      </x:c>
      <x:c r="C520" s="21" t="s">
        <x:v>139</x:v>
      </x:c>
      <x:c r="D520" s="22">
        <x:v>0.05</x:v>
      </x:c>
      <x:c r="E520" s="24">
        <x:f>단가대비표!O70</x:f>
        <x:v>0</x:v>
      </x:c>
      <x:c r="F520" s="27">
        <x:f>TRUNC(E520*D520,1)</x:f>
        <x:v>0</x:v>
      </x:c>
      <x:c r="G520" s="24">
        <x:f>단가대비표!P70</x:f>
        <x:v>0</x:v>
      </x:c>
      <x:c r="H520" s="27">
        <x:f>TRUNC(G520*D520,1)</x:f>
        <x:v>0</x:v>
      </x:c>
      <x:c r="I520" s="24">
        <x:f>단가대비표!V70</x:f>
        <x:v>0</x:v>
      </x:c>
      <x:c r="J520" s="27">
        <x:f>TRUNC(I520*D520,1)</x:f>
        <x:v>0</x:v>
      </x:c>
      <x:c r="K520" s="24">
        <x:f>TRUNC(E520+G520+I520,1)</x:f>
        <x:v>0</x:v>
      </x:c>
      <x:c r="L520" s="27">
        <x:f>TRUNC(F520+H520+J520,1)</x:f>
        <x:v>0</x:v>
      </x:c>
      <x:c r="M520" s="21" t="s">
        <x:v>140</x:v>
      </x:c>
      <x:c r="N520" s="3" t="s">
        <x:v>1140</x:v>
      </x:c>
      <x:c r="O520" s="3" t="s">
        <x:v>1050</x:v>
      </x:c>
      <x:c r="P520" s="3" t="s">
        <x:v>150</x:v>
      </x:c>
      <x:c r="Q520" s="3" t="s">
        <x:v>150</x:v>
      </x:c>
      <x:c r="R520" s="3" t="s">
        <x:v>185</x:v>
      </x:c>
      <x:c r="AV520" s="3" t="s">
        <x:v>140</x:v>
      </x:c>
      <x:c r="AW520" s="3" t="s">
        <x:v>1289</x:v>
      </x:c>
      <x:c r="AX520" s="3" t="s">
        <x:v>140</x:v>
      </x:c>
      <x:c r="AY520" s="3" t="s">
        <x:v>140</x:v>
      </x:c>
      <x:c r="AZ520" s="3" t="s">
        <x:v>140</x:v>
      </x:c>
    </x:row>
    <x:row r="521" spans="1:52" ht="30" customHeight="1">
      <x:c r="A521" s="21" t="s">
        <x:v>1699</x:v>
      </x:c>
      <x:c r="B521" s="21" t="s">
        <x:v>140</x:v>
      </x:c>
      <x:c r="C521" s="21" t="s">
        <x:v>140</x:v>
      </x:c>
      <x:c r="D521" s="22"/>
      <x:c r="E521" s="24"/>
      <x:c r="F521" s="27">
        <x:f>TRUNC(SUMIF(N520:N520,N519,F520:F520),0)</x:f>
        <x:v>0</x:v>
      </x:c>
      <x:c r="G521" s="24"/>
      <x:c r="H521" s="27">
        <x:f>TRUNC(SUMIF(N520:N520,N519,H520:H520),0)</x:f>
        <x:v>0</x:v>
      </x:c>
      <x:c r="I521" s="24"/>
      <x:c r="J521" s="27">
        <x:f>TRUNC(SUMIF(N520:N520,N519,J520:J520),0)</x:f>
        <x:v>0</x:v>
      </x:c>
      <x:c r="K521" s="24"/>
      <x:c r="L521" s="27">
        <x:f>F521+H521+J521</x:f>
        <x:v>0</x:v>
      </x:c>
      <x:c r="M521" s="21" t="s">
        <x:v>140</x:v>
      </x:c>
      <x:c r="N521" s="3" t="s">
        <x:v>344</x:v>
      </x:c>
      <x:c r="O521" s="3" t="s">
        <x:v>344</x:v>
      </x:c>
      <x:c r="P521" s="3" t="s">
        <x:v>140</x:v>
      </x:c>
      <x:c r="Q521" s="3" t="s">
        <x:v>140</x:v>
      </x:c>
      <x:c r="R521" s="3" t="s">
        <x:v>140</x:v>
      </x:c>
      <x:c r="AV521" s="3" t="s">
        <x:v>140</x:v>
      </x:c>
      <x:c r="AW521" s="3" t="s">
        <x:v>140</x:v>
      </x:c>
      <x:c r="AX521" s="3" t="s">
        <x:v>140</x:v>
      </x:c>
      <x:c r="AY521" s="3" t="s">
        <x:v>140</x:v>
      </x:c>
      <x:c r="AZ521" s="3" t="s">
        <x:v>140</x:v>
      </x:c>
    </x:row>
    <x:row r="522" spans="1:13" ht="30" customHeight="1">
      <x:c r="A522" s="22"/>
      <x:c r="B522" s="22"/>
      <x:c r="C522" s="22"/>
      <x:c r="D522" s="22"/>
      <x:c r="E522" s="24"/>
      <x:c r="F522" s="27"/>
      <x:c r="G522" s="24"/>
      <x:c r="H522" s="27"/>
      <x:c r="I522" s="24"/>
      <x:c r="J522" s="27"/>
      <x:c r="K522" s="24"/>
      <x:c r="L522" s="27"/>
      <x:c r="M522" s="22"/>
    </x:row>
    <x:row r="523" spans="1:14" ht="30" customHeight="1">
      <x:c r="A523" s="18" t="s">
        <x:v>1228</x:v>
      </x:c>
      <x:c r="B523" s="19"/>
      <x:c r="C523" s="19"/>
      <x:c r="D523" s="19"/>
      <x:c r="E523" s="23"/>
      <x:c r="F523" s="26"/>
      <x:c r="G523" s="23"/>
      <x:c r="H523" s="26"/>
      <x:c r="I523" s="23"/>
      <x:c r="J523" s="26"/>
      <x:c r="K523" s="23"/>
      <x:c r="L523" s="26"/>
      <x:c r="M523" s="20"/>
      <x:c r="N523" s="3" t="s">
        <x:v>1133</x:v>
      </x:c>
    </x:row>
    <x:row r="524" spans="1:52" ht="30" customHeight="1">
      <x:c r="A524" s="21" t="s">
        <x:v>184</x:v>
      </x:c>
      <x:c r="B524" s="21" t="s">
        <x:v>387</x:v>
      </x:c>
      <x:c r="C524" s="21" t="s">
        <x:v>127</x:v>
      </x:c>
      <x:c r="D524" s="22">
        <x:v>0.05</x:v>
      </x:c>
      <x:c r="E524" s="24">
        <x:f>단가대비표!O111</x:f>
        <x:v>0</x:v>
      </x:c>
      <x:c r="F524" s="27">
        <x:f>TRUNC(E524*D524,1)</x:f>
        <x:v>0</x:v>
      </x:c>
      <x:c r="G524" s="24">
        <x:f>단가대비표!P111</x:f>
        <x:v>0</x:v>
      </x:c>
      <x:c r="H524" s="27">
        <x:f>TRUNC(G524*D524,1)</x:f>
        <x:v>0</x:v>
      </x:c>
      <x:c r="I524" s="24">
        <x:f>단가대비표!V111</x:f>
        <x:v>0</x:v>
      </x:c>
      <x:c r="J524" s="27">
        <x:f>TRUNC(I524*D524,1)</x:f>
        <x:v>0</x:v>
      </x:c>
      <x:c r="K524" s="24">
        <x:f t="shared" ref="K524:L526" si="79">TRUNC(E524+G524+I524,1)</x:f>
        <x:v>0</x:v>
      </x:c>
      <x:c r="L524" s="27">
        <x:f t="shared" si="79"/>
        <x:v>0</x:v>
      </x:c>
      <x:c r="M524" s="21" t="s">
        <x:v>140</x:v>
      </x:c>
      <x:c r="N524" s="3" t="s">
        <x:v>1133</x:v>
      </x:c>
      <x:c r="O524" s="3" t="s">
        <x:v>28</x:v>
      </x:c>
      <x:c r="P524" s="3" t="s">
        <x:v>150</x:v>
      </x:c>
      <x:c r="Q524" s="3" t="s">
        <x:v>150</x:v>
      </x:c>
      <x:c r="R524" s="3" t="s">
        <x:v>185</x:v>
      </x:c>
      <x:c r="AV524" s="3" t="s">
        <x:v>140</x:v>
      </x:c>
      <x:c r="AW524" s="3" t="s">
        <x:v>1271</x:v>
      </x:c>
      <x:c r="AX524" s="3" t="s">
        <x:v>140</x:v>
      </x:c>
      <x:c r="AY524" s="3" t="s">
        <x:v>140</x:v>
      </x:c>
      <x:c r="AZ524" s="3" t="s">
        <x:v>140</x:v>
      </x:c>
    </x:row>
    <x:row r="525" spans="1:52" ht="30" customHeight="1">
      <x:c r="A525" s="21" t="s">
        <x:v>849</x:v>
      </x:c>
      <x:c r="B525" s="21" t="s">
        <x:v>387</x:v>
      </x:c>
      <x:c r="C525" s="21" t="s">
        <x:v>127</x:v>
      </x:c>
      <x:c r="D525" s="22">
        <x:v>0.025</x:v>
      </x:c>
      <x:c r="E525" s="24">
        <x:f>단가대비표!O96</x:f>
        <x:v>0</x:v>
      </x:c>
      <x:c r="F525" s="27">
        <x:f>TRUNC(E525*D525,1)</x:f>
        <x:v>0</x:v>
      </x:c>
      <x:c r="G525" s="24">
        <x:f>단가대비표!P96</x:f>
        <x:v>0</x:v>
      </x:c>
      <x:c r="H525" s="27">
        <x:f>TRUNC(G525*D525,1)</x:f>
        <x:v>0</x:v>
      </x:c>
      <x:c r="I525" s="24">
        <x:f>단가대비표!V96</x:f>
        <x:v>0</x:v>
      </x:c>
      <x:c r="J525" s="27">
        <x:f>TRUNC(I525*D525,1)</x:f>
        <x:v>0</x:v>
      </x:c>
      <x:c r="K525" s="24">
        <x:f t="shared" si="79"/>
        <x:v>0</x:v>
      </x:c>
      <x:c r="L525" s="27">
        <x:f t="shared" si="79"/>
        <x:v>0</x:v>
      </x:c>
      <x:c r="M525" s="21" t="s">
        <x:v>140</x:v>
      </x:c>
      <x:c r="N525" s="3" t="s">
        <x:v>1133</x:v>
      </x:c>
      <x:c r="O525" s="3" t="s">
        <x:v>1675</x:v>
      </x:c>
      <x:c r="P525" s="3" t="s">
        <x:v>150</x:v>
      </x:c>
      <x:c r="Q525" s="3" t="s">
        <x:v>150</x:v>
      </x:c>
      <x:c r="R525" s="3" t="s">
        <x:v>185</x:v>
      </x:c>
      <x:c r="AV525" s="3" t="s">
        <x:v>140</x:v>
      </x:c>
      <x:c r="AW525" s="3" t="s">
        <x:v>1269</x:v>
      </x:c>
      <x:c r="AX525" s="3" t="s">
        <x:v>140</x:v>
      </x:c>
      <x:c r="AY525" s="3" t="s">
        <x:v>140</x:v>
      </x:c>
      <x:c r="AZ525" s="3" t="s">
        <x:v>140</x:v>
      </x:c>
    </x:row>
    <x:row r="526" spans="1:52" ht="30" customHeight="1">
      <x:c r="A526" s="21" t="s">
        <x:v>1012</x:v>
      </x:c>
      <x:c r="B526" s="21" t="s">
        <x:v>1635</x:v>
      </x:c>
      <x:c r="C526" s="21" t="s">
        <x:v>139</x:v>
      </x:c>
      <x:c r="D526" s="22">
        <x:v>0.34499999999999997</x:v>
      </x:c>
      <x:c r="E526" s="24">
        <x:f>단가대비표!O69</x:f>
        <x:v>0</x:v>
      </x:c>
      <x:c r="F526" s="27">
        <x:f>TRUNC(E526*D526,1)</x:f>
        <x:v>0</x:v>
      </x:c>
      <x:c r="G526" s="24">
        <x:f>단가대비표!P69</x:f>
        <x:v>0</x:v>
      </x:c>
      <x:c r="H526" s="27">
        <x:f>TRUNC(G526*D526,1)</x:f>
        <x:v>0</x:v>
      </x:c>
      <x:c r="I526" s="24">
        <x:f>단가대비표!V69</x:f>
        <x:v>0</x:v>
      </x:c>
      <x:c r="J526" s="27">
        <x:f>TRUNC(I526*D526,1)</x:f>
        <x:v>0</x:v>
      </x:c>
      <x:c r="K526" s="24">
        <x:f t="shared" si="79"/>
        <x:v>0</x:v>
      </x:c>
      <x:c r="L526" s="27">
        <x:f t="shared" si="79"/>
        <x:v>0</x:v>
      </x:c>
      <x:c r="M526" s="21" t="s">
        <x:v>140</x:v>
      </x:c>
      <x:c r="N526" s="3" t="s">
        <x:v>1133</x:v>
      </x:c>
      <x:c r="O526" s="3" t="s">
        <x:v>1928</x:v>
      </x:c>
      <x:c r="P526" s="3" t="s">
        <x:v>150</x:v>
      </x:c>
      <x:c r="Q526" s="3" t="s">
        <x:v>150</x:v>
      </x:c>
      <x:c r="R526" s="3" t="s">
        <x:v>185</x:v>
      </x:c>
      <x:c r="AV526" s="3" t="s">
        <x:v>140</x:v>
      </x:c>
      <x:c r="AW526" s="3" t="s">
        <x:v>1248</x:v>
      </x:c>
      <x:c r="AX526" s="3" t="s">
        <x:v>140</x:v>
      </x:c>
      <x:c r="AY526" s="3" t="s">
        <x:v>140</x:v>
      </x:c>
      <x:c r="AZ526" s="3" t="s">
        <x:v>140</x:v>
      </x:c>
    </x:row>
    <x:row r="527" spans="1:52" ht="30" customHeight="1">
      <x:c r="A527" s="21" t="s">
        <x:v>1699</x:v>
      </x:c>
      <x:c r="B527" s="21" t="s">
        <x:v>140</x:v>
      </x:c>
      <x:c r="C527" s="21" t="s">
        <x:v>140</x:v>
      </x:c>
      <x:c r="D527" s="22"/>
      <x:c r="E527" s="24"/>
      <x:c r="F527" s="27">
        <x:f>TRUNC(SUMIF(N524:N526,N523,F524:F526),0)</x:f>
        <x:v>0</x:v>
      </x:c>
      <x:c r="G527" s="24"/>
      <x:c r="H527" s="27">
        <x:f>TRUNC(SUMIF(N524:N526,N523,H524:H526),0)</x:f>
        <x:v>0</x:v>
      </x:c>
      <x:c r="I527" s="24"/>
      <x:c r="J527" s="27">
        <x:f>TRUNC(SUMIF(N524:N526,N523,J524:J526),0)</x:f>
        <x:v>0</x:v>
      </x:c>
      <x:c r="K527" s="24"/>
      <x:c r="L527" s="27">
        <x:f>F527+H527+J527</x:f>
        <x:v>0</x:v>
      </x:c>
      <x:c r="M527" s="21" t="s">
        <x:v>140</x:v>
      </x:c>
      <x:c r="N527" s="3" t="s">
        <x:v>344</x:v>
      </x:c>
      <x:c r="O527" s="3" t="s">
        <x:v>344</x:v>
      </x:c>
      <x:c r="P527" s="3" t="s">
        <x:v>140</x:v>
      </x:c>
      <x:c r="Q527" s="3" t="s">
        <x:v>140</x:v>
      </x:c>
      <x:c r="R527" s="3" t="s">
        <x:v>140</x:v>
      </x:c>
      <x:c r="AV527" s="3" t="s">
        <x:v>140</x:v>
      </x:c>
      <x:c r="AW527" s="3" t="s">
        <x:v>140</x:v>
      </x:c>
      <x:c r="AX527" s="3" t="s">
        <x:v>140</x:v>
      </x:c>
      <x:c r="AY527" s="3" t="s">
        <x:v>140</x:v>
      </x:c>
      <x:c r="AZ527" s="3" t="s">
        <x:v>140</x:v>
      </x:c>
    </x:row>
    <x:row r="528" spans="1:13" ht="30" customHeight="1">
      <x:c r="A528" s="22"/>
      <x:c r="B528" s="22"/>
      <x:c r="C528" s="22"/>
      <x:c r="D528" s="22"/>
      <x:c r="E528" s="24"/>
      <x:c r="F528" s="27"/>
      <x:c r="G528" s="24"/>
      <x:c r="H528" s="27"/>
      <x:c r="I528" s="24"/>
      <x:c r="J528" s="27"/>
      <x:c r="K528" s="24"/>
      <x:c r="L528" s="27"/>
      <x:c r="M528" s="22"/>
    </x:row>
    <x:row r="529" spans="1:14" ht="30" customHeight="1">
      <x:c r="A529" s="18" t="s">
        <x:v>1833</x:v>
      </x:c>
      <x:c r="B529" s="19"/>
      <x:c r="C529" s="19"/>
      <x:c r="D529" s="19"/>
      <x:c r="E529" s="23"/>
      <x:c r="F529" s="26"/>
      <x:c r="G529" s="23"/>
      <x:c r="H529" s="26"/>
      <x:c r="I529" s="23"/>
      <x:c r="J529" s="26"/>
      <x:c r="K529" s="23"/>
      <x:c r="L529" s="26"/>
      <x:c r="M529" s="20"/>
      <x:c r="N529" s="3" t="s">
        <x:v>1150</x:v>
      </x:c>
    </x:row>
    <x:row r="530" spans="1:52" ht="30" customHeight="1">
      <x:c r="A530" s="21" t="s">
        <x:v>184</x:v>
      </x:c>
      <x:c r="B530" s="21" t="s">
        <x:v>387</x:v>
      </x:c>
      <x:c r="C530" s="21" t="s">
        <x:v>127</x:v>
      </x:c>
      <x:c r="D530" s="22">
        <x:v>0.020000000000000001</x:v>
      </x:c>
      <x:c r="E530" s="24">
        <x:f>단가대비표!O111</x:f>
        <x:v>0</x:v>
      </x:c>
      <x:c r="F530" s="27">
        <x:f>TRUNC(E530*D530,1)</x:f>
        <x:v>0</x:v>
      </x:c>
      <x:c r="G530" s="24">
        <x:f>단가대비표!P111</x:f>
        <x:v>0</x:v>
      </x:c>
      <x:c r="H530" s="27">
        <x:f>TRUNC(G530*D530,1)</x:f>
        <x:v>0</x:v>
      </x:c>
      <x:c r="I530" s="24">
        <x:f>단가대비표!V111</x:f>
        <x:v>0</x:v>
      </x:c>
      <x:c r="J530" s="27">
        <x:f>TRUNC(I530*D530,1)</x:f>
        <x:v>0</x:v>
      </x:c>
      <x:c r="K530" s="24">
        <x:f t="shared" ref="K530:L532" si="80">TRUNC(E530+G530+I530,1)</x:f>
        <x:v>0</x:v>
      </x:c>
      <x:c r="L530" s="27">
        <x:f t="shared" si="80"/>
        <x:v>0</x:v>
      </x:c>
      <x:c r="M530" s="21" t="s">
        <x:v>140</x:v>
      </x:c>
      <x:c r="N530" s="3" t="s">
        <x:v>1150</x:v>
      </x:c>
      <x:c r="O530" s="3" t="s">
        <x:v>28</x:v>
      </x:c>
      <x:c r="P530" s="3" t="s">
        <x:v>150</x:v>
      </x:c>
      <x:c r="Q530" s="3" t="s">
        <x:v>150</x:v>
      </x:c>
      <x:c r="R530" s="3" t="s">
        <x:v>185</x:v>
      </x:c>
      <x:c r="AV530" s="3" t="s">
        <x:v>140</x:v>
      </x:c>
      <x:c r="AW530" s="3" t="s">
        <x:v>1259</x:v>
      </x:c>
      <x:c r="AX530" s="3" t="s">
        <x:v>140</x:v>
      </x:c>
      <x:c r="AY530" s="3" t="s">
        <x:v>140</x:v>
      </x:c>
      <x:c r="AZ530" s="3" t="s">
        <x:v>140</x:v>
      </x:c>
    </x:row>
    <x:row r="531" spans="1:52" ht="30" customHeight="1">
      <x:c r="A531" s="21" t="s">
        <x:v>849</x:v>
      </x:c>
      <x:c r="B531" s="21" t="s">
        <x:v>387</x:v>
      </x:c>
      <x:c r="C531" s="21" t="s">
        <x:v>127</x:v>
      </x:c>
      <x:c r="D531" s="22">
        <x:v>0.010000000000000001</x:v>
      </x:c>
      <x:c r="E531" s="24">
        <x:f>단가대비표!O96</x:f>
        <x:v>0</x:v>
      </x:c>
      <x:c r="F531" s="27">
        <x:f>TRUNC(E531*D531,1)</x:f>
        <x:v>0</x:v>
      </x:c>
      <x:c r="G531" s="24">
        <x:f>단가대비표!P96</x:f>
        <x:v>0</x:v>
      </x:c>
      <x:c r="H531" s="27">
        <x:f>TRUNC(G531*D531,1)</x:f>
        <x:v>0</x:v>
      </x:c>
      <x:c r="I531" s="24">
        <x:f>단가대비표!V96</x:f>
        <x:v>0</x:v>
      </x:c>
      <x:c r="J531" s="27">
        <x:f>TRUNC(I531*D531,1)</x:f>
        <x:v>0</x:v>
      </x:c>
      <x:c r="K531" s="24">
        <x:f t="shared" si="80"/>
        <x:v>0</x:v>
      </x:c>
      <x:c r="L531" s="27">
        <x:f t="shared" si="80"/>
        <x:v>0</x:v>
      </x:c>
      <x:c r="M531" s="21" t="s">
        <x:v>140</x:v>
      </x:c>
      <x:c r="N531" s="3" t="s">
        <x:v>1150</x:v>
      </x:c>
      <x:c r="O531" s="3" t="s">
        <x:v>1675</x:v>
      </x:c>
      <x:c r="P531" s="3" t="s">
        <x:v>150</x:v>
      </x:c>
      <x:c r="Q531" s="3" t="s">
        <x:v>150</x:v>
      </x:c>
      <x:c r="R531" s="3" t="s">
        <x:v>185</x:v>
      </x:c>
      <x:c r="AV531" s="3" t="s">
        <x:v>140</x:v>
      </x:c>
      <x:c r="AW531" s="3" t="s">
        <x:v>1255</x:v>
      </x:c>
      <x:c r="AX531" s="3" t="s">
        <x:v>140</x:v>
      </x:c>
      <x:c r="AY531" s="3" t="s">
        <x:v>140</x:v>
      </x:c>
      <x:c r="AZ531" s="3" t="s">
        <x:v>140</x:v>
      </x:c>
    </x:row>
    <x:row r="532" spans="1:52" ht="30" customHeight="1">
      <x:c r="A532" s="21" t="s">
        <x:v>1012</x:v>
      </x:c>
      <x:c r="B532" s="21" t="s">
        <x:v>1635</x:v>
      </x:c>
      <x:c r="C532" s="21" t="s">
        <x:v>139</x:v>
      </x:c>
      <x:c r="D532" s="22">
        <x:v>0.40000000000000002</x:v>
      </x:c>
      <x:c r="E532" s="24">
        <x:f>단가대비표!O69</x:f>
        <x:v>0</x:v>
      </x:c>
      <x:c r="F532" s="27">
        <x:f>TRUNC(E532*D532,1)</x:f>
        <x:v>0</x:v>
      </x:c>
      <x:c r="G532" s="24">
        <x:f>단가대비표!P69</x:f>
        <x:v>0</x:v>
      </x:c>
      <x:c r="H532" s="27">
        <x:f>TRUNC(G532*D532,1)</x:f>
        <x:v>0</x:v>
      </x:c>
      <x:c r="I532" s="24">
        <x:f>단가대비표!V69</x:f>
        <x:v>0</x:v>
      </x:c>
      <x:c r="J532" s="27">
        <x:f>TRUNC(I532*D532,1)</x:f>
        <x:v>0</x:v>
      </x:c>
      <x:c r="K532" s="24">
        <x:f t="shared" si="80"/>
        <x:v>0</x:v>
      </x:c>
      <x:c r="L532" s="27">
        <x:f t="shared" si="80"/>
        <x:v>0</x:v>
      </x:c>
      <x:c r="M532" s="21" t="s">
        <x:v>140</x:v>
      </x:c>
      <x:c r="N532" s="3" t="s">
        <x:v>1150</x:v>
      </x:c>
      <x:c r="O532" s="3" t="s">
        <x:v>1928</x:v>
      </x:c>
      <x:c r="P532" s="3" t="s">
        <x:v>150</x:v>
      </x:c>
      <x:c r="Q532" s="3" t="s">
        <x:v>150</x:v>
      </x:c>
      <x:c r="R532" s="3" t="s">
        <x:v>185</x:v>
      </x:c>
      <x:c r="AV532" s="3" t="s">
        <x:v>140</x:v>
      </x:c>
      <x:c r="AW532" s="3" t="s">
        <x:v>1759</x:v>
      </x:c>
      <x:c r="AX532" s="3" t="s">
        <x:v>140</x:v>
      </x:c>
      <x:c r="AY532" s="3" t="s">
        <x:v>140</x:v>
      </x:c>
      <x:c r="AZ532" s="3" t="s">
        <x:v>140</x:v>
      </x:c>
    </x:row>
    <x:row r="533" spans="1:52" ht="30" customHeight="1">
      <x:c r="A533" s="21" t="s">
        <x:v>1699</x:v>
      </x:c>
      <x:c r="B533" s="21" t="s">
        <x:v>140</x:v>
      </x:c>
      <x:c r="C533" s="21" t="s">
        <x:v>140</x:v>
      </x:c>
      <x:c r="D533" s="22"/>
      <x:c r="E533" s="24"/>
      <x:c r="F533" s="27">
        <x:f>TRUNC(SUMIF(N530:N532,N529,F530:F532),0)</x:f>
        <x:v>0</x:v>
      </x:c>
      <x:c r="G533" s="24"/>
      <x:c r="H533" s="27">
        <x:f>TRUNC(SUMIF(N530:N532,N529,H530:H532),0)</x:f>
        <x:v>0</x:v>
      </x:c>
      <x:c r="I533" s="24"/>
      <x:c r="J533" s="27">
        <x:f>TRUNC(SUMIF(N530:N532,N529,J530:J532),0)</x:f>
        <x:v>0</x:v>
      </x:c>
      <x:c r="K533" s="24"/>
      <x:c r="L533" s="27">
        <x:f>F533+H533+J533</x:f>
        <x:v>0</x:v>
      </x:c>
      <x:c r="M533" s="21" t="s">
        <x:v>140</x:v>
      </x:c>
      <x:c r="N533" s="3" t="s">
        <x:v>344</x:v>
      </x:c>
      <x:c r="O533" s="3" t="s">
        <x:v>344</x:v>
      </x:c>
      <x:c r="P533" s="3" t="s">
        <x:v>140</x:v>
      </x:c>
      <x:c r="Q533" s="3" t="s">
        <x:v>140</x:v>
      </x:c>
      <x:c r="R533" s="3" t="s">
        <x:v>140</x:v>
      </x:c>
      <x:c r="AV533" s="3" t="s">
        <x:v>140</x:v>
      </x:c>
      <x:c r="AW533" s="3" t="s">
        <x:v>140</x:v>
      </x:c>
      <x:c r="AX533" s="3" t="s">
        <x:v>140</x:v>
      </x:c>
      <x:c r="AY533" s="3" t="s">
        <x:v>140</x:v>
      </x:c>
      <x:c r="AZ533" s="3" t="s">
        <x:v>140</x:v>
      </x:c>
    </x:row>
    <x:row r="534" spans="1:13" ht="30" customHeight="1">
      <x:c r="A534" s="22"/>
      <x:c r="B534" s="22"/>
      <x:c r="C534" s="22"/>
      <x:c r="D534" s="22"/>
      <x:c r="E534" s="24"/>
      <x:c r="F534" s="27"/>
      <x:c r="G534" s="24"/>
      <x:c r="H534" s="27"/>
      <x:c r="I534" s="24"/>
      <x:c r="J534" s="27"/>
      <x:c r="K534" s="24"/>
      <x:c r="L534" s="27"/>
      <x:c r="M534" s="22"/>
    </x:row>
    <x:row r="535" spans="1:14" ht="30" customHeight="1">
      <x:c r="A535" s="18" t="s">
        <x:v>1322</x:v>
      </x:c>
      <x:c r="B535" s="19"/>
      <x:c r="C535" s="19"/>
      <x:c r="D535" s="19"/>
      <x:c r="E535" s="23"/>
      <x:c r="F535" s="26"/>
      <x:c r="G535" s="23"/>
      <x:c r="H535" s="26"/>
      <x:c r="I535" s="23"/>
      <x:c r="J535" s="26"/>
      <x:c r="K535" s="23"/>
      <x:c r="L535" s="26"/>
      <x:c r="M535" s="20"/>
      <x:c r="N535" s="3" t="s">
        <x:v>1</x:v>
      </x:c>
    </x:row>
    <x:row r="536" spans="1:52" ht="30" customHeight="1">
      <x:c r="A536" s="21" t="s">
        <x:v>569</x:v>
      </x:c>
      <x:c r="B536" s="21" t="s">
        <x:v>296</x:v>
      </x:c>
      <x:c r="C536" s="21" t="s">
        <x:v>176</x:v>
      </x:c>
      <x:c r="D536" s="22">
        <x:v>1.05</x:v>
      </x:c>
      <x:c r="E536" s="24">
        <x:f>단가대비표!O47</x:f>
        <x:v>0</x:v>
      </x:c>
      <x:c r="F536" s="27">
        <x:f>TRUNC(E536*D536,1)</x:f>
        <x:v>0</x:v>
      </x:c>
      <x:c r="G536" s="24">
        <x:f>단가대비표!P47</x:f>
        <x:v>0</x:v>
      </x:c>
      <x:c r="H536" s="27">
        <x:f>TRUNC(G536*D536,1)</x:f>
        <x:v>0</x:v>
      </x:c>
      <x:c r="I536" s="24">
        <x:f>단가대비표!V47</x:f>
        <x:v>0</x:v>
      </x:c>
      <x:c r="J536" s="27">
        <x:f>TRUNC(I536*D536,1)</x:f>
        <x:v>0</x:v>
      </x:c>
      <x:c r="K536" s="24">
        <x:f>TRUNC(E536+G536+I536,1)</x:f>
        <x:v>0</x:v>
      </x:c>
      <x:c r="L536" s="27">
        <x:f>TRUNC(F536+H536+J536,1)</x:f>
        <x:v>0</x:v>
      </x:c>
      <x:c r="M536" s="21" t="s">
        <x:v>140</x:v>
      </x:c>
      <x:c r="N536" s="3" t="s">
        <x:v>1</x:v>
      </x:c>
      <x:c r="O536" s="3" t="s">
        <x:v>1848</x:v>
      </x:c>
      <x:c r="P536" s="3" t="s">
        <x:v>150</x:v>
      </x:c>
      <x:c r="Q536" s="3" t="s">
        <x:v>150</x:v>
      </x:c>
      <x:c r="R536" s="3" t="s">
        <x:v>185</x:v>
      </x:c>
      <x:c r="AV536" s="3" t="s">
        <x:v>140</x:v>
      </x:c>
      <x:c r="AW536" s="3" t="s">
        <x:v>1382</x:v>
      </x:c>
      <x:c r="AX536" s="3" t="s">
        <x:v>140</x:v>
      </x:c>
      <x:c r="AY536" s="3" t="s">
        <x:v>140</x:v>
      </x:c>
      <x:c r="AZ536" s="3" t="s">
        <x:v>140</x:v>
      </x:c>
    </x:row>
    <x:row r="537" spans="1:52" ht="30" customHeight="1">
      <x:c r="A537" s="21" t="s">
        <x:v>81</x:v>
      </x:c>
      <x:c r="B537" s="21" t="s">
        <x:v>558</x:v>
      </x:c>
      <x:c r="C537" s="21" t="s">
        <x:v>176</x:v>
      </x:c>
      <x:c r="D537" s="22">
        <x:v>1</x:v>
      </x:c>
      <x:c r="E537" s="24">
        <x:f>일위대가목록!E88</x:f>
        <x:v>0</x:v>
      </x:c>
      <x:c r="F537" s="27">
        <x:f>TRUNC(E537*D537,1)</x:f>
        <x:v>0</x:v>
      </x:c>
      <x:c r="G537" s="24">
        <x:f>일위대가목록!F88</x:f>
        <x:v>0</x:v>
      </x:c>
      <x:c r="H537" s="27">
        <x:f>TRUNC(G537*D537,1)</x:f>
        <x:v>0</x:v>
      </x:c>
      <x:c r="I537" s="24">
        <x:f>일위대가목록!G88</x:f>
        <x:v>0</x:v>
      </x:c>
      <x:c r="J537" s="27">
        <x:f>TRUNC(I537*D537,1)</x:f>
        <x:v>0</x:v>
      </x:c>
      <x:c r="K537" s="24">
        <x:f>TRUNC(E537+G537+I537,1)</x:f>
        <x:v>0</x:v>
      </x:c>
      <x:c r="L537" s="27">
        <x:f>TRUNC(F537+H537+J537,1)</x:f>
        <x:v>0</x:v>
      </x:c>
      <x:c r="M537" s="21" t="s">
        <x:v>321</x:v>
      </x:c>
      <x:c r="N537" s="3" t="s">
        <x:v>1</x:v>
      </x:c>
      <x:c r="O537" s="3" t="s">
        <x:v>1133</x:v>
      </x:c>
      <x:c r="P537" s="3" t="s">
        <x:v>185</x:v>
      </x:c>
      <x:c r="Q537" s="3" t="s">
        <x:v>150</x:v>
      </x:c>
      <x:c r="R537" s="3" t="s">
        <x:v>150</x:v>
      </x:c>
      <x:c r="AV537" s="3" t="s">
        <x:v>140</x:v>
      </x:c>
      <x:c r="AW537" s="3" t="s">
        <x:v>1435</x:v>
      </x:c>
      <x:c r="AX537" s="3" t="s">
        <x:v>140</x:v>
      </x:c>
      <x:c r="AY537" s="3" t="s">
        <x:v>140</x:v>
      </x:c>
      <x:c r="AZ537" s="3" t="s">
        <x:v>140</x:v>
      </x:c>
    </x:row>
    <x:row r="538" spans="1:52" ht="30" customHeight="1">
      <x:c r="A538" s="21" t="s">
        <x:v>1699</x:v>
      </x:c>
      <x:c r="B538" s="21" t="s">
        <x:v>140</x:v>
      </x:c>
      <x:c r="C538" s="21" t="s">
        <x:v>140</x:v>
      </x:c>
      <x:c r="D538" s="22"/>
      <x:c r="E538" s="24"/>
      <x:c r="F538" s="27">
        <x:f>TRUNC(SUMIF(N536:N537,N535,F536:F537),0)</x:f>
        <x:v>0</x:v>
      </x:c>
      <x:c r="G538" s="24"/>
      <x:c r="H538" s="27">
        <x:f>TRUNC(SUMIF(N536:N537,N535,H536:H537),0)</x:f>
        <x:v>0</x:v>
      </x:c>
      <x:c r="I538" s="24"/>
      <x:c r="J538" s="27">
        <x:f>TRUNC(SUMIF(N536:N537,N535,J536:J537),0)</x:f>
        <x:v>0</x:v>
      </x:c>
      <x:c r="K538" s="24"/>
      <x:c r="L538" s="27">
        <x:f>F538+H538+J538</x:f>
        <x:v>0</x:v>
      </x:c>
      <x:c r="M538" s="21" t="s">
        <x:v>140</x:v>
      </x:c>
      <x:c r="N538" s="3" t="s">
        <x:v>344</x:v>
      </x:c>
      <x:c r="O538" s="3" t="s">
        <x:v>344</x:v>
      </x:c>
      <x:c r="P538" s="3" t="s">
        <x:v>140</x:v>
      </x:c>
      <x:c r="Q538" s="3" t="s">
        <x:v>140</x:v>
      </x:c>
      <x:c r="R538" s="3" t="s">
        <x:v>140</x:v>
      </x:c>
      <x:c r="AV538" s="3" t="s">
        <x:v>140</x:v>
      </x:c>
      <x:c r="AW538" s="3" t="s">
        <x:v>140</x:v>
      </x:c>
      <x:c r="AX538" s="3" t="s">
        <x:v>140</x:v>
      </x:c>
      <x:c r="AY538" s="3" t="s">
        <x:v>140</x:v>
      </x:c>
      <x:c r="AZ538" s="3" t="s">
        <x:v>140</x:v>
      </x:c>
    </x:row>
    <x:row r="539" spans="1:13" ht="30" customHeight="1">
      <x:c r="A539" s="22"/>
      <x:c r="B539" s="22"/>
      <x:c r="C539" s="22"/>
      <x:c r="D539" s="22"/>
      <x:c r="E539" s="24"/>
      <x:c r="F539" s="27"/>
      <x:c r="G539" s="24"/>
      <x:c r="H539" s="27"/>
      <x:c r="I539" s="24"/>
      <x:c r="J539" s="27"/>
      <x:c r="K539" s="24"/>
      <x:c r="L539" s="27"/>
      <x:c r="M539" s="22"/>
    </x:row>
    <x:row r="540" spans="1:14" ht="30" customHeight="1">
      <x:c r="A540" s="18" t="s">
        <x:v>1831</x:v>
      </x:c>
      <x:c r="B540" s="19"/>
      <x:c r="C540" s="19"/>
      <x:c r="D540" s="19"/>
      <x:c r="E540" s="23"/>
      <x:c r="F540" s="26"/>
      <x:c r="G540" s="23"/>
      <x:c r="H540" s="26"/>
      <x:c r="I540" s="23"/>
      <x:c r="J540" s="26"/>
      <x:c r="K540" s="23"/>
      <x:c r="L540" s="26"/>
      <x:c r="M540" s="20"/>
      <x:c r="N540" s="3" t="s">
        <x:v>1859</x:v>
      </x:c>
    </x:row>
    <x:row r="541" spans="1:52" ht="30" customHeight="1">
      <x:c r="A541" s="21" t="s">
        <x:v>621</x:v>
      </x:c>
      <x:c r="B541" s="21" t="s">
        <x:v>110</x:v>
      </x:c>
      <x:c r="C541" s="21" t="s">
        <x:v>176</x:v>
      </x:c>
      <x:c r="D541" s="22">
        <x:v>1.05</x:v>
      </x:c>
      <x:c r="E541" s="24">
        <x:f>단가대비표!O48</x:f>
        <x:v>0</x:v>
      </x:c>
      <x:c r="F541" s="27">
        <x:f>TRUNC(E541*D541,1)</x:f>
        <x:v>0</x:v>
      </x:c>
      <x:c r="G541" s="24">
        <x:f>단가대비표!P48</x:f>
        <x:v>0</x:v>
      </x:c>
      <x:c r="H541" s="27">
        <x:f>TRUNC(G541*D541,1)</x:f>
        <x:v>0</x:v>
      </x:c>
      <x:c r="I541" s="24">
        <x:f>단가대비표!V48</x:f>
        <x:v>0</x:v>
      </x:c>
      <x:c r="J541" s="27">
        <x:f>TRUNC(I541*D541,1)</x:f>
        <x:v>0</x:v>
      </x:c>
      <x:c r="K541" s="24">
        <x:f>TRUNC(E541+G541+I541,1)</x:f>
        <x:v>0</x:v>
      </x:c>
      <x:c r="L541" s="27">
        <x:f>TRUNC(F541+H541+J541,1)</x:f>
        <x:v>0</x:v>
      </x:c>
      <x:c r="M541" s="21" t="s">
        <x:v>570</x:v>
      </x:c>
      <x:c r="N541" s="3" t="s">
        <x:v>1859</x:v>
      </x:c>
      <x:c r="O541" s="3" t="s">
        <x:v>1925</x:v>
      </x:c>
      <x:c r="P541" s="3" t="s">
        <x:v>150</x:v>
      </x:c>
      <x:c r="Q541" s="3" t="s">
        <x:v>150</x:v>
      </x:c>
      <x:c r="R541" s="3" t="s">
        <x:v>185</x:v>
      </x:c>
      <x:c r="AV541" s="3" t="s">
        <x:v>140</x:v>
      </x:c>
      <x:c r="AW541" s="3" t="s">
        <x:v>1350</x:v>
      </x:c>
      <x:c r="AX541" s="3" t="s">
        <x:v>140</x:v>
      </x:c>
      <x:c r="AY541" s="3" t="s">
        <x:v>140</x:v>
      </x:c>
      <x:c r="AZ541" s="3" t="s">
        <x:v>140</x:v>
      </x:c>
    </x:row>
    <x:row r="542" spans="1:52" ht="30" customHeight="1">
      <x:c r="A542" s="21" t="s">
        <x:v>73</x:v>
      </x:c>
      <x:c r="B542" s="21" t="s">
        <x:v>1607</x:v>
      </x:c>
      <x:c r="C542" s="21" t="s">
        <x:v>176</x:v>
      </x:c>
      <x:c r="D542" s="22">
        <x:v>1</x:v>
      </x:c>
      <x:c r="E542" s="24">
        <x:f>일위대가목록!E89</x:f>
        <x:v>0</x:v>
      </x:c>
      <x:c r="F542" s="27">
        <x:f>TRUNC(E542*D542,1)</x:f>
        <x:v>0</x:v>
      </x:c>
      <x:c r="G542" s="24">
        <x:f>일위대가목록!F89</x:f>
        <x:v>0</x:v>
      </x:c>
      <x:c r="H542" s="27">
        <x:f>TRUNC(G542*D542,1)</x:f>
        <x:v>0</x:v>
      </x:c>
      <x:c r="I542" s="24">
        <x:f>일위대가목록!G89</x:f>
        <x:v>0</x:v>
      </x:c>
      <x:c r="J542" s="27">
        <x:f>TRUNC(I542*D542,1)</x:f>
        <x:v>0</x:v>
      </x:c>
      <x:c r="K542" s="24">
        <x:f>TRUNC(E542+G542+I542,1)</x:f>
        <x:v>0</x:v>
      </x:c>
      <x:c r="L542" s="27">
        <x:f>TRUNC(F542+H542+J542,1)</x:f>
        <x:v>0</x:v>
      </x:c>
      <x:c r="M542" s="21" t="s">
        <x:v>324</x:v>
      </x:c>
      <x:c r="N542" s="3" t="s">
        <x:v>1859</x:v>
      </x:c>
      <x:c r="O542" s="3" t="s">
        <x:v>1150</x:v>
      </x:c>
      <x:c r="P542" s="3" t="s">
        <x:v>185</x:v>
      </x:c>
      <x:c r="Q542" s="3" t="s">
        <x:v>150</x:v>
      </x:c>
      <x:c r="R542" s="3" t="s">
        <x:v>150</x:v>
      </x:c>
      <x:c r="AV542" s="3" t="s">
        <x:v>140</x:v>
      </x:c>
      <x:c r="AW542" s="3" t="s">
        <x:v>1326</x:v>
      </x:c>
      <x:c r="AX542" s="3" t="s">
        <x:v>140</x:v>
      </x:c>
      <x:c r="AY542" s="3" t="s">
        <x:v>140</x:v>
      </x:c>
      <x:c r="AZ542" s="3" t="s">
        <x:v>140</x:v>
      </x:c>
    </x:row>
    <x:row r="543" spans="1:52" ht="30" customHeight="1">
      <x:c r="A543" s="21" t="s">
        <x:v>1699</x:v>
      </x:c>
      <x:c r="B543" s="21" t="s">
        <x:v>140</x:v>
      </x:c>
      <x:c r="C543" s="21" t="s">
        <x:v>140</x:v>
      </x:c>
      <x:c r="D543" s="22"/>
      <x:c r="E543" s="24"/>
      <x:c r="F543" s="27">
        <x:f>TRUNC(SUMIF(N541:N542,N540,F541:F542),0)</x:f>
        <x:v>0</x:v>
      </x:c>
      <x:c r="G543" s="24"/>
      <x:c r="H543" s="27">
        <x:f>TRUNC(SUMIF(N541:N542,N540,H541:H542),0)</x:f>
        <x:v>0</x:v>
      </x:c>
      <x:c r="I543" s="24"/>
      <x:c r="J543" s="27">
        <x:f>TRUNC(SUMIF(N541:N542,N540,J541:J542),0)</x:f>
        <x:v>0</x:v>
      </x:c>
      <x:c r="K543" s="24"/>
      <x:c r="L543" s="27">
        <x:f>F543+H543+J543</x:f>
        <x:v>0</x:v>
      </x:c>
      <x:c r="M543" s="21" t="s">
        <x:v>140</x:v>
      </x:c>
      <x:c r="N543" s="3" t="s">
        <x:v>344</x:v>
      </x:c>
      <x:c r="O543" s="3" t="s">
        <x:v>344</x:v>
      </x:c>
      <x:c r="P543" s="3" t="s">
        <x:v>140</x:v>
      </x:c>
      <x:c r="Q543" s="3" t="s">
        <x:v>140</x:v>
      </x:c>
      <x:c r="R543" s="3" t="s">
        <x:v>140</x:v>
      </x:c>
      <x:c r="AV543" s="3" t="s">
        <x:v>140</x:v>
      </x:c>
      <x:c r="AW543" s="3" t="s">
        <x:v>140</x:v>
      </x:c>
      <x:c r="AX543" s="3" t="s">
        <x:v>140</x:v>
      </x:c>
      <x:c r="AY543" s="3" t="s">
        <x:v>140</x:v>
      </x:c>
      <x:c r="AZ543" s="3" t="s">
        <x:v>140</x:v>
      </x:c>
    </x:row>
    <x:row r="544" spans="1:13" ht="30" customHeight="1">
      <x:c r="A544" s="22"/>
      <x:c r="B544" s="22"/>
      <x:c r="C544" s="22"/>
      <x:c r="D544" s="22"/>
      <x:c r="E544" s="24"/>
      <x:c r="F544" s="27"/>
      <x:c r="G544" s="24"/>
      <x:c r="H544" s="27"/>
      <x:c r="I544" s="24"/>
      <x:c r="J544" s="27"/>
      <x:c r="K544" s="24"/>
      <x:c r="L544" s="27"/>
      <x:c r="M544" s="22"/>
    </x:row>
    <x:row r="545" spans="1:14" ht="30" customHeight="1">
      <x:c r="A545" s="18" t="s">
        <x:v>1231</x:v>
      </x:c>
      <x:c r="B545" s="19"/>
      <x:c r="C545" s="19"/>
      <x:c r="D545" s="19"/>
      <x:c r="E545" s="23"/>
      <x:c r="F545" s="26"/>
      <x:c r="G545" s="23"/>
      <x:c r="H545" s="26"/>
      <x:c r="I545" s="23"/>
      <x:c r="J545" s="26"/>
      <x:c r="K545" s="23"/>
      <x:c r="L545" s="26"/>
      <x:c r="M545" s="20"/>
      <x:c r="N545" s="3" t="s">
        <x:v>1184</x:v>
      </x:c>
    </x:row>
    <x:row r="546" spans="1:52" ht="30" customHeight="1">
      <x:c r="A546" s="21" t="s">
        <x:v>621</x:v>
      </x:c>
      <x:c r="B546" s="21" t="s">
        <x:v>918</x:v>
      </x:c>
      <x:c r="C546" s="21" t="s">
        <x:v>176</x:v>
      </x:c>
      <x:c r="D546" s="22">
        <x:v>1.05</x:v>
      </x:c>
      <x:c r="E546" s="24">
        <x:f>단가대비표!O49</x:f>
        <x:v>0</x:v>
      </x:c>
      <x:c r="F546" s="27">
        <x:f>TRUNC(E546*D546,1)</x:f>
        <x:v>0</x:v>
      </x:c>
      <x:c r="G546" s="24">
        <x:f>단가대비표!P49</x:f>
        <x:v>0</x:v>
      </x:c>
      <x:c r="H546" s="27">
        <x:f>TRUNC(G546*D546,1)</x:f>
        <x:v>0</x:v>
      </x:c>
      <x:c r="I546" s="24">
        <x:f>단가대비표!V49</x:f>
        <x:v>0</x:v>
      </x:c>
      <x:c r="J546" s="27">
        <x:f>TRUNC(I546*D546,1)</x:f>
        <x:v>0</x:v>
      </x:c>
      <x:c r="K546" s="24">
        <x:f>TRUNC(E546+G546+I546,1)</x:f>
        <x:v>0</x:v>
      </x:c>
      <x:c r="L546" s="27">
        <x:f>TRUNC(F546+H546+J546,1)</x:f>
        <x:v>0</x:v>
      </x:c>
      <x:c r="M546" s="21" t="s">
        <x:v>140</x:v>
      </x:c>
      <x:c r="N546" s="3" t="s">
        <x:v>1184</x:v>
      </x:c>
      <x:c r="O546" s="3" t="s">
        <x:v>1843</x:v>
      </x:c>
      <x:c r="P546" s="3" t="s">
        <x:v>150</x:v>
      </x:c>
      <x:c r="Q546" s="3" t="s">
        <x:v>150</x:v>
      </x:c>
      <x:c r="R546" s="3" t="s">
        <x:v>185</x:v>
      </x:c>
      <x:c r="AV546" s="3" t="s">
        <x:v>140</x:v>
      </x:c>
      <x:c r="AW546" s="3" t="s">
        <x:v>1390</x:v>
      </x:c>
      <x:c r="AX546" s="3" t="s">
        <x:v>140</x:v>
      </x:c>
      <x:c r="AY546" s="3" t="s">
        <x:v>140</x:v>
      </x:c>
      <x:c r="AZ546" s="3" t="s">
        <x:v>140</x:v>
      </x:c>
    </x:row>
    <x:row r="547" spans="1:52" ht="30" customHeight="1">
      <x:c r="A547" s="21" t="s">
        <x:v>73</x:v>
      </x:c>
      <x:c r="B547" s="21" t="s">
        <x:v>1607</x:v>
      </x:c>
      <x:c r="C547" s="21" t="s">
        <x:v>176</x:v>
      </x:c>
      <x:c r="D547" s="22">
        <x:v>1</x:v>
      </x:c>
      <x:c r="E547" s="24">
        <x:f>일위대가목록!E89</x:f>
        <x:v>0</x:v>
      </x:c>
      <x:c r="F547" s="27">
        <x:f>TRUNC(E547*D547,1)</x:f>
        <x:v>0</x:v>
      </x:c>
      <x:c r="G547" s="24">
        <x:f>일위대가목록!F89</x:f>
        <x:v>0</x:v>
      </x:c>
      <x:c r="H547" s="27">
        <x:f>TRUNC(G547*D547,1)</x:f>
        <x:v>0</x:v>
      </x:c>
      <x:c r="I547" s="24">
        <x:f>일위대가목록!G89</x:f>
        <x:v>0</x:v>
      </x:c>
      <x:c r="J547" s="27">
        <x:f>TRUNC(I547*D547,1)</x:f>
        <x:v>0</x:v>
      </x:c>
      <x:c r="K547" s="24">
        <x:f>TRUNC(E547+G547+I547,1)</x:f>
        <x:v>0</x:v>
      </x:c>
      <x:c r="L547" s="27">
        <x:f>TRUNC(F547+H547+J547,1)</x:f>
        <x:v>0</x:v>
      </x:c>
      <x:c r="M547" s="21" t="s">
        <x:v>324</x:v>
      </x:c>
      <x:c r="N547" s="3" t="s">
        <x:v>1184</x:v>
      </x:c>
      <x:c r="O547" s="3" t="s">
        <x:v>1150</x:v>
      </x:c>
      <x:c r="P547" s="3" t="s">
        <x:v>185</x:v>
      </x:c>
      <x:c r="Q547" s="3" t="s">
        <x:v>150</x:v>
      </x:c>
      <x:c r="R547" s="3" t="s">
        <x:v>150</x:v>
      </x:c>
      <x:c r="AV547" s="3" t="s">
        <x:v>140</x:v>
      </x:c>
      <x:c r="AW547" s="3" t="s">
        <x:v>1320</x:v>
      </x:c>
      <x:c r="AX547" s="3" t="s">
        <x:v>140</x:v>
      </x:c>
      <x:c r="AY547" s="3" t="s">
        <x:v>140</x:v>
      </x:c>
      <x:c r="AZ547" s="3" t="s">
        <x:v>140</x:v>
      </x:c>
    </x:row>
    <x:row r="548" spans="1:52" ht="30" customHeight="1">
      <x:c r="A548" s="21" t="s">
        <x:v>1699</x:v>
      </x:c>
      <x:c r="B548" s="21" t="s">
        <x:v>140</x:v>
      </x:c>
      <x:c r="C548" s="21" t="s">
        <x:v>140</x:v>
      </x:c>
      <x:c r="D548" s="22"/>
      <x:c r="E548" s="24"/>
      <x:c r="F548" s="27">
        <x:f>TRUNC(SUMIF(N546:N547,N545,F546:F547),0)</x:f>
        <x:v>0</x:v>
      </x:c>
      <x:c r="G548" s="24"/>
      <x:c r="H548" s="27">
        <x:f>TRUNC(SUMIF(N546:N547,N545,H546:H547),0)</x:f>
        <x:v>0</x:v>
      </x:c>
      <x:c r="I548" s="24"/>
      <x:c r="J548" s="27">
        <x:f>TRUNC(SUMIF(N546:N547,N545,J546:J547),0)</x:f>
        <x:v>0</x:v>
      </x:c>
      <x:c r="K548" s="24"/>
      <x:c r="L548" s="27">
        <x:f>F548+H548+J548</x:f>
        <x:v>0</x:v>
      </x:c>
      <x:c r="M548" s="21" t="s">
        <x:v>140</x:v>
      </x:c>
      <x:c r="N548" s="3" t="s">
        <x:v>344</x:v>
      </x:c>
      <x:c r="O548" s="3" t="s">
        <x:v>344</x:v>
      </x:c>
      <x:c r="P548" s="3" t="s">
        <x:v>140</x:v>
      </x:c>
      <x:c r="Q548" s="3" t="s">
        <x:v>140</x:v>
      </x:c>
      <x:c r="R548" s="3" t="s">
        <x:v>140</x:v>
      </x:c>
      <x:c r="AV548" s="3" t="s">
        <x:v>140</x:v>
      </x:c>
      <x:c r="AW548" s="3" t="s">
        <x:v>140</x:v>
      </x:c>
      <x:c r="AX548" s="3" t="s">
        <x:v>140</x:v>
      </x:c>
      <x:c r="AY548" s="3" t="s">
        <x:v>140</x:v>
      </x:c>
      <x:c r="AZ548" s="3" t="s">
        <x:v>140</x:v>
      </x:c>
    </x:row>
    <x:row r="549" spans="1:13" ht="30" customHeight="1">
      <x:c r="A549" s="22"/>
      <x:c r="B549" s="22"/>
      <x:c r="C549" s="22"/>
      <x:c r="D549" s="22"/>
      <x:c r="E549" s="24"/>
      <x:c r="F549" s="27"/>
      <x:c r="G549" s="24"/>
      <x:c r="H549" s="27"/>
      <x:c r="I549" s="24"/>
      <x:c r="J549" s="27"/>
      <x:c r="K549" s="24"/>
      <x:c r="L549" s="27"/>
      <x:c r="M549" s="22"/>
    </x:row>
    <x:row r="550" spans="1:14" ht="30" customHeight="1">
      <x:c r="A550" s="18" t="s">
        <x:v>1901</x:v>
      </x:c>
      <x:c r="B550" s="19"/>
      <x:c r="C550" s="19"/>
      <x:c r="D550" s="19"/>
      <x:c r="E550" s="23"/>
      <x:c r="F550" s="26"/>
      <x:c r="G550" s="23"/>
      <x:c r="H550" s="26"/>
      <x:c r="I550" s="23"/>
      <x:c r="J550" s="26"/>
      <x:c r="K550" s="23"/>
      <x:c r="L550" s="26"/>
      <x:c r="M550" s="20"/>
      <x:c r="N550" s="3" t="s">
        <x:v>829</x:v>
      </x:c>
    </x:row>
    <x:row r="551" spans="1:52" ht="30" customHeight="1">
      <x:c r="A551" s="21" t="s">
        <x:v>723</x:v>
      </x:c>
      <x:c r="B551" s="21" t="s">
        <x:v>76</x:v>
      </x:c>
      <x:c r="C551" s="21" t="s">
        <x:v>176</x:v>
      </x:c>
      <x:c r="D551" s="22">
        <x:v>1.05</x:v>
      </x:c>
      <x:c r="E551" s="24">
        <x:f>단가대비표!O33</x:f>
        <x:v>0</x:v>
      </x:c>
      <x:c r="F551" s="27">
        <x:f>TRUNC(E551*D551,1)</x:f>
        <x:v>0</x:v>
      </x:c>
      <x:c r="G551" s="24">
        <x:f>단가대비표!P33</x:f>
        <x:v>0</x:v>
      </x:c>
      <x:c r="H551" s="27">
        <x:f>TRUNC(G551*D551,1)</x:f>
        <x:v>0</x:v>
      </x:c>
      <x:c r="I551" s="24">
        <x:f>단가대비표!V33</x:f>
        <x:v>0</x:v>
      </x:c>
      <x:c r="J551" s="27">
        <x:f>TRUNC(I551*D551,1)</x:f>
        <x:v>0</x:v>
      </x:c>
      <x:c r="K551" s="24">
        <x:f t="shared" ref="K551:L555" si="81">TRUNC(E551+G551+I551,1)</x:f>
        <x:v>0</x:v>
      </x:c>
      <x:c r="L551" s="27">
        <x:f t="shared" si="81"/>
        <x:v>0</x:v>
      </x:c>
      <x:c r="M551" s="21" t="s">
        <x:v>140</x:v>
      </x:c>
      <x:c r="N551" s="3" t="s">
        <x:v>829</x:v>
      </x:c>
      <x:c r="O551" s="3" t="s">
        <x:v>13</x:v>
      </x:c>
      <x:c r="P551" s="3" t="s">
        <x:v>150</x:v>
      </x:c>
      <x:c r="Q551" s="3" t="s">
        <x:v>150</x:v>
      </x:c>
      <x:c r="R551" s="3" t="s">
        <x:v>185</x:v>
      </x:c>
      <x:c r="V551" s="2">
        <x:v>1</x:v>
      </x:c>
      <x:c r="AV551" s="3" t="s">
        <x:v>140</x:v>
      </x:c>
      <x:c r="AW551" s="3" t="s">
        <x:v>1239</x:v>
      </x:c>
      <x:c r="AX551" s="3" t="s">
        <x:v>140</x:v>
      </x:c>
      <x:c r="AY551" s="3" t="s">
        <x:v>140</x:v>
      </x:c>
      <x:c r="AZ551" s="3" t="s">
        <x:v>140</x:v>
      </x:c>
    </x:row>
    <x:row r="552" spans="1:52" ht="30" customHeight="1">
      <x:c r="A552" s="21" t="s">
        <x:v>172</x:v>
      </x:c>
      <x:c r="B552" s="21" t="s">
        <x:v>871</x:v>
      </x:c>
      <x:c r="C552" s="21" t="s">
        <x:v>141</x:v>
      </x:c>
      <x:c r="D552" s="22">
        <x:v>1</x:v>
      </x:c>
      <x:c r="E552" s="24">
        <x:f>TRUNC(SUMIF(V551:V555,RIGHTB(O552,1),F551:F555)*U552,2)</x:f>
        <x:v>0</x:v>
      </x:c>
      <x:c r="F552" s="27">
        <x:f>TRUNC(E552*D552,1)</x:f>
        <x:v>0</x:v>
      </x:c>
      <x:c r="G552" s="24">
        <x:v>0</x:v>
      </x:c>
      <x:c r="H552" s="27">
        <x:f>TRUNC(G552*D552,1)</x:f>
        <x:v>0</x:v>
      </x:c>
      <x:c r="I552" s="24">
        <x:v>0</x:v>
      </x:c>
      <x:c r="J552" s="27">
        <x:f>TRUNC(I552*D552,1)</x:f>
        <x:v>0</x:v>
      </x:c>
      <x:c r="K552" s="24">
        <x:f t="shared" si="81"/>
        <x:v>0</x:v>
      </x:c>
      <x:c r="L552" s="27">
        <x:f t="shared" si="81"/>
        <x:v>0</x:v>
      </x:c>
      <x:c r="M552" s="21" t="s">
        <x:v>140</x:v>
      </x:c>
      <x:c r="N552" s="3" t="s">
        <x:v>829</x:v>
      </x:c>
      <x:c r="O552" s="3" t="s">
        <x:v>5</x:v>
      </x:c>
      <x:c r="P552" s="3" t="s">
        <x:v>150</x:v>
      </x:c>
      <x:c r="Q552" s="3" t="s">
        <x:v>150</x:v>
      </x:c>
      <x:c r="R552" s="3" t="s">
        <x:v>150</x:v>
      </x:c>
      <x:c r="S552" s="2">
        <x:v>0</x:v>
      </x:c>
      <x:c r="T552" s="2">
        <x:v>0</x:v>
      </x:c>
      <x:c r="U552" s="2">
        <x:v>0.05</x:v>
      </x:c>
      <x:c r="AV552" s="3" t="s">
        <x:v>140</x:v>
      </x:c>
      <x:c r="AW552" s="3" t="s">
        <x:v>1413</x:v>
      </x:c>
      <x:c r="AX552" s="3" t="s">
        <x:v>140</x:v>
      </x:c>
      <x:c r="AY552" s="3" t="s">
        <x:v>140</x:v>
      </x:c>
      <x:c r="AZ552" s="3" t="s">
        <x:v>140</x:v>
      </x:c>
    </x:row>
    <x:row r="553" spans="1:52" ht="30" customHeight="1">
      <x:c r="A553" s="21" t="s">
        <x:v>184</x:v>
      </x:c>
      <x:c r="B553" s="21" t="s">
        <x:v>387</x:v>
      </x:c>
      <x:c r="C553" s="21" t="s">
        <x:v>127</x:v>
      </x:c>
      <x:c r="D553" s="22">
        <x:v>0.05</x:v>
      </x:c>
      <x:c r="E553" s="24">
        <x:f>단가대비표!O111</x:f>
        <x:v>0</x:v>
      </x:c>
      <x:c r="F553" s="27">
        <x:f>TRUNC(E553*D553,1)</x:f>
        <x:v>0</x:v>
      </x:c>
      <x:c r="G553" s="24">
        <x:f>단가대비표!P111</x:f>
        <x:v>0</x:v>
      </x:c>
      <x:c r="H553" s="27">
        <x:f>TRUNC(G553*D553,1)</x:f>
        <x:v>0</x:v>
      </x:c>
      <x:c r="I553" s="24">
        <x:f>단가대비표!V111</x:f>
        <x:v>0</x:v>
      </x:c>
      <x:c r="J553" s="27">
        <x:f>TRUNC(I553*D553,1)</x:f>
        <x:v>0</x:v>
      </x:c>
      <x:c r="K553" s="24">
        <x:f t="shared" si="81"/>
        <x:v>0</x:v>
      </x:c>
      <x:c r="L553" s="27">
        <x:f t="shared" si="81"/>
        <x:v>0</x:v>
      </x:c>
      <x:c r="M553" s="21" t="s">
        <x:v>140</x:v>
      </x:c>
      <x:c r="N553" s="3" t="s">
        <x:v>829</x:v>
      </x:c>
      <x:c r="O553" s="3" t="s">
        <x:v>28</x:v>
      </x:c>
      <x:c r="P553" s="3" t="s">
        <x:v>150</x:v>
      </x:c>
      <x:c r="Q553" s="3" t="s">
        <x:v>150</x:v>
      </x:c>
      <x:c r="R553" s="3" t="s">
        <x:v>185</x:v>
      </x:c>
      <x:c r="W553" s="2">
        <x:v>2</x:v>
      </x:c>
      <x:c r="AV553" s="3" t="s">
        <x:v>140</x:v>
      </x:c>
      <x:c r="AW553" s="3" t="s">
        <x:v>1352</x:v>
      </x:c>
      <x:c r="AX553" s="3" t="s">
        <x:v>140</x:v>
      </x:c>
      <x:c r="AY553" s="3" t="s">
        <x:v>140</x:v>
      </x:c>
      <x:c r="AZ553" s="3" t="s">
        <x:v>140</x:v>
      </x:c>
    </x:row>
    <x:row r="554" spans="1:52" ht="30" customHeight="1">
      <x:c r="A554" s="21" t="s">
        <x:v>849</x:v>
      </x:c>
      <x:c r="B554" s="21" t="s">
        <x:v>387</x:v>
      </x:c>
      <x:c r="C554" s="21" t="s">
        <x:v>127</x:v>
      </x:c>
      <x:c r="D554" s="22">
        <x:v>0.010000000000000001</x:v>
      </x:c>
      <x:c r="E554" s="24">
        <x:f>단가대비표!O96</x:f>
        <x:v>0</x:v>
      </x:c>
      <x:c r="F554" s="27">
        <x:f>TRUNC(E554*D554,1)</x:f>
        <x:v>0</x:v>
      </x:c>
      <x:c r="G554" s="24">
        <x:f>단가대비표!P96</x:f>
        <x:v>0</x:v>
      </x:c>
      <x:c r="H554" s="27">
        <x:f>TRUNC(G554*D554,1)</x:f>
        <x:v>0</x:v>
      </x:c>
      <x:c r="I554" s="24">
        <x:f>단가대비표!V96</x:f>
        <x:v>0</x:v>
      </x:c>
      <x:c r="J554" s="27">
        <x:f>TRUNC(I554*D554,1)</x:f>
        <x:v>0</x:v>
      </x:c>
      <x:c r="K554" s="24">
        <x:f t="shared" si="81"/>
        <x:v>0</x:v>
      </x:c>
      <x:c r="L554" s="27">
        <x:f t="shared" si="81"/>
        <x:v>0</x:v>
      </x:c>
      <x:c r="M554" s="21" t="s">
        <x:v>140</x:v>
      </x:c>
      <x:c r="N554" s="3" t="s">
        <x:v>829</x:v>
      </x:c>
      <x:c r="O554" s="3" t="s">
        <x:v>1675</x:v>
      </x:c>
      <x:c r="P554" s="3" t="s">
        <x:v>150</x:v>
      </x:c>
      <x:c r="Q554" s="3" t="s">
        <x:v>150</x:v>
      </x:c>
      <x:c r="R554" s="3" t="s">
        <x:v>185</x:v>
      </x:c>
      <x:c r="W554" s="2">
        <x:v>2</x:v>
      </x:c>
      <x:c r="AV554" s="3" t="s">
        <x:v>140</x:v>
      </x:c>
      <x:c r="AW554" s="3" t="s">
        <x:v>1264</x:v>
      </x:c>
      <x:c r="AX554" s="3" t="s">
        <x:v>140</x:v>
      </x:c>
      <x:c r="AY554" s="3" t="s">
        <x:v>140</x:v>
      </x:c>
      <x:c r="AZ554" s="3" t="s">
        <x:v>140</x:v>
      </x:c>
    </x:row>
    <x:row r="555" spans="1:52" ht="30" customHeight="1">
      <x:c r="A555" s="21" t="s">
        <x:v>856</x:v>
      </x:c>
      <x:c r="B555" s="21" t="s">
        <x:v>431</x:v>
      </x:c>
      <x:c r="C555" s="21" t="s">
        <x:v>141</x:v>
      </x:c>
      <x:c r="D555" s="22">
        <x:v>1</x:v>
      </x:c>
      <x:c r="E555" s="24">
        <x:f>TRUNC(SUMIF(W551:W555,RIGHTB(O555,1),H551:H555)*U555,2)</x:f>
        <x:v>0</x:v>
      </x:c>
      <x:c r="F555" s="27">
        <x:f>TRUNC(E555*D555,1)</x:f>
        <x:v>0</x:v>
      </x:c>
      <x:c r="G555" s="24">
        <x:v>0</x:v>
      </x:c>
      <x:c r="H555" s="27">
        <x:f>TRUNC(G555*D555,1)</x:f>
        <x:v>0</x:v>
      </x:c>
      <x:c r="I555" s="24">
        <x:v>0</x:v>
      </x:c>
      <x:c r="J555" s="27">
        <x:f>TRUNC(I555*D555,1)</x:f>
        <x:v>0</x:v>
      </x:c>
      <x:c r="K555" s="24">
        <x:f t="shared" si="81"/>
        <x:v>0</x:v>
      </x:c>
      <x:c r="L555" s="27">
        <x:f t="shared" si="81"/>
        <x:v>0</x:v>
      </x:c>
      <x:c r="M555" s="21" t="s">
        <x:v>140</x:v>
      </x:c>
      <x:c r="N555" s="3" t="s">
        <x:v>829</x:v>
      </x:c>
      <x:c r="O555" s="3" t="s">
        <x:v>1112</x:v>
      </x:c>
      <x:c r="P555" s="3" t="s">
        <x:v>150</x:v>
      </x:c>
      <x:c r="Q555" s="3" t="s">
        <x:v>150</x:v>
      </x:c>
      <x:c r="R555" s="3" t="s">
        <x:v>150</x:v>
      </x:c>
      <x:c r="S555" s="2">
        <x:v>1</x:v>
      </x:c>
      <x:c r="T555" s="2">
        <x:v>0</x:v>
      </x:c>
      <x:c r="U555" s="2">
        <x:v>0.029999999999999999</x:v>
      </x:c>
      <x:c r="AV555" s="3" t="s">
        <x:v>140</x:v>
      </x:c>
      <x:c r="AW555" s="3" t="s">
        <x:v>1312</x:v>
      </x:c>
      <x:c r="AX555" s="3" t="s">
        <x:v>140</x:v>
      </x:c>
      <x:c r="AY555" s="3" t="s">
        <x:v>140</x:v>
      </x:c>
      <x:c r="AZ555" s="3" t="s">
        <x:v>140</x:v>
      </x:c>
    </x:row>
    <x:row r="556" spans="1:52" ht="30" customHeight="1">
      <x:c r="A556" s="21" t="s">
        <x:v>1699</x:v>
      </x:c>
      <x:c r="B556" s="21" t="s">
        <x:v>140</x:v>
      </x:c>
      <x:c r="C556" s="21" t="s">
        <x:v>140</x:v>
      </x:c>
      <x:c r="D556" s="22"/>
      <x:c r="E556" s="24"/>
      <x:c r="F556" s="27">
        <x:f>TRUNC(SUMIF(N551:N555,N550,F551:F555),0)</x:f>
        <x:v>0</x:v>
      </x:c>
      <x:c r="G556" s="24"/>
      <x:c r="H556" s="27">
        <x:f>TRUNC(SUMIF(N551:N555,N550,H551:H555),0)</x:f>
        <x:v>0</x:v>
      </x:c>
      <x:c r="I556" s="24"/>
      <x:c r="J556" s="27">
        <x:f>TRUNC(SUMIF(N551:N555,N550,J551:J555),0)</x:f>
        <x:v>0</x:v>
      </x:c>
      <x:c r="K556" s="24"/>
      <x:c r="L556" s="27">
        <x:f>F556+H556+J556</x:f>
        <x:v>0</x:v>
      </x:c>
      <x:c r="M556" s="21" t="s">
        <x:v>140</x:v>
      </x:c>
      <x:c r="N556" s="3" t="s">
        <x:v>344</x:v>
      </x:c>
      <x:c r="O556" s="3" t="s">
        <x:v>344</x:v>
      </x:c>
      <x:c r="P556" s="3" t="s">
        <x:v>140</x:v>
      </x:c>
      <x:c r="Q556" s="3" t="s">
        <x:v>140</x:v>
      </x:c>
      <x:c r="R556" s="3" t="s">
        <x:v>140</x:v>
      </x:c>
      <x:c r="AV556" s="3" t="s">
        <x:v>140</x:v>
      </x:c>
      <x:c r="AW556" s="3" t="s">
        <x:v>140</x:v>
      </x:c>
      <x:c r="AX556" s="3" t="s">
        <x:v>140</x:v>
      </x:c>
      <x:c r="AY556" s="3" t="s">
        <x:v>140</x:v>
      </x:c>
      <x:c r="AZ556" s="3" t="s">
        <x:v>140</x:v>
      </x:c>
    </x:row>
    <x:row r="557" spans="1:13" ht="30" customHeight="1">
      <x:c r="A557" s="22"/>
      <x:c r="B557" s="22"/>
      <x:c r="C557" s="22"/>
      <x:c r="D557" s="22"/>
      <x:c r="E557" s="24"/>
      <x:c r="F557" s="27"/>
      <x:c r="G557" s="24"/>
      <x:c r="H557" s="27"/>
      <x:c r="I557" s="24"/>
      <x:c r="J557" s="27"/>
      <x:c r="K557" s="24"/>
      <x:c r="L557" s="27"/>
      <x:c r="M557" s="22"/>
    </x:row>
    <x:row r="558" spans="1:14" ht="30" customHeight="1">
      <x:c r="A558" s="18" t="s">
        <x:v>1656</x:v>
      </x:c>
      <x:c r="B558" s="19"/>
      <x:c r="C558" s="19"/>
      <x:c r="D558" s="19"/>
      <x:c r="E558" s="23"/>
      <x:c r="F558" s="26"/>
      <x:c r="G558" s="23"/>
      <x:c r="H558" s="26"/>
      <x:c r="I558" s="23"/>
      <x:c r="J558" s="26"/>
      <x:c r="K558" s="23"/>
      <x:c r="L558" s="26"/>
      <x:c r="M558" s="20"/>
      <x:c r="N558" s="3" t="s">
        <x:v>1148</x:v>
      </x:c>
    </x:row>
    <x:row r="559" spans="1:52" ht="30" customHeight="1">
      <x:c r="A559" s="21" t="s">
        <x:v>184</x:v>
      </x:c>
      <x:c r="B559" s="21" t="s">
        <x:v>387</x:v>
      </x:c>
      <x:c r="C559" s="21" t="s">
        <x:v>127</x:v>
      </x:c>
      <x:c r="D559" s="22">
        <x:v>0.043999999999999995</x:v>
      </x:c>
      <x:c r="E559" s="24">
        <x:f>단가대비표!O111</x:f>
        <x:v>0</x:v>
      </x:c>
      <x:c r="F559" s="27">
        <x:f>TRUNC(E559*D559,1)</x:f>
        <x:v>0</x:v>
      </x:c>
      <x:c r="G559" s="24">
        <x:f>단가대비표!P111</x:f>
        <x:v>0</x:v>
      </x:c>
      <x:c r="H559" s="27">
        <x:f>TRUNC(G559*D559,1)</x:f>
        <x:v>0</x:v>
      </x:c>
      <x:c r="I559" s="24">
        <x:f>단가대비표!V111</x:f>
        <x:v>0</x:v>
      </x:c>
      <x:c r="J559" s="27">
        <x:f>TRUNC(I559*D559,1)</x:f>
        <x:v>0</x:v>
      </x:c>
      <x:c r="K559" s="24">
        <x:f t="shared" ref="K559:L561" si="82">TRUNC(E559+G559+I559,1)</x:f>
        <x:v>0</x:v>
      </x:c>
      <x:c r="L559" s="27">
        <x:f t="shared" si="82"/>
        <x:v>0</x:v>
      </x:c>
      <x:c r="M559" s="21" t="s">
        <x:v>140</x:v>
      </x:c>
      <x:c r="N559" s="3" t="s">
        <x:v>1148</x:v>
      </x:c>
      <x:c r="O559" s="3" t="s">
        <x:v>28</x:v>
      </x:c>
      <x:c r="P559" s="3" t="s">
        <x:v>150</x:v>
      </x:c>
      <x:c r="Q559" s="3" t="s">
        <x:v>150</x:v>
      </x:c>
      <x:c r="R559" s="3" t="s">
        <x:v>185</x:v>
      </x:c>
      <x:c r="V559" s="2">
        <x:v>1</x:v>
      </x:c>
      <x:c r="AV559" s="3" t="s">
        <x:v>140</x:v>
      </x:c>
      <x:c r="AW559" s="3" t="s">
        <x:v>1254</x:v>
      </x:c>
      <x:c r="AX559" s="3" t="s">
        <x:v>140</x:v>
      </x:c>
      <x:c r="AY559" s="3" t="s">
        <x:v>140</x:v>
      </x:c>
      <x:c r="AZ559" s="3" t="s">
        <x:v>140</x:v>
      </x:c>
    </x:row>
    <x:row r="560" spans="1:52" ht="30" customHeight="1">
      <x:c r="A560" s="21" t="s">
        <x:v>849</x:v>
      </x:c>
      <x:c r="B560" s="21" t="s">
        <x:v>387</x:v>
      </x:c>
      <x:c r="C560" s="21" t="s">
        <x:v>127</x:v>
      </x:c>
      <x:c r="D560" s="22">
        <x:v>0.021999999999999997</x:v>
      </x:c>
      <x:c r="E560" s="24">
        <x:f>단가대비표!O96</x:f>
        <x:v>0</x:v>
      </x:c>
      <x:c r="F560" s="27">
        <x:f>TRUNC(E560*D560,1)</x:f>
        <x:v>0</x:v>
      </x:c>
      <x:c r="G560" s="24">
        <x:f>단가대비표!P96</x:f>
        <x:v>0</x:v>
      </x:c>
      <x:c r="H560" s="27">
        <x:f>TRUNC(G560*D560,1)</x:f>
        <x:v>0</x:v>
      </x:c>
      <x:c r="I560" s="24">
        <x:f>단가대비표!V96</x:f>
        <x:v>0</x:v>
      </x:c>
      <x:c r="J560" s="27">
        <x:f>TRUNC(I560*D560,1)</x:f>
        <x:v>0</x:v>
      </x:c>
      <x:c r="K560" s="24">
        <x:f t="shared" si="82"/>
        <x:v>0</x:v>
      </x:c>
      <x:c r="L560" s="27">
        <x:f t="shared" si="82"/>
        <x:v>0</x:v>
      </x:c>
      <x:c r="M560" s="21" t="s">
        <x:v>140</x:v>
      </x:c>
      <x:c r="N560" s="3" t="s">
        <x:v>1148</x:v>
      </x:c>
      <x:c r="O560" s="3" t="s">
        <x:v>1675</x:v>
      </x:c>
      <x:c r="P560" s="3" t="s">
        <x:v>150</x:v>
      </x:c>
      <x:c r="Q560" s="3" t="s">
        <x:v>150</x:v>
      </x:c>
      <x:c r="R560" s="3" t="s">
        <x:v>185</x:v>
      </x:c>
      <x:c r="V560" s="2">
        <x:v>1</x:v>
      </x:c>
      <x:c r="AV560" s="3" t="s">
        <x:v>140</x:v>
      </x:c>
      <x:c r="AW560" s="3" t="s">
        <x:v>1267</x:v>
      </x:c>
      <x:c r="AX560" s="3" t="s">
        <x:v>140</x:v>
      </x:c>
      <x:c r="AY560" s="3" t="s">
        <x:v>140</x:v>
      </x:c>
      <x:c r="AZ560" s="3" t="s">
        <x:v>140</x:v>
      </x:c>
    </x:row>
    <x:row r="561" spans="1:52" ht="30" customHeight="1">
      <x:c r="A561" s="21" t="s">
        <x:v>856</x:v>
      </x:c>
      <x:c r="B561" s="21" t="s">
        <x:v>591</x:v>
      </x:c>
      <x:c r="C561" s="21" t="s">
        <x:v>141</x:v>
      </x:c>
      <x:c r="D561" s="22">
        <x:v>1</x:v>
      </x:c>
      <x:c r="E561" s="24">
        <x:v>0</x:v>
      </x:c>
      <x:c r="F561" s="27">
        <x:f>TRUNC(E561*D561,1)</x:f>
        <x:v>0</x:v>
      </x:c>
      <x:c r="G561" s="24">
        <x:v>0</x:v>
      </x:c>
      <x:c r="H561" s="27">
        <x:f>TRUNC(G561*D561,1)</x:f>
        <x:v>0</x:v>
      </x:c>
      <x:c r="I561" s="24">
        <x:f>TRUNC(SUMIF(V559:V561,RIGHTB(O561,1),H559:H561)*U561,2)</x:f>
        <x:v>0</x:v>
      </x:c>
      <x:c r="J561" s="27">
        <x:f>TRUNC(I561*D561,1)</x:f>
        <x:v>0</x:v>
      </x:c>
      <x:c r="K561" s="24">
        <x:f t="shared" si="82"/>
        <x:v>0</x:v>
      </x:c>
      <x:c r="L561" s="27">
        <x:f t="shared" si="82"/>
        <x:v>0</x:v>
      </x:c>
      <x:c r="M561" s="21" t="s">
        <x:v>140</x:v>
      </x:c>
      <x:c r="N561" s="3" t="s">
        <x:v>1148</x:v>
      </x:c>
      <x:c r="O561" s="3" t="s">
        <x:v>5</x:v>
      </x:c>
      <x:c r="P561" s="3" t="s">
        <x:v>150</x:v>
      </x:c>
      <x:c r="Q561" s="3" t="s">
        <x:v>150</x:v>
      </x:c>
      <x:c r="R561" s="3" t="s">
        <x:v>150</x:v>
      </x:c>
      <x:c r="S561" s="2">
        <x:v>1</x:v>
      </x:c>
      <x:c r="T561" s="2">
        <x:v>2</x:v>
      </x:c>
      <x:c r="U561" s="2">
        <x:v>0.010000000000000001</x:v>
      </x:c>
      <x:c r="AV561" s="3" t="s">
        <x:v>140</x:v>
      </x:c>
      <x:c r="AW561" s="3" t="s">
        <x:v>1451</x:v>
      </x:c>
      <x:c r="AX561" s="3" t="s">
        <x:v>140</x:v>
      </x:c>
      <x:c r="AY561" s="3" t="s">
        <x:v>140</x:v>
      </x:c>
      <x:c r="AZ561" s="3" t="s">
        <x:v>140</x:v>
      </x:c>
    </x:row>
    <x:row r="562" spans="1:52" ht="30" customHeight="1">
      <x:c r="A562" s="21" t="s">
        <x:v>1699</x:v>
      </x:c>
      <x:c r="B562" s="21" t="s">
        <x:v>140</x:v>
      </x:c>
      <x:c r="C562" s="21" t="s">
        <x:v>140</x:v>
      </x:c>
      <x:c r="D562" s="22"/>
      <x:c r="E562" s="24"/>
      <x:c r="F562" s="27">
        <x:f>TRUNC(SUMIF(N559:N561,N558,F559:F561),0)</x:f>
        <x:v>0</x:v>
      </x:c>
      <x:c r="G562" s="24"/>
      <x:c r="H562" s="27">
        <x:f>TRUNC(SUMIF(N559:N561,N558,H559:H561),0)</x:f>
        <x:v>0</x:v>
      </x:c>
      <x:c r="I562" s="24"/>
      <x:c r="J562" s="27">
        <x:f>TRUNC(SUMIF(N559:N561,N558,J559:J561),0)</x:f>
        <x:v>0</x:v>
      </x:c>
      <x:c r="K562" s="24"/>
      <x:c r="L562" s="27">
        <x:f>F562+H562+J562</x:f>
        <x:v>0</x:v>
      </x:c>
      <x:c r="M562" s="21" t="s">
        <x:v>140</x:v>
      </x:c>
      <x:c r="N562" s="3" t="s">
        <x:v>344</x:v>
      </x:c>
      <x:c r="O562" s="3" t="s">
        <x:v>344</x:v>
      </x:c>
      <x:c r="P562" s="3" t="s">
        <x:v>140</x:v>
      </x:c>
      <x:c r="Q562" s="3" t="s">
        <x:v>140</x:v>
      </x:c>
      <x:c r="R562" s="3" t="s">
        <x:v>140</x:v>
      </x:c>
      <x:c r="AV562" s="3" t="s">
        <x:v>140</x:v>
      </x:c>
      <x:c r="AW562" s="3" t="s">
        <x:v>140</x:v>
      </x:c>
      <x:c r="AX562" s="3" t="s">
        <x:v>140</x:v>
      </x:c>
      <x:c r="AY562" s="3" t="s">
        <x:v>140</x:v>
      </x:c>
      <x:c r="AZ562" s="3" t="s">
        <x:v>140</x:v>
      </x:c>
    </x:row>
    <x:row r="563" spans="1:13" ht="30" customHeight="1">
      <x:c r="A563" s="22"/>
      <x:c r="B563" s="22"/>
      <x:c r="C563" s="22"/>
      <x:c r="D563" s="22"/>
      <x:c r="E563" s="24"/>
      <x:c r="F563" s="27"/>
      <x:c r="G563" s="24"/>
      <x:c r="H563" s="27"/>
      <x:c r="I563" s="24"/>
      <x:c r="J563" s="27"/>
      <x:c r="K563" s="24"/>
      <x:c r="L563" s="27"/>
      <x:c r="M563" s="22"/>
    </x:row>
    <x:row r="564" spans="1:14" ht="30" customHeight="1">
      <x:c r="A564" s="18" t="s">
        <x:v>1340</x:v>
      </x:c>
      <x:c r="B564" s="19"/>
      <x:c r="C564" s="19"/>
      <x:c r="D564" s="19"/>
      <x:c r="E564" s="23"/>
      <x:c r="F564" s="26"/>
      <x:c r="G564" s="23"/>
      <x:c r="H564" s="26"/>
      <x:c r="I564" s="23"/>
      <x:c r="J564" s="26"/>
      <x:c r="K564" s="23"/>
      <x:c r="L564" s="26"/>
      <x:c r="M564" s="20"/>
      <x:c r="N564" s="3" t="s">
        <x:v>1172</x:v>
      </x:c>
    </x:row>
    <x:row r="565" spans="1:52" ht="30" customHeight="1">
      <x:c r="A565" s="21" t="s">
        <x:v>608</x:v>
      </x:c>
      <x:c r="B565" s="21" t="s">
        <x:v>1193</x:v>
      </x:c>
      <x:c r="C565" s="21" t="s">
        <x:v>176</x:v>
      </x:c>
      <x:c r="D565" s="22">
        <x:v>2.1000000000000001</x:v>
      </x:c>
      <x:c r="E565" s="24">
        <x:f>단가대비표!O32</x:f>
        <x:v>0</x:v>
      </x:c>
      <x:c r="F565" s="27">
        <x:f>TRUNC(E565*D565,1)</x:f>
        <x:v>0</x:v>
      </x:c>
      <x:c r="G565" s="24">
        <x:f>단가대비표!P32</x:f>
        <x:v>0</x:v>
      </x:c>
      <x:c r="H565" s="27">
        <x:f>TRUNC(G565*D565,1)</x:f>
        <x:v>0</x:v>
      </x:c>
      <x:c r="I565" s="24">
        <x:f>단가대비표!V32</x:f>
        <x:v>0</x:v>
      </x:c>
      <x:c r="J565" s="27">
        <x:f>TRUNC(I565*D565,1)</x:f>
        <x:v>0</x:v>
      </x:c>
      <x:c r="K565" s="24">
        <x:f>TRUNC(E565+G565+I565,1)</x:f>
        <x:v>0</x:v>
      </x:c>
      <x:c r="L565" s="27">
        <x:f>TRUNC(F565+H565+J565,1)</x:f>
        <x:v>0</x:v>
      </x:c>
      <x:c r="M565" s="21" t="s">
        <x:v>140</x:v>
      </x:c>
      <x:c r="N565" s="3" t="s">
        <x:v>1172</x:v>
      </x:c>
      <x:c r="O565" s="3" t="s">
        <x:v>1035</x:v>
      </x:c>
      <x:c r="P565" s="3" t="s">
        <x:v>150</x:v>
      </x:c>
      <x:c r="Q565" s="3" t="s">
        <x:v>150</x:v>
      </x:c>
      <x:c r="R565" s="3" t="s">
        <x:v>185</x:v>
      </x:c>
      <x:c r="AV565" s="3" t="s">
        <x:v>140</x:v>
      </x:c>
      <x:c r="AW565" s="3" t="s">
        <x:v>1286</x:v>
      </x:c>
      <x:c r="AX565" s="3" t="s">
        <x:v>140</x:v>
      </x:c>
      <x:c r="AY565" s="3" t="s">
        <x:v>140</x:v>
      </x:c>
      <x:c r="AZ565" s="3" t="s">
        <x:v>140</x:v>
      </x:c>
    </x:row>
    <x:row r="566" spans="1:52" ht="30" customHeight="1">
      <x:c r="A566" s="21" t="s">
        <x:v>1720</x:v>
      </x:c>
      <x:c r="B566" s="21" t="s">
        <x:v>1020</x:v>
      </x:c>
      <x:c r="C566" s="21" t="s">
        <x:v>176</x:v>
      </x:c>
      <x:c r="D566" s="22">
        <x:v>1</x:v>
      </x:c>
      <x:c r="E566" s="24">
        <x:f>일위대가목록!E94</x:f>
        <x:v>0</x:v>
      </x:c>
      <x:c r="F566" s="27">
        <x:f>TRUNC(E566*D566,1)</x:f>
        <x:v>0</x:v>
      </x:c>
      <x:c r="G566" s="24">
        <x:f>일위대가목록!F94</x:f>
        <x:v>0</x:v>
      </x:c>
      <x:c r="H566" s="27">
        <x:f>TRUNC(G566*D566,1)</x:f>
        <x:v>0</x:v>
      </x:c>
      <x:c r="I566" s="24">
        <x:f>일위대가목록!G94</x:f>
        <x:v>0</x:v>
      </x:c>
      <x:c r="J566" s="27">
        <x:f>TRUNC(I566*D566,1)</x:f>
        <x:v>0</x:v>
      </x:c>
      <x:c r="K566" s="24">
        <x:f>TRUNC(E566+G566+I566,1)</x:f>
        <x:v>0</x:v>
      </x:c>
      <x:c r="L566" s="27">
        <x:f>TRUNC(F566+H566+J566,1)</x:f>
        <x:v>0</x:v>
      </x:c>
      <x:c r="M566" s="21" t="s">
        <x:v>320</x:v>
      </x:c>
      <x:c r="N566" s="3" t="s">
        <x:v>1172</x:v>
      </x:c>
      <x:c r="O566" s="3" t="s">
        <x:v>1148</x:v>
      </x:c>
      <x:c r="P566" s="3" t="s">
        <x:v>185</x:v>
      </x:c>
      <x:c r="Q566" s="3" t="s">
        <x:v>150</x:v>
      </x:c>
      <x:c r="R566" s="3" t="s">
        <x:v>150</x:v>
      </x:c>
      <x:c r="AV566" s="3" t="s">
        <x:v>140</x:v>
      </x:c>
      <x:c r="AW566" s="3" t="s">
        <x:v>1419</x:v>
      </x:c>
      <x:c r="AX566" s="3" t="s">
        <x:v>140</x:v>
      </x:c>
      <x:c r="AY566" s="3" t="s">
        <x:v>140</x:v>
      </x:c>
      <x:c r="AZ566" s="3" t="s">
        <x:v>140</x:v>
      </x:c>
    </x:row>
    <x:row r="567" spans="1:52" ht="30" customHeight="1">
      <x:c r="A567" s="21" t="s">
        <x:v>1699</x:v>
      </x:c>
      <x:c r="B567" s="21" t="s">
        <x:v>140</x:v>
      </x:c>
      <x:c r="C567" s="21" t="s">
        <x:v>140</x:v>
      </x:c>
      <x:c r="D567" s="22"/>
      <x:c r="E567" s="24"/>
      <x:c r="F567" s="27">
        <x:f>TRUNC(SUMIF(N565:N566,N564,F565:F566),0)</x:f>
        <x:v>0</x:v>
      </x:c>
      <x:c r="G567" s="24"/>
      <x:c r="H567" s="27">
        <x:f>TRUNC(SUMIF(N565:N566,N564,H565:H566),0)</x:f>
        <x:v>0</x:v>
      </x:c>
      <x:c r="I567" s="24"/>
      <x:c r="J567" s="27">
        <x:f>TRUNC(SUMIF(N565:N566,N564,J565:J566),0)</x:f>
        <x:v>0</x:v>
      </x:c>
      <x:c r="K567" s="24"/>
      <x:c r="L567" s="27">
        <x:f>F567+H567+J567</x:f>
        <x:v>0</x:v>
      </x:c>
      <x:c r="M567" s="21" t="s">
        <x:v>140</x:v>
      </x:c>
      <x:c r="N567" s="3" t="s">
        <x:v>344</x:v>
      </x:c>
      <x:c r="O567" s="3" t="s">
        <x:v>344</x:v>
      </x:c>
      <x:c r="P567" s="3" t="s">
        <x:v>140</x:v>
      </x:c>
      <x:c r="Q567" s="3" t="s">
        <x:v>140</x:v>
      </x:c>
      <x:c r="R567" s="3" t="s">
        <x:v>140</x:v>
      </x:c>
      <x:c r="AV567" s="3" t="s">
        <x:v>140</x:v>
      </x:c>
      <x:c r="AW567" s="3" t="s">
        <x:v>140</x:v>
      </x:c>
      <x:c r="AX567" s="3" t="s">
        <x:v>140</x:v>
      </x:c>
      <x:c r="AY567" s="3" t="s">
        <x:v>140</x:v>
      </x:c>
      <x:c r="AZ567" s="3" t="s">
        <x:v>140</x:v>
      </x:c>
    </x:row>
    <x:row r="568" spans="1:13" ht="30" customHeight="1">
      <x:c r="A568" s="22"/>
      <x:c r="B568" s="22"/>
      <x:c r="C568" s="22"/>
      <x:c r="D568" s="22"/>
      <x:c r="E568" s="24"/>
      <x:c r="F568" s="27"/>
      <x:c r="G568" s="24"/>
      <x:c r="H568" s="27"/>
      <x:c r="I568" s="24"/>
      <x:c r="J568" s="27"/>
      <x:c r="K568" s="24"/>
      <x:c r="L568" s="27"/>
      <x:c r="M568" s="22"/>
    </x:row>
    <x:row r="569" spans="1:14" ht="30" customHeight="1">
      <x:c r="A569" s="18" t="s">
        <x:v>1197</x:v>
      </x:c>
      <x:c r="B569" s="19"/>
      <x:c r="C569" s="19"/>
      <x:c r="D569" s="19"/>
      <x:c r="E569" s="23"/>
      <x:c r="F569" s="26"/>
      <x:c r="G569" s="23"/>
      <x:c r="H569" s="26"/>
      <x:c r="I569" s="23"/>
      <x:c r="J569" s="26"/>
      <x:c r="K569" s="23"/>
      <x:c r="L569" s="26"/>
      <x:c r="M569" s="20"/>
      <x:c r="N569" s="3" t="s">
        <x:v>1875</x:v>
      </x:c>
    </x:row>
    <x:row r="570" spans="1:52" ht="30" customHeight="1">
      <x:c r="A570" s="21" t="s">
        <x:v>606</x:v>
      </x:c>
      <x:c r="B570" s="21" t="s">
        <x:v>601</x:v>
      </x:c>
      <x:c r="C570" s="21" t="s">
        <x:v>137</x:v>
      </x:c>
      <x:c r="D570" s="22">
        <x:v>1.1000000000000001</x:v>
      </x:c>
      <x:c r="E570" s="24">
        <x:f>단가대비표!O45</x:f>
        <x:v>0</x:v>
      </x:c>
      <x:c r="F570" s="27">
        <x:f>TRUNC(E570*D570,1)</x:f>
        <x:v>0</x:v>
      </x:c>
      <x:c r="G570" s="24">
        <x:f>단가대비표!P45</x:f>
        <x:v>0</x:v>
      </x:c>
      <x:c r="H570" s="27">
        <x:f>TRUNC(G570*D570,1)</x:f>
        <x:v>0</x:v>
      </x:c>
      <x:c r="I570" s="24">
        <x:f>단가대비표!V45</x:f>
        <x:v>0</x:v>
      </x:c>
      <x:c r="J570" s="27">
        <x:f>TRUNC(I570*D570,1)</x:f>
        <x:v>0</x:v>
      </x:c>
      <x:c r="K570" s="24">
        <x:f t="shared" ref="K570:L572" si="83">TRUNC(E570+G570+I570,1)</x:f>
        <x:v>0</x:v>
      </x:c>
      <x:c r="L570" s="27">
        <x:f t="shared" si="83"/>
        <x:v>0</x:v>
      </x:c>
      <x:c r="M570" s="21" t="s">
        <x:v>140</x:v>
      </x:c>
      <x:c r="N570" s="3" t="s">
        <x:v>1875</x:v>
      </x:c>
      <x:c r="O570" s="3" t="s">
        <x:v>796</x:v>
      </x:c>
      <x:c r="P570" s="3" t="s">
        <x:v>150</x:v>
      </x:c>
      <x:c r="Q570" s="3" t="s">
        <x:v>150</x:v>
      </x:c>
      <x:c r="R570" s="3" t="s">
        <x:v>185</x:v>
      </x:c>
      <x:c r="V570" s="2">
        <x:v>1</x:v>
      </x:c>
      <x:c r="AV570" s="3" t="s">
        <x:v>140</x:v>
      </x:c>
      <x:c r="AW570" s="3" t="s">
        <x:v>817</x:v>
      </x:c>
      <x:c r="AX570" s="3" t="s">
        <x:v>140</x:v>
      </x:c>
      <x:c r="AY570" s="3" t="s">
        <x:v>140</x:v>
      </x:c>
      <x:c r="AZ570" s="3" t="s">
        <x:v>140</x:v>
      </x:c>
    </x:row>
    <x:row r="571" spans="1:52" ht="30" customHeight="1">
      <x:c r="A571" s="21" t="s">
        <x:v>172</x:v>
      </x:c>
      <x:c r="B571" s="21" t="s">
        <x:v>871</x:v>
      </x:c>
      <x:c r="C571" s="21" t="s">
        <x:v>141</x:v>
      </x:c>
      <x:c r="D571" s="22">
        <x:v>1</x:v>
      </x:c>
      <x:c r="E571" s="24">
        <x:f>TRUNC(SUMIF(V570:V572,RIGHTB(O571,1),F570:F572)*U571,2)</x:f>
        <x:v>0</x:v>
      </x:c>
      <x:c r="F571" s="27">
        <x:f>TRUNC(E571*D571,1)</x:f>
        <x:v>0</x:v>
      </x:c>
      <x:c r="G571" s="24">
        <x:v>0</x:v>
      </x:c>
      <x:c r="H571" s="27">
        <x:f>TRUNC(G571*D571,1)</x:f>
        <x:v>0</x:v>
      </x:c>
      <x:c r="I571" s="24">
        <x:v>0</x:v>
      </x:c>
      <x:c r="J571" s="27">
        <x:f>TRUNC(I571*D571,1)</x:f>
        <x:v>0</x:v>
      </x:c>
      <x:c r="K571" s="24">
        <x:f t="shared" si="83"/>
        <x:v>0</x:v>
      </x:c>
      <x:c r="L571" s="27">
        <x:f t="shared" si="83"/>
        <x:v>0</x:v>
      </x:c>
      <x:c r="M571" s="21" t="s">
        <x:v>140</x:v>
      </x:c>
      <x:c r="N571" s="3" t="s">
        <x:v>1875</x:v>
      </x:c>
      <x:c r="O571" s="3" t="s">
        <x:v>5</x:v>
      </x:c>
      <x:c r="P571" s="3" t="s">
        <x:v>150</x:v>
      </x:c>
      <x:c r="Q571" s="3" t="s">
        <x:v>150</x:v>
      </x:c>
      <x:c r="R571" s="3" t="s">
        <x:v>150</x:v>
      </x:c>
      <x:c r="S571" s="2">
        <x:v>0</x:v>
      </x:c>
      <x:c r="T571" s="2">
        <x:v>0</x:v>
      </x:c>
      <x:c r="U571" s="2">
        <x:v>0.05</x:v>
      </x:c>
      <x:c r="AV571" s="3" t="s">
        <x:v>140</x:v>
      </x:c>
      <x:c r="AW571" s="3" t="s">
        <x:v>1457</x:v>
      </x:c>
      <x:c r="AX571" s="3" t="s">
        <x:v>140</x:v>
      </x:c>
      <x:c r="AY571" s="3" t="s">
        <x:v>140</x:v>
      </x:c>
      <x:c r="AZ571" s="3" t="s">
        <x:v>140</x:v>
      </x:c>
    </x:row>
    <x:row r="572" spans="1:52" ht="30" customHeight="1">
      <x:c r="A572" s="21" t="s">
        <x:v>688</x:v>
      </x:c>
      <x:c r="B572" s="21" t="s">
        <x:v>140</x:v>
      </x:c>
      <x:c r="C572" s="21" t="s">
        <x:v>137</x:v>
      </x:c>
      <x:c r="D572" s="22">
        <x:v>0.59999999999999998</x:v>
      </x:c>
      <x:c r="E572" s="24">
        <x:f>일위대가목록!E27</x:f>
        <x:v>0</x:v>
      </x:c>
      <x:c r="F572" s="27">
        <x:f>TRUNC(E572*D572,1)</x:f>
        <x:v>0</x:v>
      </x:c>
      <x:c r="G572" s="24">
        <x:f>일위대가목록!F27</x:f>
        <x:v>0</x:v>
      </x:c>
      <x:c r="H572" s="27">
        <x:f>TRUNC(G572*D572,1)</x:f>
        <x:v>0</x:v>
      </x:c>
      <x:c r="I572" s="24">
        <x:f>일위대가목록!G27</x:f>
        <x:v>0</x:v>
      </x:c>
      <x:c r="J572" s="27">
        <x:f>TRUNC(I572*D572,1)</x:f>
        <x:v>0</x:v>
      </x:c>
      <x:c r="K572" s="24">
        <x:f t="shared" si="83"/>
        <x:v>0</x:v>
      </x:c>
      <x:c r="L572" s="27">
        <x:f t="shared" si="83"/>
        <x:v>0</x:v>
      </x:c>
      <x:c r="M572" s="21" t="s">
        <x:v>487</x:v>
      </x:c>
      <x:c r="N572" s="3" t="s">
        <x:v>1875</x:v>
      </x:c>
      <x:c r="O572" s="3" t="s">
        <x:v>1119</x:v>
      </x:c>
      <x:c r="P572" s="3" t="s">
        <x:v>185</x:v>
      </x:c>
      <x:c r="Q572" s="3" t="s">
        <x:v>150</x:v>
      </x:c>
      <x:c r="R572" s="3" t="s">
        <x:v>150</x:v>
      </x:c>
      <x:c r="AV572" s="3" t="s">
        <x:v>140</x:v>
      </x:c>
      <x:c r="AW572" s="3" t="s">
        <x:v>1335</x:v>
      </x:c>
      <x:c r="AX572" s="3" t="s">
        <x:v>140</x:v>
      </x:c>
      <x:c r="AY572" s="3" t="s">
        <x:v>140</x:v>
      </x:c>
      <x:c r="AZ572" s="3" t="s">
        <x:v>140</x:v>
      </x:c>
    </x:row>
    <x:row r="573" spans="1:52" ht="30" customHeight="1">
      <x:c r="A573" s="21" t="s">
        <x:v>1699</x:v>
      </x:c>
      <x:c r="B573" s="21" t="s">
        <x:v>140</x:v>
      </x:c>
      <x:c r="C573" s="21" t="s">
        <x:v>140</x:v>
      </x:c>
      <x:c r="D573" s="22"/>
      <x:c r="E573" s="24"/>
      <x:c r="F573" s="27">
        <x:f>TRUNC(SUMIF(N570:N572,N569,F570:F572),0)</x:f>
        <x:v>0</x:v>
      </x:c>
      <x:c r="G573" s="24"/>
      <x:c r="H573" s="27">
        <x:f>TRUNC(SUMIF(N570:N572,N569,H570:H572),0)</x:f>
        <x:v>0</x:v>
      </x:c>
      <x:c r="I573" s="24"/>
      <x:c r="J573" s="27">
        <x:f>TRUNC(SUMIF(N570:N572,N569,J570:J572),0)</x:f>
        <x:v>0</x:v>
      </x:c>
      <x:c r="K573" s="24"/>
      <x:c r="L573" s="27">
        <x:f>F573+H573+J573</x:f>
        <x:v>0</x:v>
      </x:c>
      <x:c r="M573" s="21" t="s">
        <x:v>140</x:v>
      </x:c>
      <x:c r="N573" s="3" t="s">
        <x:v>344</x:v>
      </x:c>
      <x:c r="O573" s="3" t="s">
        <x:v>344</x:v>
      </x:c>
      <x:c r="P573" s="3" t="s">
        <x:v>140</x:v>
      </x:c>
      <x:c r="Q573" s="3" t="s">
        <x:v>140</x:v>
      </x:c>
      <x:c r="R573" s="3" t="s">
        <x:v>140</x:v>
      </x:c>
      <x:c r="AV573" s="3" t="s">
        <x:v>140</x:v>
      </x:c>
      <x:c r="AW573" s="3" t="s">
        <x:v>140</x:v>
      </x:c>
      <x:c r="AX573" s="3" t="s">
        <x:v>140</x:v>
      </x:c>
      <x:c r="AY573" s="3" t="s">
        <x:v>140</x:v>
      </x:c>
      <x:c r="AZ573" s="3" t="s">
        <x:v>140</x:v>
      </x:c>
    </x:row>
    <x:row r="574" spans="1:13" ht="30" customHeight="1">
      <x:c r="A574" s="22"/>
      <x:c r="B574" s="22"/>
      <x:c r="C574" s="22"/>
      <x:c r="D574" s="22"/>
      <x:c r="E574" s="24"/>
      <x:c r="F574" s="27"/>
      <x:c r="G574" s="24"/>
      <x:c r="H574" s="27"/>
      <x:c r="I574" s="24"/>
      <x:c r="J574" s="27"/>
      <x:c r="K574" s="24"/>
      <x:c r="L574" s="27"/>
      <x:c r="M574" s="22"/>
    </x:row>
    <x:row r="575" spans="1:14" ht="30" customHeight="1">
      <x:c r="A575" s="18" t="s">
        <x:v>1846</x:v>
      </x:c>
      <x:c r="B575" s="19"/>
      <x:c r="C575" s="19"/>
      <x:c r="D575" s="19"/>
      <x:c r="E575" s="23"/>
      <x:c r="F575" s="26"/>
      <x:c r="G575" s="23"/>
      <x:c r="H575" s="26"/>
      <x:c r="I575" s="23"/>
      <x:c r="J575" s="26"/>
      <x:c r="K575" s="23"/>
      <x:c r="L575" s="26"/>
      <x:c r="M575" s="20"/>
      <x:c r="N575" s="3" t="s">
        <x:v>1863</x:v>
      </x:c>
    </x:row>
    <x:row r="576" spans="1:52" ht="30" customHeight="1">
      <x:c r="A576" s="21" t="s">
        <x:v>184</x:v>
      </x:c>
      <x:c r="B576" s="21" t="s">
        <x:v>387</x:v>
      </x:c>
      <x:c r="C576" s="21" t="s">
        <x:v>127</x:v>
      </x:c>
      <x:c r="D576" s="22">
        <x:v>0.005</x:v>
      </x:c>
      <x:c r="E576" s="24">
        <x:f>단가대비표!O111</x:f>
        <x:v>0</x:v>
      </x:c>
      <x:c r="F576" s="27">
        <x:f>TRUNC(E576*D576,1)</x:f>
        <x:v>0</x:v>
      </x:c>
      <x:c r="G576" s="24">
        <x:f>단가대비표!P111</x:f>
        <x:v>0</x:v>
      </x:c>
      <x:c r="H576" s="27">
        <x:f>TRUNC(G576*D576,1)</x:f>
        <x:v>0</x:v>
      </x:c>
      <x:c r="I576" s="24">
        <x:f>단가대비표!V111</x:f>
        <x:v>0</x:v>
      </x:c>
      <x:c r="J576" s="27">
        <x:f>TRUNC(I576*D576,1)</x:f>
        <x:v>0</x:v>
      </x:c>
      <x:c r="K576" s="24">
        <x:f>TRUNC(E576+G576+I576,1)</x:f>
        <x:v>0</x:v>
      </x:c>
      <x:c r="L576" s="27">
        <x:f>TRUNC(F576+H576+J576,1)</x:f>
        <x:v>0</x:v>
      </x:c>
      <x:c r="M576" s="21" t="s">
        <x:v>140</x:v>
      </x:c>
      <x:c r="N576" s="3" t="s">
        <x:v>1863</x:v>
      </x:c>
      <x:c r="O576" s="3" t="s">
        <x:v>28</x:v>
      </x:c>
      <x:c r="P576" s="3" t="s">
        <x:v>150</x:v>
      </x:c>
      <x:c r="Q576" s="3" t="s">
        <x:v>150</x:v>
      </x:c>
      <x:c r="R576" s="3" t="s">
        <x:v>185</x:v>
      </x:c>
      <x:c r="AV576" s="3" t="s">
        <x:v>140</x:v>
      </x:c>
      <x:c r="AW576" s="3" t="s">
        <x:v>1274</x:v>
      </x:c>
      <x:c r="AX576" s="3" t="s">
        <x:v>140</x:v>
      </x:c>
      <x:c r="AY576" s="3" t="s">
        <x:v>140</x:v>
      </x:c>
      <x:c r="AZ576" s="3" t="s">
        <x:v>140</x:v>
      </x:c>
    </x:row>
    <x:row r="577" spans="1:52" ht="30" customHeight="1">
      <x:c r="A577" s="21" t="s">
        <x:v>849</x:v>
      </x:c>
      <x:c r="B577" s="21" t="s">
        <x:v>387</x:v>
      </x:c>
      <x:c r="C577" s="21" t="s">
        <x:v>127</x:v>
      </x:c>
      <x:c r="D577" s="22">
        <x:v>0.0010000000000000001</x:v>
      </x:c>
      <x:c r="E577" s="24">
        <x:f>단가대비표!O96</x:f>
        <x:v>0</x:v>
      </x:c>
      <x:c r="F577" s="27">
        <x:f>TRUNC(E577*D577,1)</x:f>
        <x:v>0</x:v>
      </x:c>
      <x:c r="G577" s="24">
        <x:f>단가대비표!P96</x:f>
        <x:v>0</x:v>
      </x:c>
      <x:c r="H577" s="27">
        <x:f>TRUNC(G577*D577,1)</x:f>
        <x:v>0</x:v>
      </x:c>
      <x:c r="I577" s="24">
        <x:f>단가대비표!V96</x:f>
        <x:v>0</x:v>
      </x:c>
      <x:c r="J577" s="27">
        <x:f>TRUNC(I577*D577,1)</x:f>
        <x:v>0</x:v>
      </x:c>
      <x:c r="K577" s="24">
        <x:f>TRUNC(E577+G577+I577,1)</x:f>
        <x:v>0</x:v>
      </x:c>
      <x:c r="L577" s="27">
        <x:f>TRUNC(F577+H577+J577,1)</x:f>
        <x:v>0</x:v>
      </x:c>
      <x:c r="M577" s="21" t="s">
        <x:v>140</x:v>
      </x:c>
      <x:c r="N577" s="3" t="s">
        <x:v>1863</x:v>
      </x:c>
      <x:c r="O577" s="3" t="s">
        <x:v>1675</x:v>
      </x:c>
      <x:c r="P577" s="3" t="s">
        <x:v>150</x:v>
      </x:c>
      <x:c r="Q577" s="3" t="s">
        <x:v>150</x:v>
      </x:c>
      <x:c r="R577" s="3" t="s">
        <x:v>185</x:v>
      </x:c>
      <x:c r="AV577" s="3" t="s">
        <x:v>140</x:v>
      </x:c>
      <x:c r="AW577" s="3" t="s">
        <x:v>1240</x:v>
      </x:c>
      <x:c r="AX577" s="3" t="s">
        <x:v>140</x:v>
      </x:c>
      <x:c r="AY577" s="3" t="s">
        <x:v>140</x:v>
      </x:c>
      <x:c r="AZ577" s="3" t="s">
        <x:v>140</x:v>
      </x:c>
    </x:row>
    <x:row r="578" spans="1:52" ht="30" customHeight="1">
      <x:c r="A578" s="21" t="s">
        <x:v>1699</x:v>
      </x:c>
      <x:c r="B578" s="21" t="s">
        <x:v>140</x:v>
      </x:c>
      <x:c r="C578" s="21" t="s">
        <x:v>140</x:v>
      </x:c>
      <x:c r="D578" s="22"/>
      <x:c r="E578" s="24"/>
      <x:c r="F578" s="27">
        <x:f>TRUNC(SUMIF(N576:N577,N575,F576:F577),0)</x:f>
        <x:v>0</x:v>
      </x:c>
      <x:c r="G578" s="24"/>
      <x:c r="H578" s="27">
        <x:f>TRUNC(SUMIF(N576:N577,N575,H576:H577),0)</x:f>
        <x:v>0</x:v>
      </x:c>
      <x:c r="I578" s="24"/>
      <x:c r="J578" s="27">
        <x:f>TRUNC(SUMIF(N576:N577,N575,J576:J577),0)</x:f>
        <x:v>0</x:v>
      </x:c>
      <x:c r="K578" s="24"/>
      <x:c r="L578" s="27">
        <x:f>F578+H578+J578</x:f>
        <x:v>0</x:v>
      </x:c>
      <x:c r="M578" s="21" t="s">
        <x:v>140</x:v>
      </x:c>
      <x:c r="N578" s="3" t="s">
        <x:v>344</x:v>
      </x:c>
      <x:c r="O578" s="3" t="s">
        <x:v>344</x:v>
      </x:c>
      <x:c r="P578" s="3" t="s">
        <x:v>140</x:v>
      </x:c>
      <x:c r="Q578" s="3" t="s">
        <x:v>140</x:v>
      </x:c>
      <x:c r="R578" s="3" t="s">
        <x:v>140</x:v>
      </x:c>
      <x:c r="AV578" s="3" t="s">
        <x:v>140</x:v>
      </x:c>
      <x:c r="AW578" s="3" t="s">
        <x:v>140</x:v>
      </x:c>
      <x:c r="AX578" s="3" t="s">
        <x:v>140</x:v>
      </x:c>
      <x:c r="AY578" s="3" t="s">
        <x:v>140</x:v>
      </x:c>
      <x:c r="AZ578" s="3" t="s">
        <x:v>140</x:v>
      </x:c>
    </x:row>
    <x:row r="579" spans="1:13" ht="30" customHeight="1">
      <x:c r="A579" s="22"/>
      <x:c r="B579" s="22"/>
      <x:c r="C579" s="22"/>
      <x:c r="D579" s="22"/>
      <x:c r="E579" s="24"/>
      <x:c r="F579" s="27"/>
      <x:c r="G579" s="24"/>
      <x:c r="H579" s="27"/>
      <x:c r="I579" s="24"/>
      <x:c r="J579" s="27"/>
      <x:c r="K579" s="24"/>
      <x:c r="L579" s="27"/>
      <x:c r="M579" s="22"/>
    </x:row>
    <x:row r="580" spans="1:14" ht="30" customHeight="1">
      <x:c r="A580" s="18" t="s">
        <x:v>1652</x:v>
      </x:c>
      <x:c r="B580" s="19"/>
      <x:c r="C580" s="19"/>
      <x:c r="D580" s="19"/>
      <x:c r="E580" s="23"/>
      <x:c r="F580" s="26"/>
      <x:c r="G580" s="23"/>
      <x:c r="H580" s="26"/>
      <x:c r="I580" s="23"/>
      <x:c r="J580" s="26"/>
      <x:c r="K580" s="23"/>
      <x:c r="L580" s="26"/>
      <x:c r="M580" s="20"/>
      <x:c r="N580" s="3" t="s">
        <x:v>1174</x:v>
      </x:c>
    </x:row>
    <x:row r="581" spans="1:52" ht="30" customHeight="1">
      <x:c r="A581" s="21" t="s">
        <x:v>614</x:v>
      </x:c>
      <x:c r="B581" s="21" t="s">
        <x:v>92</x:v>
      </x:c>
      <x:c r="C581" s="21" t="s">
        <x:v>176</x:v>
      </x:c>
      <x:c r="D581" s="22">
        <x:v>2.2999999999999998</x:v>
      </x:c>
      <x:c r="E581" s="24">
        <x:f>단가대비표!O15</x:f>
        <x:v>0</x:v>
      </x:c>
      <x:c r="F581" s="27">
        <x:f>TRUNC(E581*D581,1)</x:f>
        <x:v>0</x:v>
      </x:c>
      <x:c r="G581" s="24">
        <x:f>단가대비표!P15</x:f>
        <x:v>0</x:v>
      </x:c>
      <x:c r="H581" s="27">
        <x:f>TRUNC(G581*D581,1)</x:f>
        <x:v>0</x:v>
      </x:c>
      <x:c r="I581" s="24">
        <x:f>단가대비표!V15</x:f>
        <x:v>0</x:v>
      </x:c>
      <x:c r="J581" s="27">
        <x:f>TRUNC(I581*D581,1)</x:f>
        <x:v>0</x:v>
      </x:c>
      <x:c r="K581" s="24">
        <x:f>TRUNC(E581+G581+I581,1)</x:f>
        <x:v>0</x:v>
      </x:c>
      <x:c r="L581" s="27">
        <x:f>TRUNC(F581+H581+J581,1)</x:f>
        <x:v>0</x:v>
      </x:c>
      <x:c r="M581" s="21" t="s">
        <x:v>140</x:v>
      </x:c>
      <x:c r="N581" s="3" t="s">
        <x:v>1174</x:v>
      </x:c>
      <x:c r="O581" s="3" t="s">
        <x:v>1669</x:v>
      </x:c>
      <x:c r="P581" s="3" t="s">
        <x:v>150</x:v>
      </x:c>
      <x:c r="Q581" s="3" t="s">
        <x:v>150</x:v>
      </x:c>
      <x:c r="R581" s="3" t="s">
        <x:v>185</x:v>
      </x:c>
      <x:c r="AV581" s="3" t="s">
        <x:v>140</x:v>
      </x:c>
      <x:c r="AW581" s="3" t="s">
        <x:v>1344</x:v>
      </x:c>
      <x:c r="AX581" s="3" t="s">
        <x:v>140</x:v>
      </x:c>
      <x:c r="AY581" s="3" t="s">
        <x:v>140</x:v>
      </x:c>
      <x:c r="AZ581" s="3" t="s">
        <x:v>140</x:v>
      </x:c>
    </x:row>
    <x:row r="582" spans="1:52" ht="30" customHeight="1">
      <x:c r="A582" s="21" t="s">
        <x:v>585</x:v>
      </x:c>
      <x:c r="B582" s="21" t="s">
        <x:v>214</x:v>
      </x:c>
      <x:c r="C582" s="21" t="s">
        <x:v>176</x:v>
      </x:c>
      <x:c r="D582" s="22">
        <x:v>1</x:v>
      </x:c>
      <x:c r="E582" s="24">
        <x:f>일위대가목록!E97</x:f>
        <x:v>0</x:v>
      </x:c>
      <x:c r="F582" s="27">
        <x:f>TRUNC(E582*D582,1)</x:f>
        <x:v>0</x:v>
      </x:c>
      <x:c r="G582" s="24">
        <x:f>일위대가목록!F97*3</x:f>
        <x:v>0</x:v>
      </x:c>
      <x:c r="H582" s="27">
        <x:f>TRUNC(G582*D582,1)</x:f>
        <x:v>0</x:v>
      </x:c>
      <x:c r="I582" s="24">
        <x:f>일위대가목록!G97</x:f>
        <x:v>0</x:v>
      </x:c>
      <x:c r="J582" s="27">
        <x:f>TRUNC(I582*D582,1)</x:f>
        <x:v>0</x:v>
      </x:c>
      <x:c r="K582" s="24">
        <x:f>TRUNC(E582+G582+I582,1)</x:f>
        <x:v>0</x:v>
      </x:c>
      <x:c r="L582" s="27">
        <x:f>TRUNC(F582+H582+J582,1)</x:f>
        <x:v>0</x:v>
      </x:c>
      <x:c r="M582" s="21" t="s">
        <x:v>590</x:v>
      </x:c>
      <x:c r="N582" s="3" t="s">
        <x:v>1174</x:v>
      </x:c>
      <x:c r="O582" s="3" t="s">
        <x:v>1863</x:v>
      </x:c>
      <x:c r="P582" s="3" t="s">
        <x:v>185</x:v>
      </x:c>
      <x:c r="Q582" s="3" t="s">
        <x:v>150</x:v>
      </x:c>
      <x:c r="R582" s="3" t="s">
        <x:v>150</x:v>
      </x:c>
      <x:c r="AV582" s="3" t="s">
        <x:v>140</x:v>
      </x:c>
      <x:c r="AW582" s="3" t="s">
        <x:v>1338</x:v>
      </x:c>
      <x:c r="AX582" s="3" t="s">
        <x:v>140</x:v>
      </x:c>
      <x:c r="AY582" s="3" t="s">
        <x:v>140</x:v>
      </x:c>
      <x:c r="AZ582" s="3" t="s">
        <x:v>140</x:v>
      </x:c>
    </x:row>
    <x:row r="583" spans="1:52" ht="30" customHeight="1">
      <x:c r="A583" s="21" t="s">
        <x:v>1699</x:v>
      </x:c>
      <x:c r="B583" s="21" t="s">
        <x:v>140</x:v>
      </x:c>
      <x:c r="C583" s="21" t="s">
        <x:v>140</x:v>
      </x:c>
      <x:c r="D583" s="22"/>
      <x:c r="E583" s="24"/>
      <x:c r="F583" s="27">
        <x:f>TRUNC(SUMIF(N581:N582,N580,F581:F582),0)</x:f>
        <x:v>0</x:v>
      </x:c>
      <x:c r="G583" s="24"/>
      <x:c r="H583" s="27">
        <x:f>TRUNC(SUMIF(N581:N582,N580,H581:H582),0)</x:f>
        <x:v>0</x:v>
      </x:c>
      <x:c r="I583" s="24"/>
      <x:c r="J583" s="27">
        <x:f>TRUNC(SUMIF(N581:N582,N580,J581:J582),0)</x:f>
        <x:v>0</x:v>
      </x:c>
      <x:c r="K583" s="24"/>
      <x:c r="L583" s="27">
        <x:f>F583+H583+J583</x:f>
        <x:v>0</x:v>
      </x:c>
      <x:c r="M583" s="21" t="s">
        <x:v>140</x:v>
      </x:c>
      <x:c r="N583" s="3" t="s">
        <x:v>344</x:v>
      </x:c>
      <x:c r="O583" s="3" t="s">
        <x:v>344</x:v>
      </x:c>
      <x:c r="P583" s="3" t="s">
        <x:v>140</x:v>
      </x:c>
      <x:c r="Q583" s="3" t="s">
        <x:v>140</x:v>
      </x:c>
      <x:c r="R583" s="3" t="s">
        <x:v>140</x:v>
      </x:c>
      <x:c r="AV583" s="3" t="s">
        <x:v>140</x:v>
      </x:c>
      <x:c r="AW583" s="3" t="s">
        <x:v>140</x:v>
      </x:c>
      <x:c r="AX583" s="3" t="s">
        <x:v>140</x:v>
      </x:c>
      <x:c r="AY583" s="3" t="s">
        <x:v>140</x:v>
      </x:c>
      <x:c r="AZ583" s="3" t="s">
        <x:v>140</x:v>
      </x:c>
    </x:row>
    <x:row r="584" spans="1:13" ht="30" customHeight="1">
      <x:c r="A584" s="22"/>
      <x:c r="B584" s="22"/>
      <x:c r="C584" s="22"/>
      <x:c r="D584" s="22"/>
      <x:c r="E584" s="24"/>
      <x:c r="F584" s="27"/>
      <x:c r="G584" s="24"/>
      <x:c r="H584" s="27"/>
      <x:c r="I584" s="24"/>
      <x:c r="J584" s="27"/>
      <x:c r="K584" s="24"/>
      <x:c r="L584" s="27"/>
      <x:c r="M584" s="22"/>
    </x:row>
    <x:row r="585" spans="1:14" ht="30" customHeight="1">
      <x:c r="A585" s="18" t="s">
        <x:v>1519</x:v>
      </x:c>
      <x:c r="B585" s="19"/>
      <x:c r="C585" s="19"/>
      <x:c r="D585" s="19"/>
      <x:c r="E585" s="23"/>
      <x:c r="F585" s="26"/>
      <x:c r="G585" s="23"/>
      <x:c r="H585" s="26"/>
      <x:c r="I585" s="23"/>
      <x:c r="J585" s="26"/>
      <x:c r="K585" s="23"/>
      <x:c r="L585" s="26"/>
      <x:c r="M585" s="20"/>
      <x:c r="N585" s="3" t="s">
        <x:v>35</x:v>
      </x:c>
    </x:row>
    <x:row r="586" spans="1:52" ht="30" customHeight="1">
      <x:c r="A586" s="21" t="s">
        <x:v>587</x:v>
      </x:c>
      <x:c r="B586" s="21" t="s">
        <x:v>297</x:v>
      </x:c>
      <x:c r="C586" s="21" t="s">
        <x:v>139</x:v>
      </x:c>
      <x:c r="D586" s="22">
        <x:v>1.1121000000000001</x:v>
      </x:c>
      <x:c r="E586" s="24">
        <x:f>단가대비표!O22</x:f>
        <x:v>0</x:v>
      </x:c>
      <x:c r="F586" s="27">
        <x:f t="shared" ref="F586:F592" si="84">TRUNC(E586*D586,1)</x:f>
        <x:v>0</x:v>
      </x:c>
      <x:c r="G586" s="24">
        <x:f>단가대비표!P22</x:f>
        <x:v>0</x:v>
      </x:c>
      <x:c r="H586" s="27">
        <x:f t="shared" ref="H586:H592" si="85">TRUNC(G586*D586,1)</x:f>
        <x:v>0</x:v>
      </x:c>
      <x:c r="I586" s="24">
        <x:f>단가대비표!V22</x:f>
        <x:v>0</x:v>
      </x:c>
      <x:c r="J586" s="27">
        <x:f t="shared" ref="J586:J592" si="86">TRUNC(I586*D586,1)</x:f>
        <x:v>0</x:v>
      </x:c>
      <x:c r="K586" s="24">
        <x:f t="shared" ref="K586:L592" si="87">TRUNC(E586+G586+I586,1)</x:f>
        <x:v>0</x:v>
      </x:c>
      <x:c r="L586" s="27">
        <x:f t="shared" si="87"/>
        <x:v>0</x:v>
      </x:c>
      <x:c r="M586" s="21" t="s">
        <x:v>140</x:v>
      </x:c>
      <x:c r="N586" s="3" t="s">
        <x:v>35</x:v>
      </x:c>
      <x:c r="O586" s="3" t="s">
        <x:v>1922</x:v>
      </x:c>
      <x:c r="P586" s="3" t="s">
        <x:v>150</x:v>
      </x:c>
      <x:c r="Q586" s="3" t="s">
        <x:v>150</x:v>
      </x:c>
      <x:c r="R586" s="3" t="s">
        <x:v>185</x:v>
      </x:c>
      <x:c r="AV586" s="3" t="s">
        <x:v>140</x:v>
      </x:c>
      <x:c r="AW586" s="3" t="s">
        <x:v>1253</x:v>
      </x:c>
      <x:c r="AX586" s="3" t="s">
        <x:v>140</x:v>
      </x:c>
      <x:c r="AY586" s="3" t="s">
        <x:v>140</x:v>
      </x:c>
      <x:c r="AZ586" s="3" t="s">
        <x:v>140</x:v>
      </x:c>
    </x:row>
    <x:row r="587" spans="1:52" ht="30" customHeight="1">
      <x:c r="A587" s="21" t="s">
        <x:v>1007</x:v>
      </x:c>
      <x:c r="B587" s="21" t="s">
        <x:v>107</x:v>
      </x:c>
      <x:c r="C587" s="21" t="s">
        <x:v>139</x:v>
      </x:c>
      <x:c r="D587" s="22">
        <x:v>2.5817999999999999</x:v>
      </x:c>
      <x:c r="E587" s="24">
        <x:f>단가대비표!O21</x:f>
        <x:v>0</x:v>
      </x:c>
      <x:c r="F587" s="27">
        <x:f t="shared" si="84"/>
        <x:v>0</x:v>
      </x:c>
      <x:c r="G587" s="24">
        <x:f>단가대비표!P21</x:f>
        <x:v>0</x:v>
      </x:c>
      <x:c r="H587" s="27">
        <x:f t="shared" si="85"/>
        <x:v>0</x:v>
      </x:c>
      <x:c r="I587" s="24">
        <x:f>단가대비표!V21</x:f>
        <x:v>0</x:v>
      </x:c>
      <x:c r="J587" s="27">
        <x:f t="shared" si="86"/>
        <x:v>0</x:v>
      </x:c>
      <x:c r="K587" s="24">
        <x:f t="shared" si="87"/>
        <x:v>0</x:v>
      </x:c>
      <x:c r="L587" s="27">
        <x:f t="shared" si="87"/>
        <x:v>0</x:v>
      </x:c>
      <x:c r="M587" s="21" t="s">
        <x:v>140</x:v>
      </x:c>
      <x:c r="N587" s="3" t="s">
        <x:v>35</x:v>
      </x:c>
      <x:c r="O587" s="3" t="s">
        <x:v>1040</x:v>
      </x:c>
      <x:c r="P587" s="3" t="s">
        <x:v>150</x:v>
      </x:c>
      <x:c r="Q587" s="3" t="s">
        <x:v>150</x:v>
      </x:c>
      <x:c r="R587" s="3" t="s">
        <x:v>185</x:v>
      </x:c>
      <x:c r="AV587" s="3" t="s">
        <x:v>140</x:v>
      </x:c>
      <x:c r="AW587" s="3" t="s">
        <x:v>1367</x:v>
      </x:c>
      <x:c r="AX587" s="3" t="s">
        <x:v>140</x:v>
      </x:c>
      <x:c r="AY587" s="3" t="s">
        <x:v>140</x:v>
      </x:c>
      <x:c r="AZ587" s="3" t="s">
        <x:v>140</x:v>
      </x:c>
    </x:row>
    <x:row r="588" spans="1:52" ht="30" customHeight="1">
      <x:c r="A588" s="21" t="s">
        <x:v>1007</x:v>
      </x:c>
      <x:c r="B588" s="21" t="s">
        <x:v>40</x:v>
      </x:c>
      <x:c r="C588" s="21" t="s">
        <x:v>139</x:v>
      </x:c>
      <x:c r="D588" s="22">
        <x:v>0.051100000000000001</x:v>
      </x:c>
      <x:c r="E588" s="24">
        <x:f>단가대비표!O20</x:f>
        <x:v>0</x:v>
      </x:c>
      <x:c r="F588" s="27">
        <x:f t="shared" si="84"/>
        <x:v>0</x:v>
      </x:c>
      <x:c r="G588" s="24">
        <x:f>단가대비표!P20</x:f>
        <x:v>0</x:v>
      </x:c>
      <x:c r="H588" s="27">
        <x:f t="shared" si="85"/>
        <x:v>0</x:v>
      </x:c>
      <x:c r="I588" s="24">
        <x:f>단가대비표!V20</x:f>
        <x:v>0</x:v>
      </x:c>
      <x:c r="J588" s="27">
        <x:f t="shared" si="86"/>
        <x:v>0</x:v>
      </x:c>
      <x:c r="K588" s="24">
        <x:f t="shared" si="87"/>
        <x:v>0</x:v>
      </x:c>
      <x:c r="L588" s="27">
        <x:f t="shared" si="87"/>
        <x:v>0</x:v>
      </x:c>
      <x:c r="M588" s="21" t="s">
        <x:v>140</x:v>
      </x:c>
      <x:c r="N588" s="3" t="s">
        <x:v>35</x:v>
      </x:c>
      <x:c r="O588" s="3" t="s">
        <x:v>809</x:v>
      </x:c>
      <x:c r="P588" s="3" t="s">
        <x:v>150</x:v>
      </x:c>
      <x:c r="Q588" s="3" t="s">
        <x:v>150</x:v>
      </x:c>
      <x:c r="R588" s="3" t="s">
        <x:v>185</x:v>
      </x:c>
      <x:c r="AV588" s="3" t="s">
        <x:v>140</x:v>
      </x:c>
      <x:c r="AW588" s="3" t="s">
        <x:v>1392</x:v>
      </x:c>
      <x:c r="AX588" s="3" t="s">
        <x:v>140</x:v>
      </x:c>
      <x:c r="AY588" s="3" t="s">
        <x:v>140</x:v>
      </x:c>
      <x:c r="AZ588" s="3" t="s">
        <x:v>140</x:v>
      </x:c>
    </x:row>
    <x:row r="589" spans="1:52" ht="30" customHeight="1">
      <x:c r="A589" s="21" t="s">
        <x:v>950</x:v>
      </x:c>
      <x:c r="B589" s="21" t="s">
        <x:v>1584</x:v>
      </x:c>
      <x:c r="C589" s="21" t="s">
        <x:v>139</x:v>
      </x:c>
      <x:c r="D589" s="22">
        <x:v>1.0109999999999999</x:v>
      </x:c>
      <x:c r="E589" s="24">
        <x:f>일위대가목록!E35</x:f>
        <x:v>0</x:v>
      </x:c>
      <x:c r="F589" s="27">
        <x:f t="shared" si="84"/>
        <x:v>0</x:v>
      </x:c>
      <x:c r="G589" s="24">
        <x:f>일위대가목록!F35</x:f>
        <x:v>0</x:v>
      </x:c>
      <x:c r="H589" s="27">
        <x:f t="shared" si="85"/>
        <x:v>0</x:v>
      </x:c>
      <x:c r="I589" s="24">
        <x:f>일위대가목록!G35</x:f>
        <x:v>0</x:v>
      </x:c>
      <x:c r="J589" s="27">
        <x:f t="shared" si="86"/>
        <x:v>0</x:v>
      </x:c>
      <x:c r="K589" s="24">
        <x:f t="shared" si="87"/>
        <x:v>0</x:v>
      </x:c>
      <x:c r="L589" s="27">
        <x:f t="shared" si="87"/>
        <x:v>0</x:v>
      </x:c>
      <x:c r="M589" s="21" t="s">
        <x:v>367</x:v>
      </x:c>
      <x:c r="N589" s="3" t="s">
        <x:v>35</x:v>
      </x:c>
      <x:c r="O589" s="3" t="s">
        <x:v>1110</x:v>
      </x:c>
      <x:c r="P589" s="3" t="s">
        <x:v>185</x:v>
      </x:c>
      <x:c r="Q589" s="3" t="s">
        <x:v>150</x:v>
      </x:c>
      <x:c r="R589" s="3" t="s">
        <x:v>150</x:v>
      </x:c>
      <x:c r="AV589" s="3" t="s">
        <x:v>140</x:v>
      </x:c>
      <x:c r="AW589" s="3" t="s">
        <x:v>1311</x:v>
      </x:c>
      <x:c r="AX589" s="3" t="s">
        <x:v>140</x:v>
      </x:c>
      <x:c r="AY589" s="3" t="s">
        <x:v>140</x:v>
      </x:c>
      <x:c r="AZ589" s="3" t="s">
        <x:v>140</x:v>
      </x:c>
    </x:row>
    <x:row r="590" spans="1:52" ht="30" customHeight="1">
      <x:c r="A590" s="21" t="s">
        <x:v>950</x:v>
      </x:c>
      <x:c r="B590" s="21" t="s">
        <x:v>1609</x:v>
      </x:c>
      <x:c r="C590" s="21" t="s">
        <x:v>139</x:v>
      </x:c>
      <x:c r="D590" s="22">
        <x:v>2.3940000000000001</x:v>
      </x:c>
      <x:c r="E590" s="24">
        <x:f>일위대가목록!E34</x:f>
        <x:v>0</x:v>
      </x:c>
      <x:c r="F590" s="27">
        <x:f t="shared" si="84"/>
        <x:v>0</x:v>
      </x:c>
      <x:c r="G590" s="24">
        <x:f>일위대가목록!F34</x:f>
        <x:v>0</x:v>
      </x:c>
      <x:c r="H590" s="27">
        <x:f t="shared" si="85"/>
        <x:v>0</x:v>
      </x:c>
      <x:c r="I590" s="24">
        <x:f>일위대가목록!G34</x:f>
        <x:v>0</x:v>
      </x:c>
      <x:c r="J590" s="27">
        <x:f t="shared" si="86"/>
        <x:v>0</x:v>
      </x:c>
      <x:c r="K590" s="24">
        <x:f t="shared" si="87"/>
        <x:v>0</x:v>
      </x:c>
      <x:c r="L590" s="27">
        <x:f t="shared" si="87"/>
        <x:v>0</x:v>
      </x:c>
      <x:c r="M590" s="21" t="s">
        <x:v>520</x:v>
      </x:c>
      <x:c r="N590" s="3" t="s">
        <x:v>35</x:v>
      </x:c>
      <x:c r="O590" s="3" t="s">
        <x:v>1058</x:v>
      </x:c>
      <x:c r="P590" s="3" t="s">
        <x:v>185</x:v>
      </x:c>
      <x:c r="Q590" s="3" t="s">
        <x:v>150</x:v>
      </x:c>
      <x:c r="R590" s="3" t="s">
        <x:v>150</x:v>
      </x:c>
      <x:c r="AV590" s="3" t="s">
        <x:v>140</x:v>
      </x:c>
      <x:c r="AW590" s="3" t="s">
        <x:v>1308</x:v>
      </x:c>
      <x:c r="AX590" s="3" t="s">
        <x:v>140</x:v>
      </x:c>
      <x:c r="AY590" s="3" t="s">
        <x:v>140</x:v>
      </x:c>
      <x:c r="AZ590" s="3" t="s">
        <x:v>140</x:v>
      </x:c>
    </x:row>
    <x:row r="591" spans="1:52" ht="30" customHeight="1">
      <x:c r="A591" s="21" t="s">
        <x:v>177</x:v>
      </x:c>
      <x:c r="B591" s="21" t="s">
        <x:v>1695</x:v>
      </x:c>
      <x:c r="C591" s="21" t="s">
        <x:v>139</x:v>
      </x:c>
      <x:c r="D591" s="22">
        <x:v>-0.070999999999999996</x:v>
      </x:c>
      <x:c r="E591" s="24">
        <x:f>단가대비표!O11</x:f>
        <x:v>0</x:v>
      </x:c>
      <x:c r="F591" s="27">
        <x:f t="shared" si="84"/>
        <x:v>-0</x:v>
      </x:c>
      <x:c r="G591" s="24">
        <x:f>단가대비표!P11</x:f>
        <x:v>0</x:v>
      </x:c>
      <x:c r="H591" s="27">
        <x:f t="shared" si="85"/>
        <x:v>0</x:v>
      </x:c>
      <x:c r="I591" s="24">
        <x:f>단가대비표!V11</x:f>
        <x:v>0</x:v>
      </x:c>
      <x:c r="J591" s="27">
        <x:f t="shared" si="86"/>
        <x:v>0</x:v>
      </x:c>
      <x:c r="K591" s="24">
        <x:f t="shared" si="87"/>
        <x:v>0</x:v>
      </x:c>
      <x:c r="L591" s="27">
        <x:f t="shared" si="87"/>
        <x:v>0</x:v>
      </x:c>
      <x:c r="M591" s="21" t="s">
        <x:v>423</x:v>
      </x:c>
      <x:c r="N591" s="3" t="s">
        <x:v>35</x:v>
      </x:c>
      <x:c r="O591" s="3" t="s">
        <x:v>30</x:v>
      </x:c>
      <x:c r="P591" s="3" t="s">
        <x:v>150</x:v>
      </x:c>
      <x:c r="Q591" s="3" t="s">
        <x:v>150</x:v>
      </x:c>
      <x:c r="R591" s="3" t="s">
        <x:v>185</x:v>
      </x:c>
      <x:c r="AV591" s="3" t="s">
        <x:v>140</x:v>
      </x:c>
      <x:c r="AW591" s="3" t="s">
        <x:v>1558</x:v>
      </x:c>
      <x:c r="AX591" s="3" t="s">
        <x:v>140</x:v>
      </x:c>
      <x:c r="AY591" s="3" t="s">
        <x:v>140</x:v>
      </x:c>
      <x:c r="AZ591" s="3" t="s">
        <x:v>140</x:v>
      </x:c>
    </x:row>
    <x:row r="592" spans="1:52" ht="30" customHeight="1">
      <x:c r="A592" s="21" t="s">
        <x:v>177</x:v>
      </x:c>
      <x:c r="B592" s="21" t="s">
        <x:v>1576</x:v>
      </x:c>
      <x:c r="C592" s="21" t="s">
        <x:v>139</x:v>
      </x:c>
      <x:c r="D592" s="22">
        <x:v>-0.16800000000000001</x:v>
      </x:c>
      <x:c r="E592" s="24">
        <x:f>단가대비표!O10</x:f>
        <x:v>0</x:v>
      </x:c>
      <x:c r="F592" s="27">
        <x:f t="shared" si="84"/>
        <x:v>-0</x:v>
      </x:c>
      <x:c r="G592" s="24">
        <x:f>단가대비표!P10</x:f>
        <x:v>0</x:v>
      </x:c>
      <x:c r="H592" s="27">
        <x:f t="shared" si="85"/>
        <x:v>0</x:v>
      </x:c>
      <x:c r="I592" s="24">
        <x:f>단가대비표!V10</x:f>
        <x:v>0</x:v>
      </x:c>
      <x:c r="J592" s="27">
        <x:f t="shared" si="86"/>
        <x:v>0</x:v>
      </x:c>
      <x:c r="K592" s="24">
        <x:f t="shared" si="87"/>
        <x:v>0</x:v>
      </x:c>
      <x:c r="L592" s="27">
        <x:f t="shared" si="87"/>
        <x:v>0</x:v>
      </x:c>
      <x:c r="M592" s="21" t="s">
        <x:v>423</x:v>
      </x:c>
      <x:c r="N592" s="3" t="s">
        <x:v>35</x:v>
      </x:c>
      <x:c r="O592" s="3" t="s">
        <x:v>1674</x:v>
      </x:c>
      <x:c r="P592" s="3" t="s">
        <x:v>150</x:v>
      </x:c>
      <x:c r="Q592" s="3" t="s">
        <x:v>150</x:v>
      </x:c>
      <x:c r="R592" s="3" t="s">
        <x:v>185</x:v>
      </x:c>
      <x:c r="AV592" s="3" t="s">
        <x:v>140</x:v>
      </x:c>
      <x:c r="AW592" s="3" t="s">
        <x:v>1281</x:v>
      </x:c>
      <x:c r="AX592" s="3" t="s">
        <x:v>140</x:v>
      </x:c>
      <x:c r="AY592" s="3" t="s">
        <x:v>140</x:v>
      </x:c>
      <x:c r="AZ592" s="3" t="s">
        <x:v>140</x:v>
      </x:c>
    </x:row>
    <x:row r="593" spans="1:52" ht="30" customHeight="1">
      <x:c r="A593" s="21" t="s">
        <x:v>1699</x:v>
      </x:c>
      <x:c r="B593" s="21" t="s">
        <x:v>140</x:v>
      </x:c>
      <x:c r="C593" s="21" t="s">
        <x:v>140</x:v>
      </x:c>
      <x:c r="D593" s="22"/>
      <x:c r="E593" s="24"/>
      <x:c r="F593" s="27">
        <x:f>TRUNC(SUMIF(N586:N592,N585,F586:F592),0)</x:f>
        <x:v>0</x:v>
      </x:c>
      <x:c r="G593" s="24"/>
      <x:c r="H593" s="27">
        <x:f>TRUNC(SUMIF(N586:N592,N585,H586:H592),0)</x:f>
        <x:v>0</x:v>
      </x:c>
      <x:c r="I593" s="24"/>
      <x:c r="J593" s="27">
        <x:f>TRUNC(SUMIF(N586:N592,N585,J586:J592),0)</x:f>
        <x:v>0</x:v>
      </x:c>
      <x:c r="K593" s="24"/>
      <x:c r="L593" s="27">
        <x:f>F593+H593+J593</x:f>
        <x:v>0</x:v>
      </x:c>
      <x:c r="M593" s="21" t="s">
        <x:v>140</x:v>
      </x:c>
      <x:c r="N593" s="3" t="s">
        <x:v>344</x:v>
      </x:c>
      <x:c r="O593" s="3" t="s">
        <x:v>344</x:v>
      </x:c>
      <x:c r="P593" s="3" t="s">
        <x:v>140</x:v>
      </x:c>
      <x:c r="Q593" s="3" t="s">
        <x:v>140</x:v>
      </x:c>
      <x:c r="R593" s="3" t="s">
        <x:v>140</x:v>
      </x:c>
      <x:c r="AV593" s="3" t="s">
        <x:v>140</x:v>
      </x:c>
      <x:c r="AW593" s="3" t="s">
        <x:v>140</x:v>
      </x:c>
      <x:c r="AX593" s="3" t="s">
        <x:v>140</x:v>
      </x:c>
      <x:c r="AY593" s="3" t="s">
        <x:v>140</x:v>
      </x:c>
      <x:c r="AZ593" s="3" t="s">
        <x:v>140</x:v>
      </x:c>
    </x:row>
    <x:row r="594" spans="1:13" ht="30" customHeight="1">
      <x:c r="A594" s="22"/>
      <x:c r="B594" s="22"/>
      <x:c r="C594" s="22"/>
      <x:c r="D594" s="22"/>
      <x:c r="E594" s="24"/>
      <x:c r="F594" s="27"/>
      <x:c r="G594" s="24"/>
      <x:c r="H594" s="27"/>
      <x:c r="I594" s="24"/>
      <x:c r="J594" s="27"/>
      <x:c r="K594" s="24"/>
      <x:c r="L594" s="27"/>
      <x:c r="M594" s="22"/>
    </x:row>
    <x:row r="595" spans="1:14" ht="30" customHeight="1">
      <x:c r="A595" s="18" t="s">
        <x:v>1107</x:v>
      </x:c>
      <x:c r="B595" s="19"/>
      <x:c r="C595" s="19"/>
      <x:c r="D595" s="19"/>
      <x:c r="E595" s="23"/>
      <x:c r="F595" s="26"/>
      <x:c r="G595" s="23"/>
      <x:c r="H595" s="26"/>
      <x:c r="I595" s="23"/>
      <x:c r="J595" s="26"/>
      <x:c r="K595" s="23"/>
      <x:c r="L595" s="26"/>
      <x:c r="M595" s="20"/>
      <x:c r="N595" s="3" t="s">
        <x:v>1179</x:v>
      </x:c>
    </x:row>
    <x:row r="596" spans="1:52" ht="30" customHeight="1">
      <x:c r="A596" s="21" t="s">
        <x:v>1007</x:v>
      </x:c>
      <x:c r="B596" s="21" t="s">
        <x:v>1697</x:v>
      </x:c>
      <x:c r="C596" s="21" t="s">
        <x:v>139</x:v>
      </x:c>
      <x:c r="D596" s="22">
        <x:v>2.0724</x:v>
      </x:c>
      <x:c r="E596" s="24">
        <x:f>단가대비표!O19</x:f>
        <x:v>0</x:v>
      </x:c>
      <x:c r="F596" s="27">
        <x:f t="shared" ref="F596:F603" si="88">TRUNC(E596*D596,1)</x:f>
        <x:v>0</x:v>
      </x:c>
      <x:c r="G596" s="24">
        <x:f>단가대비표!P19</x:f>
        <x:v>0</x:v>
      </x:c>
      <x:c r="H596" s="27">
        <x:f t="shared" ref="H596:H603" si="89">TRUNC(G596*D596,1)</x:f>
        <x:v>0</x:v>
      </x:c>
      <x:c r="I596" s="24">
        <x:f>단가대비표!V19</x:f>
        <x:v>0</x:v>
      </x:c>
      <x:c r="J596" s="27">
        <x:f t="shared" ref="J596:J603" si="90">TRUNC(I596*D596,1)</x:f>
        <x:v>0</x:v>
      </x:c>
      <x:c r="K596" s="24">
        <x:f t="shared" ref="K596:L603" si="91">TRUNC(E596+G596+I596,1)</x:f>
        <x:v>0</x:v>
      </x:c>
      <x:c r="L596" s="27">
        <x:f t="shared" si="91"/>
        <x:v>0</x:v>
      </x:c>
      <x:c r="M596" s="21" t="s">
        <x:v>140</x:v>
      </x:c>
      <x:c r="N596" s="3" t="s">
        <x:v>1179</x:v>
      </x:c>
      <x:c r="O596" s="3" t="s">
        <x:v>1667</x:v>
      </x:c>
      <x:c r="P596" s="3" t="s">
        <x:v>150</x:v>
      </x:c>
      <x:c r="Q596" s="3" t="s">
        <x:v>150</x:v>
      </x:c>
      <x:c r="R596" s="3" t="s">
        <x:v>185</x:v>
      </x:c>
      <x:c r="AV596" s="3" t="s">
        <x:v>140</x:v>
      </x:c>
      <x:c r="AW596" s="3" t="s">
        <x:v>1284</x:v>
      </x:c>
      <x:c r="AX596" s="3" t="s">
        <x:v>140</x:v>
      </x:c>
      <x:c r="AY596" s="3" t="s">
        <x:v>140</x:v>
      </x:c>
      <x:c r="AZ596" s="3" t="s">
        <x:v>140</x:v>
      </x:c>
    </x:row>
    <x:row r="597" spans="1:52" ht="30" customHeight="1">
      <x:c r="A597" s="21" t="s">
        <x:v>225</x:v>
      </x:c>
      <x:c r="B597" s="21" t="s">
        <x:v>106</x:v>
      </x:c>
      <x:c r="C597" s="21" t="s">
        <x:v>139</x:v>
      </x:c>
      <x:c r="D597" s="22">
        <x:v>1.4370000000000001</x:v>
      </x:c>
      <x:c r="E597" s="24">
        <x:f>단가대비표!O18</x:f>
        <x:v>0</x:v>
      </x:c>
      <x:c r="F597" s="27">
        <x:f t="shared" si="88"/>
        <x:v>0</x:v>
      </x:c>
      <x:c r="G597" s="24">
        <x:f>단가대비표!P18</x:f>
        <x:v>0</x:v>
      </x:c>
      <x:c r="H597" s="27">
        <x:f t="shared" si="89"/>
        <x:v>0</x:v>
      </x:c>
      <x:c r="I597" s="24">
        <x:f>단가대비표!V18</x:f>
        <x:v>0</x:v>
      </x:c>
      <x:c r="J597" s="27">
        <x:f t="shared" si="90"/>
        <x:v>0</x:v>
      </x:c>
      <x:c r="K597" s="24">
        <x:f t="shared" si="91"/>
        <x:v>0</x:v>
      </x:c>
      <x:c r="L597" s="27">
        <x:f t="shared" si="91"/>
        <x:v>0</x:v>
      </x:c>
      <x:c r="M597" s="21" t="s">
        <x:v>140</x:v>
      </x:c>
      <x:c r="N597" s="3" t="s">
        <x:v>1179</x:v>
      </x:c>
      <x:c r="O597" s="3" t="s">
        <x:v>798</x:v>
      </x:c>
      <x:c r="P597" s="3" t="s">
        <x:v>150</x:v>
      </x:c>
      <x:c r="Q597" s="3" t="s">
        <x:v>150</x:v>
      </x:c>
      <x:c r="R597" s="3" t="s">
        <x:v>185</x:v>
      </x:c>
      <x:c r="AV597" s="3" t="s">
        <x:v>140</x:v>
      </x:c>
      <x:c r="AW597" s="3" t="s">
        <x:v>1261</x:v>
      </x:c>
      <x:c r="AX597" s="3" t="s">
        <x:v>140</x:v>
      </x:c>
      <x:c r="AY597" s="3" t="s">
        <x:v>140</x:v>
      </x:c>
      <x:c r="AZ597" s="3" t="s">
        <x:v>140</x:v>
      </x:c>
    </x:row>
    <x:row r="598" spans="1:52" ht="30" customHeight="1">
      <x:c r="A598" s="21" t="s">
        <x:v>950</x:v>
      </x:c>
      <x:c r="B598" s="21" t="s">
        <x:v>1609</x:v>
      </x:c>
      <x:c r="C598" s="21" t="s">
        <x:v>139</x:v>
      </x:c>
      <x:c r="D598" s="22">
        <x:v>3.2526000000000002</x:v>
      </x:c>
      <x:c r="E598" s="24">
        <x:f>일위대가목록!E34</x:f>
        <x:v>0</x:v>
      </x:c>
      <x:c r="F598" s="27">
        <x:f t="shared" si="88"/>
        <x:v>0</x:v>
      </x:c>
      <x:c r="G598" s="24">
        <x:f>일위대가목록!F34</x:f>
        <x:v>0</x:v>
      </x:c>
      <x:c r="H598" s="27">
        <x:f t="shared" si="89"/>
        <x:v>0</x:v>
      </x:c>
      <x:c r="I598" s="24">
        <x:f>일위대가목록!G34</x:f>
        <x:v>0</x:v>
      </x:c>
      <x:c r="J598" s="27">
        <x:f t="shared" si="90"/>
        <x:v>0</x:v>
      </x:c>
      <x:c r="K598" s="24">
        <x:f t="shared" si="91"/>
        <x:v>0</x:v>
      </x:c>
      <x:c r="L598" s="27">
        <x:f t="shared" si="91"/>
        <x:v>0</x:v>
      </x:c>
      <x:c r="M598" s="21" t="s">
        <x:v>520</x:v>
      </x:c>
      <x:c r="N598" s="3" t="s">
        <x:v>1179</x:v>
      </x:c>
      <x:c r="O598" s="3" t="s">
        <x:v>1058</x:v>
      </x:c>
      <x:c r="P598" s="3" t="s">
        <x:v>185</x:v>
      </x:c>
      <x:c r="Q598" s="3" t="s">
        <x:v>150</x:v>
      </x:c>
      <x:c r="R598" s="3" t="s">
        <x:v>150</x:v>
      </x:c>
      <x:c r="AV598" s="3" t="s">
        <x:v>140</x:v>
      </x:c>
      <x:c r="AW598" s="3" t="s">
        <x:v>1341</x:v>
      </x:c>
      <x:c r="AX598" s="3" t="s">
        <x:v>140</x:v>
      </x:c>
      <x:c r="AY598" s="3" t="s">
        <x:v>140</x:v>
      </x:c>
      <x:c r="AZ598" s="3" t="s">
        <x:v>140</x:v>
      </x:c>
    </x:row>
    <x:row r="599" spans="1:52" ht="30" customHeight="1">
      <x:c r="A599" s="21" t="s">
        <x:v>88</x:v>
      </x:c>
      <x:c r="B599" s="21" t="s">
        <x:v>998</x:v>
      </x:c>
      <x:c r="C599" s="21" t="s">
        <x:v>176</x:v>
      </x:c>
      <x:c r="D599" s="22">
        <x:v>0.5</x:v>
      </x:c>
      <x:c r="E599" s="24">
        <x:f>일위대가목록!E60</x:f>
        <x:v>0</x:v>
      </x:c>
      <x:c r="F599" s="27">
        <x:f t="shared" si="88"/>
        <x:v>0</x:v>
      </x:c>
      <x:c r="G599" s="24">
        <x:f>일위대가목록!F60</x:f>
        <x:v>0</x:v>
      </x:c>
      <x:c r="H599" s="27">
        <x:f t="shared" si="89"/>
        <x:v>0</x:v>
      </x:c>
      <x:c r="I599" s="24">
        <x:f>일위대가목록!G60</x:f>
        <x:v>0</x:v>
      </x:c>
      <x:c r="J599" s="27">
        <x:f t="shared" si="90"/>
        <x:v>0</x:v>
      </x:c>
      <x:c r="K599" s="24">
        <x:f t="shared" si="91"/>
        <x:v>0</x:v>
      </x:c>
      <x:c r="L599" s="27">
        <x:f t="shared" si="91"/>
        <x:v>0</x:v>
      </x:c>
      <x:c r="M599" s="21" t="s">
        <x:v>738</x:v>
      </x:c>
      <x:c r="N599" s="3" t="s">
        <x:v>1179</x:v>
      </x:c>
      <x:c r="O599" s="3" t="s">
        <x:v>1136</x:v>
      </x:c>
      <x:c r="P599" s="3" t="s">
        <x:v>185</x:v>
      </x:c>
      <x:c r="Q599" s="3" t="s">
        <x:v>150</x:v>
      </x:c>
      <x:c r="R599" s="3" t="s">
        <x:v>150</x:v>
      </x:c>
      <x:c r="AV599" s="3" t="s">
        <x:v>140</x:v>
      </x:c>
      <x:c r="AW599" s="3" t="s">
        <x:v>1454</x:v>
      </x:c>
      <x:c r="AX599" s="3" t="s">
        <x:v>140</x:v>
      </x:c>
      <x:c r="AY599" s="3" t="s">
        <x:v>140</x:v>
      </x:c>
      <x:c r="AZ599" s="3" t="s">
        <x:v>140</x:v>
      </x:c>
    </x:row>
    <x:row r="600" spans="1:52" ht="30" customHeight="1">
      <x:c r="A600" s="21" t="s">
        <x:v>43</x:v>
      </x:c>
      <x:c r="B600" s="21" t="s">
        <x:v>1013</x:v>
      </x:c>
      <x:c r="C600" s="21" t="s">
        <x:v>176</x:v>
      </x:c>
      <x:c r="D600" s="22">
        <x:v>0.20000000000000001</x:v>
      </x:c>
      <x:c r="E600" s="24">
        <x:f>일위대가목록!E63</x:f>
        <x:v>0</x:v>
      </x:c>
      <x:c r="F600" s="27">
        <x:f t="shared" si="88"/>
        <x:v>0</x:v>
      </x:c>
      <x:c r="G600" s="24">
        <x:f>일위대가목록!F63</x:f>
        <x:v>0</x:v>
      </x:c>
      <x:c r="H600" s="27">
        <x:f t="shared" si="89"/>
        <x:v>0</x:v>
      </x:c>
      <x:c r="I600" s="24">
        <x:f>일위대가목록!G63</x:f>
        <x:v>0</x:v>
      </x:c>
      <x:c r="J600" s="27">
        <x:f t="shared" si="90"/>
        <x:v>0</x:v>
      </x:c>
      <x:c r="K600" s="24">
        <x:f t="shared" si="91"/>
        <x:v>0</x:v>
      </x:c>
      <x:c r="L600" s="27">
        <x:f t="shared" si="91"/>
        <x:v>0</x:v>
      </x:c>
      <x:c r="M600" s="21" t="s">
        <x:v>603</x:v>
      </x:c>
      <x:c r="N600" s="3" t="s">
        <x:v>1179</x:v>
      </x:c>
      <x:c r="O600" s="3" t="s">
        <x:v>1122</x:v>
      </x:c>
      <x:c r="P600" s="3" t="s">
        <x:v>185</x:v>
      </x:c>
      <x:c r="Q600" s="3" t="s">
        <x:v>150</x:v>
      </x:c>
      <x:c r="R600" s="3" t="s">
        <x:v>150</x:v>
      </x:c>
      <x:c r="AV600" s="3" t="s">
        <x:v>140</x:v>
      </x:c>
      <x:c r="AW600" s="3" t="s">
        <x:v>1318</x:v>
      </x:c>
      <x:c r="AX600" s="3" t="s">
        <x:v>140</x:v>
      </x:c>
      <x:c r="AY600" s="3" t="s">
        <x:v>140</x:v>
      </x:c>
      <x:c r="AZ600" s="3" t="s">
        <x:v>140</x:v>
      </x:c>
    </x:row>
    <x:row r="601" spans="1:52" ht="30" customHeight="1">
      <x:c r="A601" s="21" t="s">
        <x:v>177</x:v>
      </x:c>
      <x:c r="B601" s="21" t="s">
        <x:v>1576</x:v>
      </x:c>
      <x:c r="C601" s="21" t="s">
        <x:v>139</x:v>
      </x:c>
      <x:c r="D601" s="22">
        <x:v>-0.17999999999999999</x:v>
      </x:c>
      <x:c r="E601" s="24">
        <x:f>단가대비표!O10</x:f>
        <x:v>0</x:v>
      </x:c>
      <x:c r="F601" s="27">
        <x:f t="shared" si="88"/>
        <x:v>-0</x:v>
      </x:c>
      <x:c r="G601" s="24">
        <x:f>단가대비표!P10</x:f>
        <x:v>0</x:v>
      </x:c>
      <x:c r="H601" s="27">
        <x:f t="shared" si="89"/>
        <x:v>0</x:v>
      </x:c>
      <x:c r="I601" s="24">
        <x:f>단가대비표!V10</x:f>
        <x:v>0</x:v>
      </x:c>
      <x:c r="J601" s="27">
        <x:f t="shared" si="90"/>
        <x:v>0</x:v>
      </x:c>
      <x:c r="K601" s="24">
        <x:f t="shared" si="91"/>
        <x:v>0</x:v>
      </x:c>
      <x:c r="L601" s="27">
        <x:f t="shared" si="91"/>
        <x:v>0</x:v>
      </x:c>
      <x:c r="M601" s="21" t="s">
        <x:v>423</x:v>
      </x:c>
      <x:c r="N601" s="3" t="s">
        <x:v>1179</x:v>
      </x:c>
      <x:c r="O601" s="3" t="s">
        <x:v>1674</x:v>
      </x:c>
      <x:c r="P601" s="3" t="s">
        <x:v>150</x:v>
      </x:c>
      <x:c r="Q601" s="3" t="s">
        <x:v>150</x:v>
      </x:c>
      <x:c r="R601" s="3" t="s">
        <x:v>185</x:v>
      </x:c>
      <x:c r="AV601" s="3" t="s">
        <x:v>140</x:v>
      </x:c>
      <x:c r="AW601" s="3" t="s">
        <x:v>1270</x:v>
      </x:c>
      <x:c r="AX601" s="3" t="s">
        <x:v>140</x:v>
      </x:c>
      <x:c r="AY601" s="3" t="s">
        <x:v>140</x:v>
      </x:c>
      <x:c r="AZ601" s="3" t="s">
        <x:v>140</x:v>
      </x:c>
    </x:row>
    <x:row r="602" spans="1:52" ht="30" customHeight="1">
      <x:c r="A602" s="21" t="s">
        <x:v>273</x:v>
      </x:c>
      <x:c r="B602" s="21" t="s">
        <x:v>1021</x:v>
      </x:c>
      <x:c r="C602" s="21" t="s">
        <x:v>176</x:v>
      </x:c>
      <x:c r="D602" s="22">
        <x:v>0.5</x:v>
      </x:c>
      <x:c r="E602" s="24">
        <x:f>일위대가목록!E59</x:f>
        <x:v>0</x:v>
      </x:c>
      <x:c r="F602" s="27">
        <x:f t="shared" si="88"/>
        <x:v>0</x:v>
      </x:c>
      <x:c r="G602" s="24">
        <x:f>일위대가목록!F59</x:f>
        <x:v>0</x:v>
      </x:c>
      <x:c r="H602" s="27">
        <x:f t="shared" si="89"/>
        <x:v>0</x:v>
      </x:c>
      <x:c r="I602" s="24">
        <x:f>일위대가목록!G59</x:f>
        <x:v>0</x:v>
      </x:c>
      <x:c r="J602" s="27">
        <x:f t="shared" si="90"/>
        <x:v>0</x:v>
      </x:c>
      <x:c r="K602" s="24">
        <x:f t="shared" si="91"/>
        <x:v>0</x:v>
      </x:c>
      <x:c r="L602" s="27">
        <x:f t="shared" si="91"/>
        <x:v>0</x:v>
      </x:c>
      <x:c r="M602" s="21" t="s">
        <x:v>567</x:v>
      </x:c>
      <x:c r="N602" s="3" t="s">
        <x:v>1179</x:v>
      </x:c>
      <x:c r="O602" s="3" t="s">
        <x:v>1134</x:v>
      </x:c>
      <x:c r="P602" s="3" t="s">
        <x:v>185</x:v>
      </x:c>
      <x:c r="Q602" s="3" t="s">
        <x:v>150</x:v>
      </x:c>
      <x:c r="R602" s="3" t="s">
        <x:v>150</x:v>
      </x:c>
      <x:c r="AV602" s="3" t="s">
        <x:v>140</x:v>
      </x:c>
      <x:c r="AW602" s="3" t="s">
        <x:v>1317</x:v>
      </x:c>
      <x:c r="AX602" s="3" t="s">
        <x:v>140</x:v>
      </x:c>
      <x:c r="AY602" s="3" t="s">
        <x:v>140</x:v>
      </x:c>
      <x:c r="AZ602" s="3" t="s">
        <x:v>140</x:v>
      </x:c>
    </x:row>
    <x:row r="603" spans="1:52" ht="30" customHeight="1">
      <x:c r="A603" s="21" t="s">
        <x:v>295</x:v>
      </x:c>
      <x:c r="B603" s="21" t="s">
        <x:v>1003</x:v>
      </x:c>
      <x:c r="C603" s="21" t="s">
        <x:v>176</x:v>
      </x:c>
      <x:c r="D603" s="22">
        <x:v>0.20000000000000001</x:v>
      </x:c>
      <x:c r="E603" s="24">
        <x:f>일위대가목록!E62</x:f>
        <x:v>0</x:v>
      </x:c>
      <x:c r="F603" s="27">
        <x:f t="shared" si="88"/>
        <x:v>0</x:v>
      </x:c>
      <x:c r="G603" s="24">
        <x:f>일위대가목록!F62</x:f>
        <x:v>0</x:v>
      </x:c>
      <x:c r="H603" s="27">
        <x:f t="shared" si="89"/>
        <x:v>0</x:v>
      </x:c>
      <x:c r="I603" s="24">
        <x:f>일위대가목록!G62</x:f>
        <x:v>0</x:v>
      </x:c>
      <x:c r="J603" s="27">
        <x:f t="shared" si="90"/>
        <x:v>0</x:v>
      </x:c>
      <x:c r="K603" s="24">
        <x:f t="shared" si="91"/>
        <x:v>0</x:v>
      </x:c>
      <x:c r="L603" s="27">
        <x:f t="shared" si="91"/>
        <x:v>0</x:v>
      </x:c>
      <x:c r="M603" s="21" t="s">
        <x:v>613</x:v>
      </x:c>
      <x:c r="N603" s="3" t="s">
        <x:v>1179</x:v>
      </x:c>
      <x:c r="O603" s="3" t="s">
        <x:v>1154</x:v>
      </x:c>
      <x:c r="P603" s="3" t="s">
        <x:v>185</x:v>
      </x:c>
      <x:c r="Q603" s="3" t="s">
        <x:v>150</x:v>
      </x:c>
      <x:c r="R603" s="3" t="s">
        <x:v>150</x:v>
      </x:c>
      <x:c r="AV603" s="3" t="s">
        <x:v>140</x:v>
      </x:c>
      <x:c r="AW603" s="3" t="s">
        <x:v>1310</x:v>
      </x:c>
      <x:c r="AX603" s="3" t="s">
        <x:v>140</x:v>
      </x:c>
      <x:c r="AY603" s="3" t="s">
        <x:v>140</x:v>
      </x:c>
      <x:c r="AZ603" s="3" t="s">
        <x:v>140</x:v>
      </x:c>
    </x:row>
    <x:row r="604" spans="1:52" ht="30" customHeight="1">
      <x:c r="A604" s="21" t="s">
        <x:v>1699</x:v>
      </x:c>
      <x:c r="B604" s="21" t="s">
        <x:v>140</x:v>
      </x:c>
      <x:c r="C604" s="21" t="s">
        <x:v>140</x:v>
      </x:c>
      <x:c r="D604" s="22"/>
      <x:c r="E604" s="24"/>
      <x:c r="F604" s="27">
        <x:f>TRUNC(SUMIF(N596:N603,N595,F596:F603),0)</x:f>
        <x:v>0</x:v>
      </x:c>
      <x:c r="G604" s="24"/>
      <x:c r="H604" s="27">
        <x:f>TRUNC(SUMIF(N596:N603,N595,H596:H603),0)</x:f>
        <x:v>0</x:v>
      </x:c>
      <x:c r="I604" s="24"/>
      <x:c r="J604" s="27">
        <x:f>TRUNC(SUMIF(N596:N603,N595,J596:J603),0)</x:f>
        <x:v>0</x:v>
      </x:c>
      <x:c r="K604" s="24"/>
      <x:c r="L604" s="27">
        <x:f>F604+H604+J604</x:f>
        <x:v>0</x:v>
      </x:c>
      <x:c r="M604" s="21" t="s">
        <x:v>140</x:v>
      </x:c>
      <x:c r="N604" s="3" t="s">
        <x:v>344</x:v>
      </x:c>
      <x:c r="O604" s="3" t="s">
        <x:v>344</x:v>
      </x:c>
      <x:c r="P604" s="3" t="s">
        <x:v>140</x:v>
      </x:c>
      <x:c r="Q604" s="3" t="s">
        <x:v>140</x:v>
      </x:c>
      <x:c r="R604" s="3" t="s">
        <x:v>140</x:v>
      </x:c>
      <x:c r="AV604" s="3" t="s">
        <x:v>140</x:v>
      </x:c>
      <x:c r="AW604" s="3" t="s">
        <x:v>140</x:v>
      </x:c>
      <x:c r="AX604" s="3" t="s">
        <x:v>140</x:v>
      </x:c>
      <x:c r="AY604" s="3" t="s">
        <x:v>140</x:v>
      </x:c>
      <x:c r="AZ604" s="3" t="s">
        <x:v>140</x:v>
      </x:c>
    </x:row>
    <x:row r="605" spans="1:13" ht="30" customHeight="1">
      <x:c r="A605" s="22"/>
      <x:c r="B605" s="22"/>
      <x:c r="C605" s="22"/>
      <x:c r="D605" s="22"/>
      <x:c r="E605" s="24"/>
      <x:c r="F605" s="27"/>
      <x:c r="G605" s="24"/>
      <x:c r="H605" s="27"/>
      <x:c r="I605" s="24"/>
      <x:c r="J605" s="27"/>
      <x:c r="K605" s="24"/>
      <x:c r="L605" s="27"/>
      <x:c r="M605" s="22"/>
    </x:row>
    <x:row r="606" spans="1:14" ht="30" customHeight="1">
      <x:c r="A606" s="18" t="s">
        <x:v>1784</x:v>
      </x:c>
      <x:c r="B606" s="19"/>
      <x:c r="C606" s="19"/>
      <x:c r="D606" s="19"/>
      <x:c r="E606" s="23"/>
      <x:c r="F606" s="26"/>
      <x:c r="G606" s="23"/>
      <x:c r="H606" s="26"/>
      <x:c r="I606" s="23"/>
      <x:c r="J606" s="26"/>
      <x:c r="K606" s="23"/>
      <x:c r="L606" s="26"/>
      <x:c r="M606" s="20"/>
      <x:c r="N606" s="3" t="s">
        <x:v>1867</x:v>
      </x:c>
    </x:row>
    <x:row r="607" spans="1:52" ht="30" customHeight="1">
      <x:c r="A607" s="21" t="s">
        <x:v>184</x:v>
      </x:c>
      <x:c r="B607" s="21" t="s">
        <x:v>387</x:v>
      </x:c>
      <x:c r="C607" s="21" t="s">
        <x:v>127</x:v>
      </x:c>
      <x:c r="D607" s="22">
        <x:v>0.035000000000000003</x:v>
      </x:c>
      <x:c r="E607" s="24">
        <x:f>단가대비표!O111</x:f>
        <x:v>0</x:v>
      </x:c>
      <x:c r="F607" s="27">
        <x:f>TRUNC(E607*D607,1)</x:f>
        <x:v>0</x:v>
      </x:c>
      <x:c r="G607" s="24">
        <x:f>단가대비표!P111</x:f>
        <x:v>0</x:v>
      </x:c>
      <x:c r="H607" s="27">
        <x:f>TRUNC(G607*D607,1)</x:f>
        <x:v>0</x:v>
      </x:c>
      <x:c r="I607" s="24">
        <x:f>단가대비표!V111</x:f>
        <x:v>0</x:v>
      </x:c>
      <x:c r="J607" s="27">
        <x:f>TRUNC(I607*D607,1)</x:f>
        <x:v>0</x:v>
      </x:c>
      <x:c r="K607" s="24">
        <x:f>TRUNC(E607+G607+I607,1)</x:f>
        <x:v>0</x:v>
      </x:c>
      <x:c r="L607" s="27">
        <x:f>TRUNC(F607+H607+J607,1)</x:f>
        <x:v>0</x:v>
      </x:c>
      <x:c r="M607" s="21" t="s">
        <x:v>140</x:v>
      </x:c>
      <x:c r="N607" s="3" t="s">
        <x:v>1867</x:v>
      </x:c>
      <x:c r="O607" s="3" t="s">
        <x:v>28</x:v>
      </x:c>
      <x:c r="P607" s="3" t="s">
        <x:v>150</x:v>
      </x:c>
      <x:c r="Q607" s="3" t="s">
        <x:v>150</x:v>
      </x:c>
      <x:c r="R607" s="3" t="s">
        <x:v>185</x:v>
      </x:c>
      <x:c r="V607" s="2">
        <x:v>1</x:v>
      </x:c>
      <x:c r="AV607" s="3" t="s">
        <x:v>140</x:v>
      </x:c>
      <x:c r="AW607" s="3" t="s">
        <x:v>1288</x:v>
      </x:c>
      <x:c r="AX607" s="3" t="s">
        <x:v>140</x:v>
      </x:c>
      <x:c r="AY607" s="3" t="s">
        <x:v>140</x:v>
      </x:c>
      <x:c r="AZ607" s="3" t="s">
        <x:v>140</x:v>
      </x:c>
    </x:row>
    <x:row r="608" spans="1:52" ht="30" customHeight="1">
      <x:c r="A608" s="21" t="s">
        <x:v>856</x:v>
      </x:c>
      <x:c r="B608" s="21" t="s">
        <x:v>494</x:v>
      </x:c>
      <x:c r="C608" s="21" t="s">
        <x:v>141</x:v>
      </x:c>
      <x:c r="D608" s="22">
        <x:v>1</x:v>
      </x:c>
      <x:c r="E608" s="24">
        <x:v>0</x:v>
      </x:c>
      <x:c r="F608" s="27">
        <x:f>TRUNC(E608*D608,1)</x:f>
        <x:v>0</x:v>
      </x:c>
      <x:c r="G608" s="24">
        <x:v>0</x:v>
      </x:c>
      <x:c r="H608" s="27">
        <x:f>TRUNC(G608*D608,1)</x:f>
        <x:v>0</x:v>
      </x:c>
      <x:c r="I608" s="24">
        <x:f>TRUNC(SUMIF(V607:V608,RIGHTB(O608,1),H607:H608)*U608,2)</x:f>
        <x:v>0</x:v>
      </x:c>
      <x:c r="J608" s="27">
        <x:f>TRUNC(I608*D608,1)</x:f>
        <x:v>0</x:v>
      </x:c>
      <x:c r="K608" s="24">
        <x:f>TRUNC(E608+G608+I608,1)</x:f>
        <x:v>0</x:v>
      </x:c>
      <x:c r="L608" s="27">
        <x:f>TRUNC(F608+H608+J608,1)</x:f>
        <x:v>0</x:v>
      </x:c>
      <x:c r="M608" s="21" t="s">
        <x:v>140</x:v>
      </x:c>
      <x:c r="N608" s="3" t="s">
        <x:v>1867</x:v>
      </x:c>
      <x:c r="O608" s="3" t="s">
        <x:v>5</x:v>
      </x:c>
      <x:c r="P608" s="3" t="s">
        <x:v>150</x:v>
      </x:c>
      <x:c r="Q608" s="3" t="s">
        <x:v>150</x:v>
      </x:c>
      <x:c r="R608" s="3" t="s">
        <x:v>150</x:v>
      </x:c>
      <x:c r="S608" s="2">
        <x:v>1</x:v>
      </x:c>
      <x:c r="T608" s="2">
        <x:v>2</x:v>
      </x:c>
      <x:c r="U608" s="2">
        <x:v>0.040000000000000002</x:v>
      </x:c>
      <x:c r="AV608" s="3" t="s">
        <x:v>140</x:v>
      </x:c>
      <x:c r="AW608" s="3" t="s">
        <x:v>1315</x:v>
      </x:c>
      <x:c r="AX608" s="3" t="s">
        <x:v>140</x:v>
      </x:c>
      <x:c r="AY608" s="3" t="s">
        <x:v>140</x:v>
      </x:c>
      <x:c r="AZ608" s="3" t="s">
        <x:v>140</x:v>
      </x:c>
    </x:row>
    <x:row r="609" spans="1:52" ht="30" customHeight="1">
      <x:c r="A609" s="21" t="s">
        <x:v>1699</x:v>
      </x:c>
      <x:c r="B609" s="21" t="s">
        <x:v>140</x:v>
      </x:c>
      <x:c r="C609" s="21" t="s">
        <x:v>140</x:v>
      </x:c>
      <x:c r="D609" s="22"/>
      <x:c r="E609" s="24"/>
      <x:c r="F609" s="27">
        <x:f>TRUNC(SUMIF(N607:N608,N606,F607:F608),0)</x:f>
        <x:v>0</x:v>
      </x:c>
      <x:c r="G609" s="24"/>
      <x:c r="H609" s="27">
        <x:f>TRUNC(SUMIF(N607:N608,N606,H607:H608),0)</x:f>
        <x:v>0</x:v>
      </x:c>
      <x:c r="I609" s="24"/>
      <x:c r="J609" s="27">
        <x:f>TRUNC(SUMIF(N607:N608,N606,J607:J608),0)</x:f>
        <x:v>0</x:v>
      </x:c>
      <x:c r="K609" s="24"/>
      <x:c r="L609" s="27">
        <x:f>F609+H609+J609</x:f>
        <x:v>0</x:v>
      </x:c>
      <x:c r="M609" s="21" t="s">
        <x:v>140</x:v>
      </x:c>
      <x:c r="N609" s="3" t="s">
        <x:v>344</x:v>
      </x:c>
      <x:c r="O609" s="3" t="s">
        <x:v>344</x:v>
      </x:c>
      <x:c r="P609" s="3" t="s">
        <x:v>140</x:v>
      </x:c>
      <x:c r="Q609" s="3" t="s">
        <x:v>140</x:v>
      </x:c>
      <x:c r="R609" s="3" t="s">
        <x:v>140</x:v>
      </x:c>
      <x:c r="AV609" s="3" t="s">
        <x:v>140</x:v>
      </x:c>
      <x:c r="AW609" s="3" t="s">
        <x:v>140</x:v>
      </x:c>
      <x:c r="AX609" s="3" t="s">
        <x:v>140</x:v>
      </x:c>
      <x:c r="AY609" s="3" t="s">
        <x:v>140</x:v>
      </x:c>
      <x:c r="AZ609" s="3" t="s">
        <x:v>140</x:v>
      </x:c>
    </x:row>
    <x:row r="610" spans="1:13" ht="30" customHeight="1">
      <x:c r="A610" s="22"/>
      <x:c r="B610" s="22"/>
      <x:c r="C610" s="22"/>
      <x:c r="D610" s="22"/>
      <x:c r="E610" s="24"/>
      <x:c r="F610" s="27"/>
      <x:c r="G610" s="24"/>
      <x:c r="H610" s="27"/>
      <x:c r="I610" s="24"/>
      <x:c r="J610" s="27"/>
      <x:c r="K610" s="24"/>
      <x:c r="L610" s="27"/>
      <x:c r="M610" s="22"/>
    </x:row>
    <x:row r="611" spans="1:14" ht="30" customHeight="1">
      <x:c r="A611" s="18" t="s">
        <x:v>1647</x:v>
      </x:c>
      <x:c r="B611" s="19"/>
      <x:c r="C611" s="19"/>
      <x:c r="D611" s="19"/>
      <x:c r="E611" s="23"/>
      <x:c r="F611" s="26"/>
      <x:c r="G611" s="23"/>
      <x:c r="H611" s="26"/>
      <x:c r="I611" s="23"/>
      <x:c r="J611" s="26"/>
      <x:c r="K611" s="23"/>
      <x:c r="L611" s="26"/>
      <x:c r="M611" s="20"/>
      <x:c r="N611" s="3" t="s">
        <x:v>827</x:v>
      </x:c>
    </x:row>
    <x:row r="612" spans="1:52" ht="30" customHeight="1">
      <x:c r="A612" s="21" t="s">
        <x:v>338</x:v>
      </x:c>
      <x:c r="B612" s="21" t="s">
        <x:v>1896</x:v>
      </x:c>
      <x:c r="C612" s="21" t="s">
        <x:v>137</x:v>
      </x:c>
      <x:c r="D612" s="22">
        <x:v>1.1000000000000001</x:v>
      </x:c>
      <x:c r="E612" s="24">
        <x:f>단가대비표!O44</x:f>
        <x:v>0</x:v>
      </x:c>
      <x:c r="F612" s="27">
        <x:f>TRUNC(E612*D612,1)</x:f>
        <x:v>0</x:v>
      </x:c>
      <x:c r="G612" s="24">
        <x:f>단가대비표!P44</x:f>
        <x:v>0</x:v>
      </x:c>
      <x:c r="H612" s="27">
        <x:f>TRUNC(G612*D612,1)</x:f>
        <x:v>0</x:v>
      </x:c>
      <x:c r="I612" s="24">
        <x:f>단가대비표!V44</x:f>
        <x:v>0</x:v>
      </x:c>
      <x:c r="J612" s="27">
        <x:f>TRUNC(I612*D612,1)</x:f>
        <x:v>0</x:v>
      </x:c>
      <x:c r="K612" s="24">
        <x:f t="shared" ref="K612:L614" si="92">TRUNC(E612+G612+I612,1)</x:f>
        <x:v>0</x:v>
      </x:c>
      <x:c r="L612" s="27">
        <x:f t="shared" si="92"/>
        <x:v>0</x:v>
      </x:c>
      <x:c r="M612" s="21" t="s">
        <x:v>140</x:v>
      </x:c>
      <x:c r="N612" s="3" t="s">
        <x:v>827</x:v>
      </x:c>
      <x:c r="O612" s="3" t="s">
        <x:v>1920</x:v>
      </x:c>
      <x:c r="P612" s="3" t="s">
        <x:v>150</x:v>
      </x:c>
      <x:c r="Q612" s="3" t="s">
        <x:v>150</x:v>
      </x:c>
      <x:c r="R612" s="3" t="s">
        <x:v>185</x:v>
      </x:c>
      <x:c r="V612" s="2">
        <x:v>1</x:v>
      </x:c>
      <x:c r="AV612" s="3" t="s">
        <x:v>140</x:v>
      </x:c>
      <x:c r="AW612" s="3" t="s">
        <x:v>1252</x:v>
      </x:c>
      <x:c r="AX612" s="3" t="s">
        <x:v>140</x:v>
      </x:c>
      <x:c r="AY612" s="3" t="s">
        <x:v>140</x:v>
      </x:c>
      <x:c r="AZ612" s="3" t="s">
        <x:v>140</x:v>
      </x:c>
    </x:row>
    <x:row r="613" spans="1:52" ht="30" customHeight="1">
      <x:c r="A613" s="21" t="s">
        <x:v>172</x:v>
      </x:c>
      <x:c r="B613" s="21" t="s">
        <x:v>386</x:v>
      </x:c>
      <x:c r="C613" s="21" t="s">
        <x:v>141</x:v>
      </x:c>
      <x:c r="D613" s="22">
        <x:v>1</x:v>
      </x:c>
      <x:c r="E613" s="24">
        <x:f>TRUNC(SUMIF(V612:V614,RIGHTB(O613,1),F612:F614)*U613,2)</x:f>
        <x:v>0</x:v>
      </x:c>
      <x:c r="F613" s="27">
        <x:f>TRUNC(E613*D613,1)</x:f>
        <x:v>0</x:v>
      </x:c>
      <x:c r="G613" s="24">
        <x:v>0</x:v>
      </x:c>
      <x:c r="H613" s="27">
        <x:f>TRUNC(G613*D613,1)</x:f>
        <x:v>0</x:v>
      </x:c>
      <x:c r="I613" s="24">
        <x:v>0</x:v>
      </x:c>
      <x:c r="J613" s="27">
        <x:f>TRUNC(I613*D613,1)</x:f>
        <x:v>0</x:v>
      </x:c>
      <x:c r="K613" s="24">
        <x:f t="shared" si="92"/>
        <x:v>0</x:v>
      </x:c>
      <x:c r="L613" s="27">
        <x:f t="shared" si="92"/>
        <x:v>0</x:v>
      </x:c>
      <x:c r="M613" s="21" t="s">
        <x:v>140</x:v>
      </x:c>
      <x:c r="N613" s="3" t="s">
        <x:v>827</x:v>
      </x:c>
      <x:c r="O613" s="3" t="s">
        <x:v>5</x:v>
      </x:c>
      <x:c r="P613" s="3" t="s">
        <x:v>150</x:v>
      </x:c>
      <x:c r="Q613" s="3" t="s">
        <x:v>150</x:v>
      </x:c>
      <x:c r="R613" s="3" t="s">
        <x:v>150</x:v>
      </x:c>
      <x:c r="S613" s="2">
        <x:v>0</x:v>
      </x:c>
      <x:c r="T613" s="2">
        <x:v>0</x:v>
      </x:c>
      <x:c r="U613" s="2">
        <x:v>0.05</x:v>
      </x:c>
      <x:c r="AV613" s="3" t="s">
        <x:v>140</x:v>
      </x:c>
      <x:c r="AW613" s="3" t="s">
        <x:v>1337</x:v>
      </x:c>
      <x:c r="AX613" s="3" t="s">
        <x:v>140</x:v>
      </x:c>
      <x:c r="AY613" s="3" t="s">
        <x:v>140</x:v>
      </x:c>
      <x:c r="AZ613" s="3" t="s">
        <x:v>140</x:v>
      </x:c>
    </x:row>
    <x:row r="614" spans="1:52" ht="30" customHeight="1">
      <x:c r="A614" s="21" t="s">
        <x:v>372</x:v>
      </x:c>
      <x:c r="B614" s="21" t="s">
        <x:v>140</x:v>
      </x:c>
      <x:c r="C614" s="21" t="s">
        <x:v>137</x:v>
      </x:c>
      <x:c r="D614" s="22">
        <x:v>1</x:v>
      </x:c>
      <x:c r="E614" s="24">
        <x:f>일위대가목록!E101</x:f>
        <x:v>0</x:v>
      </x:c>
      <x:c r="F614" s="27">
        <x:f>TRUNC(E614*D614,1)</x:f>
        <x:v>0</x:v>
      </x:c>
      <x:c r="G614" s="24">
        <x:f>일위대가목록!F101</x:f>
        <x:v>0</x:v>
      </x:c>
      <x:c r="H614" s="27">
        <x:f>TRUNC(G614*D614,1)</x:f>
        <x:v>0</x:v>
      </x:c>
      <x:c r="I614" s="24">
        <x:f>일위대가목록!G101</x:f>
        <x:v>0</x:v>
      </x:c>
      <x:c r="J614" s="27">
        <x:f>TRUNC(I614*D614,1)</x:f>
        <x:v>0</x:v>
      </x:c>
      <x:c r="K614" s="24">
        <x:f t="shared" si="92"/>
        <x:v>0</x:v>
      </x:c>
      <x:c r="L614" s="27">
        <x:f t="shared" si="92"/>
        <x:v>0</x:v>
      </x:c>
      <x:c r="M614" s="21" t="s">
        <x:v>323</x:v>
      </x:c>
      <x:c r="N614" s="3" t="s">
        <x:v>827</x:v>
      </x:c>
      <x:c r="O614" s="3" t="s">
        <x:v>1867</x:v>
      </x:c>
      <x:c r="P614" s="3" t="s">
        <x:v>185</x:v>
      </x:c>
      <x:c r="Q614" s="3" t="s">
        <x:v>150</x:v>
      </x:c>
      <x:c r="R614" s="3" t="s">
        <x:v>150</x:v>
      </x:c>
      <x:c r="AV614" s="3" t="s">
        <x:v>140</x:v>
      </x:c>
      <x:c r="AW614" s="3" t="s">
        <x:v>1307</x:v>
      </x:c>
      <x:c r="AX614" s="3" t="s">
        <x:v>140</x:v>
      </x:c>
      <x:c r="AY614" s="3" t="s">
        <x:v>140</x:v>
      </x:c>
      <x:c r="AZ614" s="3" t="s">
        <x:v>140</x:v>
      </x:c>
    </x:row>
    <x:row r="615" spans="1:52" ht="30" customHeight="1">
      <x:c r="A615" s="21" t="s">
        <x:v>1699</x:v>
      </x:c>
      <x:c r="B615" s="21" t="s">
        <x:v>140</x:v>
      </x:c>
      <x:c r="C615" s="21" t="s">
        <x:v>140</x:v>
      </x:c>
      <x:c r="D615" s="22"/>
      <x:c r="E615" s="24"/>
      <x:c r="F615" s="27">
        <x:f>TRUNC(SUMIF(N612:N614,N611,F612:F614),0)</x:f>
        <x:v>0</x:v>
      </x:c>
      <x:c r="G615" s="24"/>
      <x:c r="H615" s="27">
        <x:f>TRUNC(SUMIF(N612:N614,N611,H612:H614),0)</x:f>
        <x:v>0</x:v>
      </x:c>
      <x:c r="I615" s="24"/>
      <x:c r="J615" s="27">
        <x:f>TRUNC(SUMIF(N612:N614,N611,J612:J614),0)</x:f>
        <x:v>0</x:v>
      </x:c>
      <x:c r="K615" s="24"/>
      <x:c r="L615" s="27">
        <x:f>F615+H615+J615</x:f>
        <x:v>0</x:v>
      </x:c>
      <x:c r="M615" s="21" t="s">
        <x:v>140</x:v>
      </x:c>
      <x:c r="N615" s="3" t="s">
        <x:v>344</x:v>
      </x:c>
      <x:c r="O615" s="3" t="s">
        <x:v>344</x:v>
      </x:c>
      <x:c r="P615" s="3" t="s">
        <x:v>140</x:v>
      </x:c>
      <x:c r="Q615" s="3" t="s">
        <x:v>140</x:v>
      </x:c>
      <x:c r="R615" s="3" t="s">
        <x:v>140</x:v>
      </x:c>
      <x:c r="AV615" s="3" t="s">
        <x:v>140</x:v>
      </x:c>
      <x:c r="AW615" s="3" t="s">
        <x:v>140</x:v>
      </x:c>
      <x:c r="AX615" s="3" t="s">
        <x:v>140</x:v>
      </x:c>
      <x:c r="AY615" s="3" t="s">
        <x:v>140</x:v>
      </x:c>
      <x:c r="AZ615" s="3" t="s">
        <x:v>140</x:v>
      </x:c>
    </x:row>
    <x:row r="616" spans="1:13" ht="30" customHeight="1">
      <x:c r="A616" s="22"/>
      <x:c r="B616" s="22"/>
      <x:c r="C616" s="22"/>
      <x:c r="D616" s="22"/>
      <x:c r="E616" s="24"/>
      <x:c r="F616" s="27"/>
      <x:c r="G616" s="24"/>
      <x:c r="H616" s="27"/>
      <x:c r="I616" s="24"/>
      <x:c r="J616" s="27"/>
      <x:c r="K616" s="24"/>
      <x:c r="L616" s="27"/>
      <x:c r="M616" s="22"/>
    </x:row>
    <x:row r="617" spans="1:14" ht="30" customHeight="1">
      <x:c r="A617" s="18" t="s">
        <x:v>1871</x:v>
      </x:c>
      <x:c r="B617" s="19"/>
      <x:c r="C617" s="19"/>
      <x:c r="D617" s="19"/>
      <x:c r="E617" s="23"/>
      <x:c r="F617" s="26"/>
      <x:c r="G617" s="23"/>
      <x:c r="H617" s="26"/>
      <x:c r="I617" s="23"/>
      <x:c r="J617" s="26"/>
      <x:c r="K617" s="23"/>
      <x:c r="L617" s="26"/>
      <x:c r="M617" s="20"/>
      <x:c r="N617" s="3" t="s">
        <x:v>1865</x:v>
      </x:c>
    </x:row>
    <x:row r="618" spans="1:52" ht="30" customHeight="1">
      <x:c r="A618" s="21" t="s">
        <x:v>682</x:v>
      </x:c>
      <x:c r="B618" s="21" t="s">
        <x:v>193</x:v>
      </x:c>
      <x:c r="C618" s="21" t="s">
        <x:v>176</x:v>
      </x:c>
      <x:c r="D618" s="22">
        <x:v>1.1000000000000001</x:v>
      </x:c>
      <x:c r="E618" s="24">
        <x:f>단가대비표!O82</x:f>
        <x:v>0</x:v>
      </x:c>
      <x:c r="F618" s="27">
        <x:f>TRUNC(E618*D618,1)</x:f>
        <x:v>0</x:v>
      </x:c>
      <x:c r="G618" s="24">
        <x:f>단가대비표!P82</x:f>
        <x:v>0</x:v>
      </x:c>
      <x:c r="H618" s="27">
        <x:f>TRUNC(G618*D618,1)</x:f>
        <x:v>0</x:v>
      </x:c>
      <x:c r="I618" s="24">
        <x:f>단가대비표!V82</x:f>
        <x:v>0</x:v>
      </x:c>
      <x:c r="J618" s="27">
        <x:f>TRUNC(I618*D618,1)</x:f>
        <x:v>0</x:v>
      </x:c>
      <x:c r="K618" s="24">
        <x:f t="shared" ref="K618:L621" si="93">TRUNC(E618+G618+I618,1)</x:f>
        <x:v>0</x:v>
      </x:c>
      <x:c r="L618" s="27">
        <x:f t="shared" si="93"/>
        <x:v>0</x:v>
      </x:c>
      <x:c r="M618" s="21" t="s">
        <x:v>140</x:v>
      </x:c>
      <x:c r="N618" s="3" t="s">
        <x:v>1865</x:v>
      </x:c>
      <x:c r="O618" s="3" t="s">
        <x:v>788</x:v>
      </x:c>
      <x:c r="P618" s="3" t="s">
        <x:v>150</x:v>
      </x:c>
      <x:c r="Q618" s="3" t="s">
        <x:v>150</x:v>
      </x:c>
      <x:c r="R618" s="3" t="s">
        <x:v>185</x:v>
      </x:c>
      <x:c r="V618" s="2">
        <x:v>1</x:v>
      </x:c>
      <x:c r="AV618" s="3" t="s">
        <x:v>140</x:v>
      </x:c>
      <x:c r="AW618" s="3" t="s">
        <x:v>1262</x:v>
      </x:c>
      <x:c r="AX618" s="3" t="s">
        <x:v>140</x:v>
      </x:c>
      <x:c r="AY618" s="3" t="s">
        <x:v>140</x:v>
      </x:c>
      <x:c r="AZ618" s="3" t="s">
        <x:v>140</x:v>
      </x:c>
    </x:row>
    <x:row r="619" spans="1:52" ht="30" customHeight="1">
      <x:c r="A619" s="21" t="s">
        <x:v>462</x:v>
      </x:c>
      <x:c r="B619" s="21" t="s">
        <x:v>951</x:v>
      </x:c>
      <x:c r="C619" s="21" t="s">
        <x:v>141</x:v>
      </x:c>
      <x:c r="D619" s="22">
        <x:v>1</x:v>
      </x:c>
      <x:c r="E619" s="24">
        <x:f>TRUNC(SUMIF(V618:V621,RIGHTB(O619,1),F618:F621)*U619,2)</x:f>
        <x:v>0</x:v>
      </x:c>
      <x:c r="F619" s="27">
        <x:f>TRUNC(E619*D619,1)</x:f>
        <x:v>0</x:v>
      </x:c>
      <x:c r="G619" s="24">
        <x:v>0</x:v>
      </x:c>
      <x:c r="H619" s="27">
        <x:f>TRUNC(G619*D619,1)</x:f>
        <x:v>0</x:v>
      </x:c>
      <x:c r="I619" s="24">
        <x:v>0</x:v>
      </x:c>
      <x:c r="J619" s="27">
        <x:f>TRUNC(I619*D619,1)</x:f>
        <x:v>0</x:v>
      </x:c>
      <x:c r="K619" s="24">
        <x:f t="shared" si="93"/>
        <x:v>0</x:v>
      </x:c>
      <x:c r="L619" s="27">
        <x:f t="shared" si="93"/>
        <x:v>0</x:v>
      </x:c>
      <x:c r="M619" s="21" t="s">
        <x:v>140</x:v>
      </x:c>
      <x:c r="N619" s="3" t="s">
        <x:v>1865</x:v>
      </x:c>
      <x:c r="O619" s="3" t="s">
        <x:v>5</x:v>
      </x:c>
      <x:c r="P619" s="3" t="s">
        <x:v>150</x:v>
      </x:c>
      <x:c r="Q619" s="3" t="s">
        <x:v>150</x:v>
      </x:c>
      <x:c r="R619" s="3" t="s">
        <x:v>150</x:v>
      </x:c>
      <x:c r="S619" s="2">
        <x:v>0</x:v>
      </x:c>
      <x:c r="T619" s="2">
        <x:v>0</x:v>
      </x:c>
      <x:c r="U619" s="2">
        <x:v>0.14999999999999999</x:v>
      </x:c>
      <x:c r="AV619" s="3" t="s">
        <x:v>140</x:v>
      </x:c>
      <x:c r="AW619" s="3" t="s">
        <x:v>1325</x:v>
      </x:c>
      <x:c r="AX619" s="3" t="s">
        <x:v>140</x:v>
      </x:c>
      <x:c r="AY619" s="3" t="s">
        <x:v>140</x:v>
      </x:c>
      <x:c r="AZ619" s="3" t="s">
        <x:v>140</x:v>
      </x:c>
    </x:row>
    <x:row r="620" spans="1:52" ht="30" customHeight="1">
      <x:c r="A620" s="21" t="s">
        <x:v>184</x:v>
      </x:c>
      <x:c r="B620" s="21" t="s">
        <x:v>387</x:v>
      </x:c>
      <x:c r="C620" s="21" t="s">
        <x:v>127</x:v>
      </x:c>
      <x:c r="D620" s="22">
        <x:v>0.12</x:v>
      </x:c>
      <x:c r="E620" s="24">
        <x:f>단가대비표!O111</x:f>
        <x:v>0</x:v>
      </x:c>
      <x:c r="F620" s="27">
        <x:f>TRUNC(E620*D620,1)</x:f>
        <x:v>0</x:v>
      </x:c>
      <x:c r="G620" s="24">
        <x:f>단가대비표!P111</x:f>
        <x:v>0</x:v>
      </x:c>
      <x:c r="H620" s="27">
        <x:f>TRUNC(G620*D620,1)</x:f>
        <x:v>0</x:v>
      </x:c>
      <x:c r="I620" s="24">
        <x:f>단가대비표!V111</x:f>
        <x:v>0</x:v>
      </x:c>
      <x:c r="J620" s="27">
        <x:f>TRUNC(I620*D620,1)</x:f>
        <x:v>0</x:v>
      </x:c>
      <x:c r="K620" s="24">
        <x:f t="shared" si="93"/>
        <x:v>0</x:v>
      </x:c>
      <x:c r="L620" s="27">
        <x:f t="shared" si="93"/>
        <x:v>0</x:v>
      </x:c>
      <x:c r="M620" s="21" t="s">
        <x:v>140</x:v>
      </x:c>
      <x:c r="N620" s="3" t="s">
        <x:v>1865</x:v>
      </x:c>
      <x:c r="O620" s="3" t="s">
        <x:v>28</x:v>
      </x:c>
      <x:c r="P620" s="3" t="s">
        <x:v>150</x:v>
      </x:c>
      <x:c r="Q620" s="3" t="s">
        <x:v>150</x:v>
      </x:c>
      <x:c r="R620" s="3" t="s">
        <x:v>185</x:v>
      </x:c>
      <x:c r="AV620" s="3" t="s">
        <x:v>140</x:v>
      </x:c>
      <x:c r="AW620" s="3" t="s">
        <x:v>1362</x:v>
      </x:c>
      <x:c r="AX620" s="3" t="s">
        <x:v>140</x:v>
      </x:c>
      <x:c r="AY620" s="3" t="s">
        <x:v>140</x:v>
      </x:c>
      <x:c r="AZ620" s="3" t="s">
        <x:v>140</x:v>
      </x:c>
    </x:row>
    <x:row r="621" spans="1:52" ht="30" customHeight="1">
      <x:c r="A621" s="21" t="s">
        <x:v>849</x:v>
      </x:c>
      <x:c r="B621" s="21" t="s">
        <x:v>387</x:v>
      </x:c>
      <x:c r="C621" s="21" t="s">
        <x:v>127</x:v>
      </x:c>
      <x:c r="D621" s="22">
        <x:v>0.059999999999999998</x:v>
      </x:c>
      <x:c r="E621" s="24">
        <x:f>단가대비표!O96</x:f>
        <x:v>0</x:v>
      </x:c>
      <x:c r="F621" s="27">
        <x:f>TRUNC(E621*D621,1)</x:f>
        <x:v>0</x:v>
      </x:c>
      <x:c r="G621" s="24">
        <x:f>단가대비표!P96</x:f>
        <x:v>0</x:v>
      </x:c>
      <x:c r="H621" s="27">
        <x:f>TRUNC(G621*D621,1)</x:f>
        <x:v>0</x:v>
      </x:c>
      <x:c r="I621" s="24">
        <x:f>단가대비표!V96</x:f>
        <x:v>0</x:v>
      </x:c>
      <x:c r="J621" s="27">
        <x:f>TRUNC(I621*D621,1)</x:f>
        <x:v>0</x:v>
      </x:c>
      <x:c r="K621" s="24">
        <x:f t="shared" si="93"/>
        <x:v>0</x:v>
      </x:c>
      <x:c r="L621" s="27">
        <x:f t="shared" si="93"/>
        <x:v>0</x:v>
      </x:c>
      <x:c r="M621" s="21" t="s">
        <x:v>140</x:v>
      </x:c>
      <x:c r="N621" s="3" t="s">
        <x:v>1865</x:v>
      </x:c>
      <x:c r="O621" s="3" t="s">
        <x:v>1675</x:v>
      </x:c>
      <x:c r="P621" s="3" t="s">
        <x:v>150</x:v>
      </x:c>
      <x:c r="Q621" s="3" t="s">
        <x:v>150</x:v>
      </x:c>
      <x:c r="R621" s="3" t="s">
        <x:v>185</x:v>
      </x:c>
      <x:c r="AV621" s="3" t="s">
        <x:v>140</x:v>
      </x:c>
      <x:c r="AW621" s="3" t="s">
        <x:v>1278</x:v>
      </x:c>
      <x:c r="AX621" s="3" t="s">
        <x:v>140</x:v>
      </x:c>
      <x:c r="AY621" s="3" t="s">
        <x:v>140</x:v>
      </x:c>
      <x:c r="AZ621" s="3" t="s">
        <x:v>140</x:v>
      </x:c>
    </x:row>
    <x:row r="622" spans="1:52" ht="30" customHeight="1">
      <x:c r="A622" s="21" t="s">
        <x:v>1699</x:v>
      </x:c>
      <x:c r="B622" s="21" t="s">
        <x:v>140</x:v>
      </x:c>
      <x:c r="C622" s="21" t="s">
        <x:v>140</x:v>
      </x:c>
      <x:c r="D622" s="22"/>
      <x:c r="E622" s="24"/>
      <x:c r="F622" s="27">
        <x:f>TRUNC(SUMIF(N618:N621,N617,F618:F621),0)</x:f>
        <x:v>0</x:v>
      </x:c>
      <x:c r="G622" s="24"/>
      <x:c r="H622" s="27">
        <x:f>TRUNC(SUMIF(N618:N621,N617,H618:H621),0)</x:f>
        <x:v>0</x:v>
      </x:c>
      <x:c r="I622" s="24"/>
      <x:c r="J622" s="27">
        <x:f>TRUNC(SUMIF(N618:N621,N617,J618:J621),0)</x:f>
        <x:v>0</x:v>
      </x:c>
      <x:c r="K622" s="24"/>
      <x:c r="L622" s="27">
        <x:f>F622+H622+J622</x:f>
        <x:v>0</x:v>
      </x:c>
      <x:c r="M622" s="21" t="s">
        <x:v>140</x:v>
      </x:c>
      <x:c r="N622" s="3" t="s">
        <x:v>344</x:v>
      </x:c>
      <x:c r="O622" s="3" t="s">
        <x:v>344</x:v>
      </x:c>
      <x:c r="P622" s="3" t="s">
        <x:v>140</x:v>
      </x:c>
      <x:c r="Q622" s="3" t="s">
        <x:v>140</x:v>
      </x:c>
      <x:c r="R622" s="3" t="s">
        <x:v>140</x:v>
      </x:c>
      <x:c r="AV622" s="3" t="s">
        <x:v>140</x:v>
      </x:c>
      <x:c r="AW622" s="3" t="s">
        <x:v>140</x:v>
      </x:c>
      <x:c r="AX622" s="3" t="s">
        <x:v>140</x:v>
      </x:c>
      <x:c r="AY622" s="3" t="s">
        <x:v>140</x:v>
      </x:c>
      <x:c r="AZ622" s="3" t="s">
        <x:v>140</x:v>
      </x:c>
    </x:row>
    <x:row r="623" spans="1:13" ht="30" customHeight="1">
      <x:c r="A623" s="22"/>
      <x:c r="B623" s="22"/>
      <x:c r="C623" s="22"/>
      <x:c r="D623" s="22"/>
      <x:c r="E623" s="24"/>
      <x:c r="F623" s="27"/>
      <x:c r="G623" s="24"/>
      <x:c r="H623" s="27"/>
      <x:c r="I623" s="24"/>
      <x:c r="J623" s="27"/>
      <x:c r="K623" s="24"/>
      <x:c r="L623" s="27"/>
      <x:c r="M623" s="22"/>
    </x:row>
    <x:row r="624" spans="1:14" ht="30" customHeight="1">
      <x:c r="A624" s="18" t="s">
        <x:v>808</x:v>
      </x:c>
      <x:c r="B624" s="19"/>
      <x:c r="C624" s="19"/>
      <x:c r="D624" s="19"/>
      <x:c r="E624" s="23"/>
      <x:c r="F624" s="26"/>
      <x:c r="G624" s="23"/>
      <x:c r="H624" s="26"/>
      <x:c r="I624" s="23"/>
      <x:c r="J624" s="26"/>
      <x:c r="K624" s="23"/>
      <x:c r="L624" s="26"/>
      <x:c r="M624" s="20"/>
      <x:c r="N624" s="3" t="s">
        <x:v>1858</x:v>
      </x:c>
    </x:row>
    <x:row r="625" spans="1:52" ht="30" customHeight="1">
      <x:c r="A625" s="21" t="s">
        <x:v>333</x:v>
      </x:c>
      <x:c r="B625" s="21" t="s">
        <x:v>387</x:v>
      </x:c>
      <x:c r="C625" s="21" t="s">
        <x:v>127</x:v>
      </x:c>
      <x:c r="D625" s="22">
        <x:v>0.5</x:v>
      </x:c>
      <x:c r="E625" s="24">
        <x:f>단가대비표!O115</x:f>
        <x:v>0</x:v>
      </x:c>
      <x:c r="F625" s="27">
        <x:f>TRUNC(E625*D625,1)</x:f>
        <x:v>0</x:v>
      </x:c>
      <x:c r="G625" s="24">
        <x:f>단가대비표!P115</x:f>
        <x:v>0</x:v>
      </x:c>
      <x:c r="H625" s="27">
        <x:f>TRUNC(G625*D625,1)</x:f>
        <x:v>0</x:v>
      </x:c>
      <x:c r="I625" s="24">
        <x:f>단가대비표!V115</x:f>
        <x:v>0</x:v>
      </x:c>
      <x:c r="J625" s="27">
        <x:f>TRUNC(I625*D625,1)</x:f>
        <x:v>0</x:v>
      </x:c>
      <x:c r="K625" s="24">
        <x:f t="shared" ref="K625:L627" si="94">TRUNC(E625+G625+I625,1)</x:f>
        <x:v>0</x:v>
      </x:c>
      <x:c r="L625" s="27">
        <x:f t="shared" si="94"/>
        <x:v>0</x:v>
      </x:c>
      <x:c r="M625" s="21" t="s">
        <x:v>140</x:v>
      </x:c>
      <x:c r="N625" s="3" t="s">
        <x:v>1858</x:v>
      </x:c>
      <x:c r="O625" s="3" t="s">
        <x:v>1839</x:v>
      </x:c>
      <x:c r="P625" s="3" t="s">
        <x:v>150</x:v>
      </x:c>
      <x:c r="Q625" s="3" t="s">
        <x:v>150</x:v>
      </x:c>
      <x:c r="R625" s="3" t="s">
        <x:v>185</x:v>
      </x:c>
      <x:c r="V625" s="2">
        <x:v>1</x:v>
      </x:c>
      <x:c r="AV625" s="3" t="s">
        <x:v>140</x:v>
      </x:c>
      <x:c r="AW625" s="3" t="s">
        <x:v>1249</x:v>
      </x:c>
      <x:c r="AX625" s="3" t="s">
        <x:v>140</x:v>
      </x:c>
      <x:c r="AY625" s="3" t="s">
        <x:v>140</x:v>
      </x:c>
      <x:c r="AZ625" s="3" t="s">
        <x:v>140</x:v>
      </x:c>
    </x:row>
    <x:row r="626" spans="1:52" ht="30" customHeight="1">
      <x:c r="A626" s="21" t="s">
        <x:v>849</x:v>
      </x:c>
      <x:c r="B626" s="21" t="s">
        <x:v>387</x:v>
      </x:c>
      <x:c r="C626" s="21" t="s">
        <x:v>127</x:v>
      </x:c>
      <x:c r="D626" s="22">
        <x:v>0.5</x:v>
      </x:c>
      <x:c r="E626" s="24">
        <x:f>단가대비표!O96</x:f>
        <x:v>0</x:v>
      </x:c>
      <x:c r="F626" s="27">
        <x:f>TRUNC(E626*D626,1)</x:f>
        <x:v>0</x:v>
      </x:c>
      <x:c r="G626" s="24">
        <x:f>단가대비표!P96</x:f>
        <x:v>0</x:v>
      </x:c>
      <x:c r="H626" s="27">
        <x:f>TRUNC(G626*D626,1)</x:f>
        <x:v>0</x:v>
      </x:c>
      <x:c r="I626" s="24">
        <x:f>단가대비표!V96</x:f>
        <x:v>0</x:v>
      </x:c>
      <x:c r="J626" s="27">
        <x:f>TRUNC(I626*D626,1)</x:f>
        <x:v>0</x:v>
      </x:c>
      <x:c r="K626" s="24">
        <x:f t="shared" si="94"/>
        <x:v>0</x:v>
      </x:c>
      <x:c r="L626" s="27">
        <x:f t="shared" si="94"/>
        <x:v>0</x:v>
      </x:c>
      <x:c r="M626" s="21" t="s">
        <x:v>140</x:v>
      </x:c>
      <x:c r="N626" s="3" t="s">
        <x:v>1858</x:v>
      </x:c>
      <x:c r="O626" s="3" t="s">
        <x:v>1675</x:v>
      </x:c>
      <x:c r="P626" s="3" t="s">
        <x:v>150</x:v>
      </x:c>
      <x:c r="Q626" s="3" t="s">
        <x:v>150</x:v>
      </x:c>
      <x:c r="R626" s="3" t="s">
        <x:v>185</x:v>
      </x:c>
      <x:c r="V626" s="2">
        <x:v>1</x:v>
      </x:c>
      <x:c r="AV626" s="3" t="s">
        <x:v>140</x:v>
      </x:c>
      <x:c r="AW626" s="3" t="s">
        <x:v>1235</x:v>
      </x:c>
      <x:c r="AX626" s="3" t="s">
        <x:v>140</x:v>
      </x:c>
      <x:c r="AY626" s="3" t="s">
        <x:v>140</x:v>
      </x:c>
      <x:c r="AZ626" s="3" t="s">
        <x:v>140</x:v>
      </x:c>
    </x:row>
    <x:row r="627" spans="1:52" ht="30" customHeight="1">
      <x:c r="A627" s="21" t="s">
        <x:v>172</x:v>
      </x:c>
      <x:c r="B627" s="21" t="s">
        <x:v>1006</x:v>
      </x:c>
      <x:c r="C627" s="21" t="s">
        <x:v>141</x:v>
      </x:c>
      <x:c r="D627" s="22">
        <x:v>1</x:v>
      </x:c>
      <x:c r="E627" s="24">
        <x:f>TRUNC(SUMIF(V625:V627,RIGHTB(O627,1),H625:H627)*U627,2)</x:f>
        <x:v>0</x:v>
      </x:c>
      <x:c r="F627" s="27">
        <x:f>TRUNC(E627*D627,1)</x:f>
        <x:v>0</x:v>
      </x:c>
      <x:c r="G627" s="24">
        <x:v>0</x:v>
      </x:c>
      <x:c r="H627" s="27">
        <x:f>TRUNC(G627*D627,1)</x:f>
        <x:v>0</x:v>
      </x:c>
      <x:c r="I627" s="24">
        <x:v>0</x:v>
      </x:c>
      <x:c r="J627" s="27">
        <x:f>TRUNC(I627*D627,1)</x:f>
        <x:v>0</x:v>
      </x:c>
      <x:c r="K627" s="24">
        <x:f t="shared" si="94"/>
        <x:v>0</x:v>
      </x:c>
      <x:c r="L627" s="27">
        <x:f t="shared" si="94"/>
        <x:v>0</x:v>
      </x:c>
      <x:c r="M627" s="21" t="s">
        <x:v>140</x:v>
      </x:c>
      <x:c r="N627" s="3" t="s">
        <x:v>1858</x:v>
      </x:c>
      <x:c r="O627" s="3" t="s">
        <x:v>5</x:v>
      </x:c>
      <x:c r="P627" s="3" t="s">
        <x:v>150</x:v>
      </x:c>
      <x:c r="Q627" s="3" t="s">
        <x:v>150</x:v>
      </x:c>
      <x:c r="R627" s="3" t="s">
        <x:v>150</x:v>
      </x:c>
      <x:c r="S627" s="2">
        <x:v>1</x:v>
      </x:c>
      <x:c r="T627" s="2">
        <x:v>0</x:v>
      </x:c>
      <x:c r="U627" s="2">
        <x:v>0.10000000000000001</x:v>
      </x:c>
      <x:c r="AV627" s="3" t="s">
        <x:v>140</x:v>
      </x:c>
      <x:c r="AW627" s="3" t="s">
        <x:v>1401</x:v>
      </x:c>
      <x:c r="AX627" s="3" t="s">
        <x:v>140</x:v>
      </x:c>
      <x:c r="AY627" s="3" t="s">
        <x:v>140</x:v>
      </x:c>
      <x:c r="AZ627" s="3" t="s">
        <x:v>140</x:v>
      </x:c>
    </x:row>
    <x:row r="628" spans="1:52" ht="30" customHeight="1">
      <x:c r="A628" s="21" t="s">
        <x:v>1699</x:v>
      </x:c>
      <x:c r="B628" s="21" t="s">
        <x:v>140</x:v>
      </x:c>
      <x:c r="C628" s="21" t="s">
        <x:v>140</x:v>
      </x:c>
      <x:c r="D628" s="22"/>
      <x:c r="E628" s="24"/>
      <x:c r="F628" s="27">
        <x:f>TRUNC(SUMIF(N625:N627,N624,F625:F627),0)</x:f>
        <x:v>0</x:v>
      </x:c>
      <x:c r="G628" s="24"/>
      <x:c r="H628" s="27">
        <x:f>TRUNC(SUMIF(N625:N627,N624,H625:H627),0)</x:f>
        <x:v>0</x:v>
      </x:c>
      <x:c r="I628" s="24"/>
      <x:c r="J628" s="27">
        <x:f>TRUNC(SUMIF(N625:N627,N624,J625:J627),0)</x:f>
        <x:v>0</x:v>
      </x:c>
      <x:c r="K628" s="24"/>
      <x:c r="L628" s="27">
        <x:f>F628+H628+J628</x:f>
        <x:v>0</x:v>
      </x:c>
      <x:c r="M628" s="21" t="s">
        <x:v>140</x:v>
      </x:c>
      <x:c r="N628" s="3" t="s">
        <x:v>344</x:v>
      </x:c>
      <x:c r="O628" s="3" t="s">
        <x:v>344</x:v>
      </x:c>
      <x:c r="P628" s="3" t="s">
        <x:v>140</x:v>
      </x:c>
      <x:c r="Q628" s="3" t="s">
        <x:v>140</x:v>
      </x:c>
      <x:c r="R628" s="3" t="s">
        <x:v>140</x:v>
      </x:c>
      <x:c r="AV628" s="3" t="s">
        <x:v>140</x:v>
      </x:c>
      <x:c r="AW628" s="3" t="s">
        <x:v>140</x:v>
      </x:c>
      <x:c r="AX628" s="3" t="s">
        <x:v>140</x:v>
      </x:c>
      <x:c r="AY628" s="3" t="s">
        <x:v>140</x:v>
      </x:c>
      <x:c r="AZ628" s="3" t="s">
        <x:v>140</x:v>
      </x:c>
    </x:row>
    <x:row r="629" spans="1:13" ht="30" customHeight="1">
      <x:c r="A629" s="22"/>
      <x:c r="B629" s="22"/>
      <x:c r="C629" s="22"/>
      <x:c r="D629" s="22"/>
      <x:c r="E629" s="24"/>
      <x:c r="F629" s="27"/>
      <x:c r="G629" s="24"/>
      <x:c r="H629" s="27"/>
      <x:c r="I629" s="24"/>
      <x:c r="J629" s="27"/>
      <x:c r="K629" s="24"/>
      <x:c r="L629" s="27"/>
      <x:c r="M629" s="22"/>
    </x:row>
    <x:row r="630" spans="1:14" ht="30" customHeight="1">
      <x:c r="A630" s="18" t="s">
        <x:v>1785</x:v>
      </x:c>
      <x:c r="B630" s="19"/>
      <x:c r="C630" s="19"/>
      <x:c r="D630" s="19"/>
      <x:c r="E630" s="23"/>
      <x:c r="F630" s="26"/>
      <x:c r="G630" s="23"/>
      <x:c r="H630" s="26"/>
      <x:c r="I630" s="23"/>
      <x:c r="J630" s="26"/>
      <x:c r="K630" s="23"/>
      <x:c r="L630" s="26"/>
      <x:c r="M630" s="20"/>
      <x:c r="N630" s="3" t="s">
        <x:v>818</x:v>
      </x:c>
    </x:row>
    <x:row r="631" spans="1:52" ht="30" customHeight="1">
      <x:c r="A631" s="21" t="s">
        <x:v>1574</x:v>
      </x:c>
      <x:c r="B631" s="21" t="s">
        <x:v>1643</x:v>
      </x:c>
      <x:c r="C631" s="21" t="s">
        <x:v>131</x:v>
      </x:c>
      <x:c r="D631" s="22">
        <x:v>0.5</x:v>
      </x:c>
      <x:c r="E631" s="24">
        <x:f>일위대가목록!E38</x:f>
        <x:v>0</x:v>
      </x:c>
      <x:c r="F631" s="27">
        <x:f>TRUNC(E631*D631,1)</x:f>
        <x:v>0</x:v>
      </x:c>
      <x:c r="G631" s="24">
        <x:f>일위대가목록!F38</x:f>
        <x:v>0</x:v>
      </x:c>
      <x:c r="H631" s="27">
        <x:f>TRUNC(G631*D631,1)</x:f>
        <x:v>0</x:v>
      </x:c>
      <x:c r="I631" s="24">
        <x:f>일위대가목록!G38</x:f>
        <x:v>0</x:v>
      </x:c>
      <x:c r="J631" s="27">
        <x:f>TRUNC(I631*D631,1)</x:f>
        <x:v>0</x:v>
      </x:c>
      <x:c r="K631" s="24">
        <x:f>TRUNC(E631+G631+I631,1)</x:f>
        <x:v>0</x:v>
      </x:c>
      <x:c r="L631" s="27">
        <x:f>TRUNC(F631+H631+J631,1)</x:f>
        <x:v>0</x:v>
      </x:c>
      <x:c r="M631" s="21" t="s">
        <x:v>415</x:v>
      </x:c>
      <x:c r="N631" s="3" t="s">
        <x:v>818</x:v>
      </x:c>
      <x:c r="O631" s="3" t="s">
        <x:v>3</x:v>
      </x:c>
      <x:c r="P631" s="3" t="s">
        <x:v>185</x:v>
      </x:c>
      <x:c r="Q631" s="3" t="s">
        <x:v>150</x:v>
      </x:c>
      <x:c r="R631" s="3" t="s">
        <x:v>150</x:v>
      </x:c>
      <x:c r="AV631" s="3" t="s">
        <x:v>140</x:v>
      </x:c>
      <x:c r="AW631" s="3" t="s">
        <x:v>1327</x:v>
      </x:c>
      <x:c r="AX631" s="3" t="s">
        <x:v>140</x:v>
      </x:c>
      <x:c r="AY631" s="3" t="s">
        <x:v>140</x:v>
      </x:c>
      <x:c r="AZ631" s="3" t="s">
        <x:v>140</x:v>
      </x:c>
    </x:row>
    <x:row r="632" spans="1:52" ht="30" customHeight="1">
      <x:c r="A632" s="21" t="s">
        <x:v>1699</x:v>
      </x:c>
      <x:c r="B632" s="21" t="s">
        <x:v>140</x:v>
      </x:c>
      <x:c r="C632" s="21" t="s">
        <x:v>140</x:v>
      </x:c>
      <x:c r="D632" s="22"/>
      <x:c r="E632" s="24"/>
      <x:c r="F632" s="27">
        <x:f>TRUNC(SUMIF(N631:N631,N630,F631:F631),0)</x:f>
        <x:v>0</x:v>
      </x:c>
      <x:c r="G632" s="24"/>
      <x:c r="H632" s="27">
        <x:f>TRUNC(SUMIF(N631:N631,N630,H631:H631),0)</x:f>
        <x:v>0</x:v>
      </x:c>
      <x:c r="I632" s="24"/>
      <x:c r="J632" s="27">
        <x:f>TRUNC(SUMIF(N631:N631,N630,J631:J631),0)</x:f>
        <x:v>0</x:v>
      </x:c>
      <x:c r="K632" s="24"/>
      <x:c r="L632" s="27">
        <x:f>F632+H632+J632</x:f>
        <x:v>0</x:v>
      </x:c>
      <x:c r="M632" s="21" t="s">
        <x:v>140</x:v>
      </x:c>
      <x:c r="N632" s="3" t="s">
        <x:v>344</x:v>
      </x:c>
      <x:c r="O632" s="3" t="s">
        <x:v>344</x:v>
      </x:c>
      <x:c r="P632" s="3" t="s">
        <x:v>140</x:v>
      </x:c>
      <x:c r="Q632" s="3" t="s">
        <x:v>140</x:v>
      </x:c>
      <x:c r="R632" s="3" t="s">
        <x:v>140</x:v>
      </x:c>
      <x:c r="AV632" s="3" t="s">
        <x:v>140</x:v>
      </x:c>
      <x:c r="AW632" s="3" t="s">
        <x:v>140</x:v>
      </x:c>
      <x:c r="AX632" s="3" t="s">
        <x:v>140</x:v>
      </x:c>
      <x:c r="AY632" s="3" t="s">
        <x:v>140</x:v>
      </x:c>
      <x:c r="AZ632" s="3" t="s">
        <x:v>140</x:v>
      </x:c>
    </x:row>
    <x:row r="633" spans="1:13" ht="30" customHeight="1">
      <x:c r="A633" s="22"/>
      <x:c r="B633" s="22"/>
      <x:c r="C633" s="22"/>
      <x:c r="D633" s="22"/>
      <x:c r="E633" s="24"/>
      <x:c r="F633" s="27"/>
      <x:c r="G633" s="24"/>
      <x:c r="H633" s="27"/>
      <x:c r="I633" s="24"/>
      <x:c r="J633" s="27"/>
      <x:c r="K633" s="24"/>
      <x:c r="L633" s="27"/>
      <x:c r="M633" s="22"/>
    </x:row>
    <x:row r="634" spans="1:14" ht="30" customHeight="1">
      <x:c r="A634" s="18" t="s">
        <x:v>797</x:v>
      </x:c>
      <x:c r="B634" s="19"/>
      <x:c r="C634" s="19"/>
      <x:c r="D634" s="19"/>
      <x:c r="E634" s="23"/>
      <x:c r="F634" s="26"/>
      <x:c r="G634" s="23"/>
      <x:c r="H634" s="26"/>
      <x:c r="I634" s="23"/>
      <x:c r="J634" s="26"/>
      <x:c r="K634" s="23"/>
      <x:c r="L634" s="26"/>
      <x:c r="M634" s="20"/>
      <x:c r="N634" s="3" t="s">
        <x:v>34</x:v>
      </x:c>
    </x:row>
    <x:row r="635" spans="1:52" ht="30" customHeight="1">
      <x:c r="A635" s="21" t="s">
        <x:v>1588</x:v>
      </x:c>
      <x:c r="B635" s="21" t="s">
        <x:v>1092</x:v>
      </x:c>
      <x:c r="C635" s="21" t="s">
        <x:v>232</x:v>
      </x:c>
      <x:c r="D635" s="22">
        <x:v>0.05</x:v>
      </x:c>
      <x:c r="E635" s="24">
        <x:f>일위대가목록!E107</x:f>
        <x:v>0</x:v>
      </x:c>
      <x:c r="F635" s="27">
        <x:f>TRUNC(E635*D635,1)</x:f>
        <x:v>0</x:v>
      </x:c>
      <x:c r="G635" s="24">
        <x:f>일위대가목록!F107</x:f>
        <x:v>0</x:v>
      </x:c>
      <x:c r="H635" s="27">
        <x:f>TRUNC(G635*D635,1)</x:f>
        <x:v>0</x:v>
      </x:c>
      <x:c r="I635" s="24">
        <x:f>일위대가목록!G107</x:f>
        <x:v>0</x:v>
      </x:c>
      <x:c r="J635" s="27">
        <x:f>TRUNC(I635*D635,1)</x:f>
        <x:v>0</x:v>
      </x:c>
      <x:c r="K635" s="24">
        <x:f>TRUNC(E635+G635+I635,1)</x:f>
        <x:v>0</x:v>
      </x:c>
      <x:c r="L635" s="27">
        <x:f>TRUNC(F635+H635+J635,1)</x:f>
        <x:v>0</x:v>
      </x:c>
      <x:c r="M635" s="21" t="s">
        <x:v>334</x:v>
      </x:c>
      <x:c r="N635" s="3" t="s">
        <x:v>34</x:v>
      </x:c>
      <x:c r="O635" s="3" t="s">
        <x:v>1873</x:v>
      </x:c>
      <x:c r="P635" s="3" t="s">
        <x:v>185</x:v>
      </x:c>
      <x:c r="Q635" s="3" t="s">
        <x:v>150</x:v>
      </x:c>
      <x:c r="R635" s="3" t="s">
        <x:v>150</x:v>
      </x:c>
      <x:c r="AV635" s="3" t="s">
        <x:v>140</x:v>
      </x:c>
      <x:c r="AW635" s="3" t="s">
        <x:v>1488</x:v>
      </x:c>
      <x:c r="AX635" s="3" t="s">
        <x:v>140</x:v>
      </x:c>
      <x:c r="AY635" s="3" t="s">
        <x:v>140</x:v>
      </x:c>
      <x:c r="AZ635" s="3" t="s">
        <x:v>140</x:v>
      </x:c>
    </x:row>
    <x:row r="636" spans="1:52" ht="30" customHeight="1">
      <x:c r="A636" s="21" t="s">
        <x:v>1699</x:v>
      </x:c>
      <x:c r="B636" s="21" t="s">
        <x:v>140</x:v>
      </x:c>
      <x:c r="C636" s="21" t="s">
        <x:v>140</x:v>
      </x:c>
      <x:c r="D636" s="22"/>
      <x:c r="E636" s="24"/>
      <x:c r="F636" s="27">
        <x:f>TRUNC(SUMIF(N635:N635,N634,F635:F635),0)</x:f>
        <x:v>0</x:v>
      </x:c>
      <x:c r="G636" s="24"/>
      <x:c r="H636" s="27">
        <x:f>TRUNC(SUMIF(N635:N635,N634,H635:H635),0)</x:f>
        <x:v>0</x:v>
      </x:c>
      <x:c r="I636" s="24"/>
      <x:c r="J636" s="27">
        <x:f>TRUNC(SUMIF(N635:N635,N634,J635:J635),0)</x:f>
        <x:v>0</x:v>
      </x:c>
      <x:c r="K636" s="24"/>
      <x:c r="L636" s="27">
        <x:f>F636+H636+J636</x:f>
        <x:v>0</x:v>
      </x:c>
      <x:c r="M636" s="21" t="s">
        <x:v>140</x:v>
      </x:c>
      <x:c r="N636" s="3" t="s">
        <x:v>344</x:v>
      </x:c>
      <x:c r="O636" s="3" t="s">
        <x:v>344</x:v>
      </x:c>
      <x:c r="P636" s="3" t="s">
        <x:v>140</x:v>
      </x:c>
      <x:c r="Q636" s="3" t="s">
        <x:v>140</x:v>
      </x:c>
      <x:c r="R636" s="3" t="s">
        <x:v>140</x:v>
      </x:c>
      <x:c r="AV636" s="3" t="s">
        <x:v>140</x:v>
      </x:c>
      <x:c r="AW636" s="3" t="s">
        <x:v>140</x:v>
      </x:c>
      <x:c r="AX636" s="3" t="s">
        <x:v>140</x:v>
      </x:c>
      <x:c r="AY636" s="3" t="s">
        <x:v>140</x:v>
      </x:c>
      <x:c r="AZ636" s="3" t="s">
        <x:v>140</x:v>
      </x:c>
    </x:row>
    <x:row r="637" spans="1:13" ht="30" customHeight="1">
      <x:c r="A637" s="22"/>
      <x:c r="B637" s="22"/>
      <x:c r="C637" s="22"/>
      <x:c r="D637" s="22"/>
      <x:c r="E637" s="24"/>
      <x:c r="F637" s="27"/>
      <x:c r="G637" s="24"/>
      <x:c r="H637" s="27"/>
      <x:c r="I637" s="24"/>
      <x:c r="J637" s="27"/>
      <x:c r="K637" s="24"/>
      <x:c r="L637" s="27"/>
      <x:c r="M637" s="22"/>
    </x:row>
    <x:row r="638" spans="1:14" ht="30" customHeight="1">
      <x:c r="A638" s="18" t="s">
        <x:v>1822</x:v>
      </x:c>
      <x:c r="B638" s="19"/>
      <x:c r="C638" s="19"/>
      <x:c r="D638" s="19"/>
      <x:c r="E638" s="23"/>
      <x:c r="F638" s="26"/>
      <x:c r="G638" s="23"/>
      <x:c r="H638" s="26"/>
      <x:c r="I638" s="23"/>
      <x:c r="J638" s="26"/>
      <x:c r="K638" s="23"/>
      <x:c r="L638" s="26"/>
      <x:c r="M638" s="20"/>
      <x:c r="N638" s="3" t="s">
        <x:v>1873</x:v>
      </x:c>
    </x:row>
    <x:row r="639" spans="1:52" ht="30" customHeight="1">
      <x:c r="A639" s="21" t="s">
        <x:v>215</x:v>
      </x:c>
      <x:c r="B639" s="21" t="s">
        <x:v>387</x:v>
      </x:c>
      <x:c r="C639" s="21" t="s">
        <x:v>127</x:v>
      </x:c>
      <x:c r="D639" s="22">
        <x:v>0.73999999999999999</x:v>
      </x:c>
      <x:c r="E639" s="24">
        <x:f>단가대비표!O103</x:f>
        <x:v>0</x:v>
      </x:c>
      <x:c r="F639" s="27">
        <x:f>TRUNC(E639*D639,1)</x:f>
        <x:v>0</x:v>
      </x:c>
      <x:c r="G639" s="24">
        <x:f>단가대비표!P103</x:f>
        <x:v>0</x:v>
      </x:c>
      <x:c r="H639" s="27">
        <x:f>TRUNC(G639*D639,1)</x:f>
        <x:v>0</x:v>
      </x:c>
      <x:c r="I639" s="24">
        <x:f>단가대비표!V103</x:f>
        <x:v>0</x:v>
      </x:c>
      <x:c r="J639" s="27">
        <x:f>TRUNC(I639*D639,1)</x:f>
        <x:v>0</x:v>
      </x:c>
      <x:c r="K639" s="24">
        <x:f t="shared" ref="K639:L642" si="95">TRUNC(E639+G639+I639,1)</x:f>
        <x:v>0</x:v>
      </x:c>
      <x:c r="L639" s="27">
        <x:f t="shared" si="95"/>
        <x:v>0</x:v>
      </x:c>
      <x:c r="M639" s="21" t="s">
        <x:v>140</x:v>
      </x:c>
      <x:c r="N639" s="3" t="s">
        <x:v>1873</x:v>
      </x:c>
      <x:c r="O639" s="3" t="s">
        <x:v>1032</x:v>
      </x:c>
      <x:c r="P639" s="3" t="s">
        <x:v>150</x:v>
      </x:c>
      <x:c r="Q639" s="3" t="s">
        <x:v>150</x:v>
      </x:c>
      <x:c r="R639" s="3" t="s">
        <x:v>185</x:v>
      </x:c>
      <x:c r="V639" s="2">
        <x:v>1</x:v>
      </x:c>
      <x:c r="AV639" s="3" t="s">
        <x:v>140</x:v>
      </x:c>
      <x:c r="AW639" s="3" t="s">
        <x:v>1237</x:v>
      </x:c>
      <x:c r="AX639" s="3" t="s">
        <x:v>140</x:v>
      </x:c>
      <x:c r="AY639" s="3" t="s">
        <x:v>140</x:v>
      </x:c>
      <x:c r="AZ639" s="3" t="s">
        <x:v>140</x:v>
      </x:c>
    </x:row>
    <x:row r="640" spans="1:52" ht="30" customHeight="1">
      <x:c r="A640" s="21" t="s">
        <x:v>849</x:v>
      </x:c>
      <x:c r="B640" s="21" t="s">
        <x:v>387</x:v>
      </x:c>
      <x:c r="C640" s="21" t="s">
        <x:v>127</x:v>
      </x:c>
      <x:c r="D640" s="22">
        <x:v>0.37</x:v>
      </x:c>
      <x:c r="E640" s="24">
        <x:f>단가대비표!O96</x:f>
        <x:v>0</x:v>
      </x:c>
      <x:c r="F640" s="27">
        <x:f>TRUNC(E640*D640,1)</x:f>
        <x:v>0</x:v>
      </x:c>
      <x:c r="G640" s="24">
        <x:f>단가대비표!P96</x:f>
        <x:v>0</x:v>
      </x:c>
      <x:c r="H640" s="27">
        <x:f>TRUNC(G640*D640,1)</x:f>
        <x:v>0</x:v>
      </x:c>
      <x:c r="I640" s="24">
        <x:f>단가대비표!V96</x:f>
        <x:v>0</x:v>
      </x:c>
      <x:c r="J640" s="27">
        <x:f>TRUNC(I640*D640,1)</x:f>
        <x:v>0</x:v>
      </x:c>
      <x:c r="K640" s="24">
        <x:f t="shared" si="95"/>
        <x:v>0</x:v>
      </x:c>
      <x:c r="L640" s="27">
        <x:f t="shared" si="95"/>
        <x:v>0</x:v>
      </x:c>
      <x:c r="M640" s="21" t="s">
        <x:v>140</x:v>
      </x:c>
      <x:c r="N640" s="3" t="s">
        <x:v>1873</x:v>
      </x:c>
      <x:c r="O640" s="3" t="s">
        <x:v>1675</x:v>
      </x:c>
      <x:c r="P640" s="3" t="s">
        <x:v>150</x:v>
      </x:c>
      <x:c r="Q640" s="3" t="s">
        <x:v>150</x:v>
      </x:c>
      <x:c r="R640" s="3" t="s">
        <x:v>185</x:v>
      </x:c>
      <x:c r="V640" s="2">
        <x:v>1</x:v>
      </x:c>
      <x:c r="AV640" s="3" t="s">
        <x:v>140</x:v>
      </x:c>
      <x:c r="AW640" s="3" t="s">
        <x:v>1244</x:v>
      </x:c>
      <x:c r="AX640" s="3" t="s">
        <x:v>140</x:v>
      </x:c>
      <x:c r="AY640" s="3" t="s">
        <x:v>140</x:v>
      </x:c>
      <x:c r="AZ640" s="3" t="s">
        <x:v>140</x:v>
      </x:c>
    </x:row>
    <x:row r="641" spans="1:52" ht="30" customHeight="1">
      <x:c r="A641" s="21" t="s">
        <x:v>842</x:v>
      </x:c>
      <x:c r="B641" s="21" t="s">
        <x:v>714</x:v>
      </x:c>
      <x:c r="C641" s="21" t="s">
        <x:v>223</x:v>
      </x:c>
      <x:c r="D641" s="22">
        <x:v>5.9299999999999997</x:v>
      </x:c>
      <x:c r="E641" s="24">
        <x:f>일위대가목록!E4</x:f>
        <x:v>0</x:v>
      </x:c>
      <x:c r="F641" s="27">
        <x:f>TRUNC(E641*D641,1)</x:f>
        <x:v>0</x:v>
      </x:c>
      <x:c r="G641" s="24">
        <x:f>일위대가목록!F4</x:f>
        <x:v>0</x:v>
      </x:c>
      <x:c r="H641" s="27">
        <x:f>TRUNC(G641*D641,1)</x:f>
        <x:v>0</x:v>
      </x:c>
      <x:c r="I641" s="24">
        <x:f>일위대가목록!G4</x:f>
        <x:v>0</x:v>
      </x:c>
      <x:c r="J641" s="27">
        <x:f>TRUNC(I641*D641,1)</x:f>
        <x:v>0</x:v>
      </x:c>
      <x:c r="K641" s="24">
        <x:f t="shared" si="95"/>
        <x:v>0</x:v>
      </x:c>
      <x:c r="L641" s="27">
        <x:f t="shared" si="95"/>
        <x:v>0</x:v>
      </x:c>
      <x:c r="M641" s="21" t="s">
        <x:v>514</x:v>
      </x:c>
      <x:c r="N641" s="3" t="s">
        <x:v>1873</x:v>
      </x:c>
      <x:c r="O641" s="3" t="s">
        <x:v>1047</x:v>
      </x:c>
      <x:c r="P641" s="3" t="s">
        <x:v>185</x:v>
      </x:c>
      <x:c r="Q641" s="3" t="s">
        <x:v>150</x:v>
      </x:c>
      <x:c r="R641" s="3" t="s">
        <x:v>150</x:v>
      </x:c>
      <x:c r="AV641" s="3" t="s">
        <x:v>140</x:v>
      </x:c>
      <x:c r="AW641" s="3" t="s">
        <x:v>1824</x:v>
      </x:c>
      <x:c r="AX641" s="3" t="s">
        <x:v>140</x:v>
      </x:c>
      <x:c r="AY641" s="3" t="s">
        <x:v>140</x:v>
      </x:c>
      <x:c r="AZ641" s="3" t="s">
        <x:v>140</x:v>
      </x:c>
    </x:row>
    <x:row r="642" spans="1:52" ht="30" customHeight="1">
      <x:c r="A642" s="21" t="s">
        <x:v>172</x:v>
      </x:c>
      <x:c r="B642" s="21" t="s">
        <x:v>591</x:v>
      </x:c>
      <x:c r="C642" s="21" t="s">
        <x:v>141</x:v>
      </x:c>
      <x:c r="D642" s="22">
        <x:v>1</x:v>
      </x:c>
      <x:c r="E642" s="24">
        <x:f>TRUNC(SUMIF(V639:V642,RIGHTB(O642,1),H639:H642)*U642,2)</x:f>
        <x:v>0</x:v>
      </x:c>
      <x:c r="F642" s="27">
        <x:f>TRUNC(E642*D642,1)</x:f>
        <x:v>0</x:v>
      </x:c>
      <x:c r="G642" s="24">
        <x:v>0</x:v>
      </x:c>
      <x:c r="H642" s="27">
        <x:f>TRUNC(G642*D642,1)</x:f>
        <x:v>0</x:v>
      </x:c>
      <x:c r="I642" s="24">
        <x:v>0</x:v>
      </x:c>
      <x:c r="J642" s="27">
        <x:f>TRUNC(I642*D642,1)</x:f>
        <x:v>0</x:v>
      </x:c>
      <x:c r="K642" s="24">
        <x:f t="shared" si="95"/>
        <x:v>0</x:v>
      </x:c>
      <x:c r="L642" s="27">
        <x:f t="shared" si="95"/>
        <x:v>0</x:v>
      </x:c>
      <x:c r="M642" s="21" t="s">
        <x:v>140</x:v>
      </x:c>
      <x:c r="N642" s="3" t="s">
        <x:v>1873</x:v>
      </x:c>
      <x:c r="O642" s="3" t="s">
        <x:v>5</x:v>
      </x:c>
      <x:c r="P642" s="3" t="s">
        <x:v>150</x:v>
      </x:c>
      <x:c r="Q642" s="3" t="s">
        <x:v>150</x:v>
      </x:c>
      <x:c r="R642" s="3" t="s">
        <x:v>150</x:v>
      </x:c>
      <x:c r="S642" s="2">
        <x:v>1</x:v>
      </x:c>
      <x:c r="T642" s="2">
        <x:v>0</x:v>
      </x:c>
      <x:c r="U642" s="2">
        <x:v>0.010000000000000001</x:v>
      </x:c>
      <x:c r="AV642" s="3" t="s">
        <x:v>140</x:v>
      </x:c>
      <x:c r="AW642" s="3" t="s">
        <x:v>1442</x:v>
      </x:c>
      <x:c r="AX642" s="3" t="s">
        <x:v>140</x:v>
      </x:c>
      <x:c r="AY642" s="3" t="s">
        <x:v>140</x:v>
      </x:c>
      <x:c r="AZ642" s="3" t="s">
        <x:v>140</x:v>
      </x:c>
    </x:row>
    <x:row r="643" spans="1:52" ht="30" customHeight="1">
      <x:c r="A643" s="21" t="s">
        <x:v>1699</x:v>
      </x:c>
      <x:c r="B643" s="21" t="s">
        <x:v>140</x:v>
      </x:c>
      <x:c r="C643" s="21" t="s">
        <x:v>140</x:v>
      </x:c>
      <x:c r="D643" s="22"/>
      <x:c r="E643" s="24"/>
      <x:c r="F643" s="27">
        <x:f>TRUNC(SUMIF(N639:N642,N638,F639:F642),0)</x:f>
        <x:v>0</x:v>
      </x:c>
      <x:c r="G643" s="24"/>
      <x:c r="H643" s="27">
        <x:f>TRUNC(SUMIF(N639:N642,N638,H639:H642),0)</x:f>
        <x:v>0</x:v>
      </x:c>
      <x:c r="I643" s="24"/>
      <x:c r="J643" s="27">
        <x:f>TRUNC(SUMIF(N639:N642,N638,J639:J642),0)</x:f>
        <x:v>0</x:v>
      </x:c>
      <x:c r="K643" s="24"/>
      <x:c r="L643" s="27">
        <x:f>F643+H643+J643</x:f>
        <x:v>0</x:v>
      </x:c>
      <x:c r="M643" s="21" t="s">
        <x:v>140</x:v>
      </x:c>
      <x:c r="N643" s="3" t="s">
        <x:v>344</x:v>
      </x:c>
      <x:c r="O643" s="3" t="s">
        <x:v>344</x:v>
      </x:c>
      <x:c r="P643" s="3" t="s">
        <x:v>140</x:v>
      </x:c>
      <x:c r="Q643" s="3" t="s">
        <x:v>140</x:v>
      </x:c>
      <x:c r="R643" s="3" t="s">
        <x:v>140</x:v>
      </x:c>
      <x:c r="AV643" s="3" t="s">
        <x:v>140</x:v>
      </x:c>
      <x:c r="AW643" s="3" t="s">
        <x:v>140</x:v>
      </x:c>
      <x:c r="AX643" s="3" t="s">
        <x:v>140</x:v>
      </x:c>
      <x:c r="AY643" s="3" t="s">
        <x:v>140</x:v>
      </x:c>
      <x:c r="AZ643" s="3" t="s">
        <x:v>140</x:v>
      </x:c>
    </x:row>
    <x:row r="644" spans="1:13" ht="30" customHeight="1">
      <x:c r="A644" s="22"/>
      <x:c r="B644" s="22"/>
      <x:c r="C644" s="22"/>
      <x:c r="D644" s="22"/>
      <x:c r="E644" s="24"/>
      <x:c r="F644" s="27"/>
      <x:c r="G644" s="24"/>
      <x:c r="H644" s="27"/>
      <x:c r="I644" s="24"/>
      <x:c r="J644" s="27"/>
      <x:c r="K644" s="24"/>
      <x:c r="L644" s="27"/>
      <x:c r="M644" s="22"/>
    </x:row>
    <x:row r="645" spans="1:14" ht="30" customHeight="1">
      <x:c r="A645" s="18" t="s">
        <x:v>1514</x:v>
      </x:c>
      <x:c r="B645" s="19"/>
      <x:c r="C645" s="19"/>
      <x:c r="D645" s="19"/>
      <x:c r="E645" s="23"/>
      <x:c r="F645" s="26"/>
      <x:c r="G645" s="23"/>
      <x:c r="H645" s="26"/>
      <x:c r="I645" s="23"/>
      <x:c r="J645" s="26"/>
      <x:c r="K645" s="23"/>
      <x:c r="L645" s="26"/>
      <x:c r="M645" s="20"/>
      <x:c r="N645" s="3" t="s">
        <x:v>1169</x:v>
      </x:c>
    </x:row>
    <x:row r="646" spans="1:52" ht="30" customHeight="1">
      <x:c r="A646" s="21" t="s">
        <x:v>224</x:v>
      </x:c>
      <x:c r="B646" s="21" t="s">
        <x:v>78</x:v>
      </x:c>
      <x:c r="C646" s="21" t="s">
        <x:v>143</x:v>
      </x:c>
      <x:c r="D646" s="22">
        <x:v>0.5</x:v>
      </x:c>
      <x:c r="E646" s="24">
        <x:f>단가대비표!O87</x:f>
        <x:v>0</x:v>
      </x:c>
      <x:c r="F646" s="27">
        <x:f>TRUNC(E646*D646,1)</x:f>
        <x:v>0</x:v>
      </x:c>
      <x:c r="G646" s="24">
        <x:f>단가대비표!P87</x:f>
        <x:v>0</x:v>
      </x:c>
      <x:c r="H646" s="27">
        <x:f>TRUNC(G646*D646,1)</x:f>
        <x:v>0</x:v>
      </x:c>
      <x:c r="I646" s="24">
        <x:f>단가대비표!V87</x:f>
        <x:v>0</x:v>
      </x:c>
      <x:c r="J646" s="27">
        <x:f>TRUNC(I646*D646,1)</x:f>
        <x:v>0</x:v>
      </x:c>
      <x:c r="K646" s="24">
        <x:f>TRUNC(E646+G646+I646,1)</x:f>
        <x:v>0</x:v>
      </x:c>
      <x:c r="L646" s="27">
        <x:f>TRUNC(F646+H646+J646,1)</x:f>
        <x:v>0</x:v>
      </x:c>
      <x:c r="M646" s="21" t="s">
        <x:v>140</x:v>
      </x:c>
      <x:c r="N646" s="3" t="s">
        <x:v>1169</x:v>
      </x:c>
      <x:c r="O646" s="3" t="s">
        <x:v>1874</x:v>
      </x:c>
      <x:c r="P646" s="3" t="s">
        <x:v>150</x:v>
      </x:c>
      <x:c r="Q646" s="3" t="s">
        <x:v>150</x:v>
      </x:c>
      <x:c r="R646" s="3" t="s">
        <x:v>185</x:v>
      </x:c>
      <x:c r="AV646" s="3" t="s">
        <x:v>140</x:v>
      </x:c>
      <x:c r="AW646" s="3" t="s">
        <x:v>1316</x:v>
      </x:c>
      <x:c r="AX646" s="3" t="s">
        <x:v>140</x:v>
      </x:c>
      <x:c r="AY646" s="3" t="s">
        <x:v>140</x:v>
      </x:c>
      <x:c r="AZ646" s="3" t="s">
        <x:v>140</x:v>
      </x:c>
    </x:row>
    <x:row r="647" spans="1:52" ht="30" customHeight="1">
      <x:c r="A647" s="21" t="s">
        <x:v>1699</x:v>
      </x:c>
      <x:c r="B647" s="21" t="s">
        <x:v>140</x:v>
      </x:c>
      <x:c r="C647" s="21" t="s">
        <x:v>140</x:v>
      </x:c>
      <x:c r="D647" s="22"/>
      <x:c r="E647" s="24"/>
      <x:c r="F647" s="27">
        <x:f>TRUNC(SUMIF(N646:N646,N645,F646:F646),0)</x:f>
        <x:v>0</x:v>
      </x:c>
      <x:c r="G647" s="24"/>
      <x:c r="H647" s="27">
        <x:f>TRUNC(SUMIF(N646:N646,N645,H646:H646),0)</x:f>
        <x:v>0</x:v>
      </x:c>
      <x:c r="I647" s="24"/>
      <x:c r="J647" s="27">
        <x:f>TRUNC(SUMIF(N646:N646,N645,J646:J646),0)</x:f>
        <x:v>0</x:v>
      </x:c>
      <x:c r="K647" s="24"/>
      <x:c r="L647" s="27">
        <x:f>F647+H647+J647</x:f>
        <x:v>0</x:v>
      </x:c>
      <x:c r="M647" s="21" t="s">
        <x:v>140</x:v>
      </x:c>
      <x:c r="N647" s="3" t="s">
        <x:v>344</x:v>
      </x:c>
      <x:c r="O647" s="3" t="s">
        <x:v>344</x:v>
      </x:c>
      <x:c r="P647" s="3" t="s">
        <x:v>140</x:v>
      </x:c>
      <x:c r="Q647" s="3" t="s">
        <x:v>140</x:v>
      </x:c>
      <x:c r="R647" s="3" t="s">
        <x:v>140</x:v>
      </x:c>
      <x:c r="AV647" s="3" t="s">
        <x:v>140</x:v>
      </x:c>
      <x:c r="AW647" s="3" t="s">
        <x:v>140</x:v>
      </x:c>
      <x:c r="AX647" s="3" t="s">
        <x:v>140</x:v>
      </x:c>
      <x:c r="AY647" s="3" t="s">
        <x:v>140</x:v>
      </x:c>
      <x:c r="AZ647" s="3" t="s">
        <x:v>140</x:v>
      </x:c>
    </x:row>
    <x:row r="648" spans="1:13" ht="30" customHeight="1">
      <x:c r="A648" s="22"/>
      <x:c r="B648" s="22"/>
      <x:c r="C648" s="22"/>
      <x:c r="D648" s="22"/>
      <x:c r="E648" s="24"/>
      <x:c r="F648" s="27"/>
      <x:c r="G648" s="24"/>
      <x:c r="H648" s="27"/>
      <x:c r="I648" s="24"/>
      <x:c r="J648" s="27"/>
      <x:c r="K648" s="24"/>
      <x:c r="L648" s="27"/>
      <x:c r="M648" s="22"/>
    </x:row>
    <x:row r="649" spans="1:14" ht="30" customHeight="1">
      <x:c r="A649" s="18" t="s">
        <x:v>1869</x:v>
      </x:c>
      <x:c r="B649" s="19"/>
      <x:c r="C649" s="19"/>
      <x:c r="D649" s="19"/>
      <x:c r="E649" s="23"/>
      <x:c r="F649" s="26"/>
      <x:c r="G649" s="23"/>
      <x:c r="H649" s="26"/>
      <x:c r="I649" s="23"/>
      <x:c r="J649" s="26"/>
      <x:c r="K649" s="23"/>
      <x:c r="L649" s="26"/>
      <x:c r="M649" s="20"/>
      <x:c r="N649" s="3" t="s">
        <x:v>1506</x:v>
      </x:c>
    </x:row>
    <x:row r="650" spans="1:52" ht="30" customHeight="1">
      <x:c r="A650" s="21" t="s">
        <x:v>849</x:v>
      </x:c>
      <x:c r="B650" s="21" t="s">
        <x:v>387</x:v>
      </x:c>
      <x:c r="C650" s="21" t="s">
        <x:v>127</x:v>
      </x:c>
      <x:c r="D650" s="22">
        <x:v>0.05</x:v>
      </x:c>
      <x:c r="E650" s="24">
        <x:f>단가대비표!O96</x:f>
        <x:v>0</x:v>
      </x:c>
      <x:c r="F650" s="27">
        <x:f>TRUNC(E650*D650,1)</x:f>
        <x:v>0</x:v>
      </x:c>
      <x:c r="G650" s="24">
        <x:f>단가대비표!P96</x:f>
        <x:v>0</x:v>
      </x:c>
      <x:c r="H650" s="27">
        <x:f>TRUNC(G650*D650,1)</x:f>
        <x:v>0</x:v>
      </x:c>
      <x:c r="I650" s="24">
        <x:f>단가대비표!V96</x:f>
        <x:v>0</x:v>
      </x:c>
      <x:c r="J650" s="27">
        <x:f>TRUNC(I650*D650,1)</x:f>
        <x:v>0</x:v>
      </x:c>
      <x:c r="K650" s="24">
        <x:f>TRUNC(E650+G650+I650,1)</x:f>
        <x:v>0</x:v>
      </x:c>
      <x:c r="L650" s="27">
        <x:f>TRUNC(F650+H650+J650,1)</x:f>
        <x:v>0</x:v>
      </x:c>
      <x:c r="M650" s="21" t="s">
        <x:v>140</x:v>
      </x:c>
      <x:c r="N650" s="3" t="s">
        <x:v>1506</x:v>
      </x:c>
      <x:c r="O650" s="3" t="s">
        <x:v>1675</x:v>
      </x:c>
      <x:c r="P650" s="3" t="s">
        <x:v>150</x:v>
      </x:c>
      <x:c r="Q650" s="3" t="s">
        <x:v>150</x:v>
      </x:c>
      <x:c r="R650" s="3" t="s">
        <x:v>185</x:v>
      </x:c>
      <x:c r="AV650" s="3" t="s">
        <x:v>140</x:v>
      </x:c>
      <x:c r="AW650" s="3" t="s">
        <x:v>813</x:v>
      </x:c>
      <x:c r="AX650" s="3" t="s">
        <x:v>140</x:v>
      </x:c>
      <x:c r="AY650" s="3" t="s">
        <x:v>140</x:v>
      </x:c>
      <x:c r="AZ650" s="3" t="s">
        <x:v>140</x:v>
      </x:c>
    </x:row>
    <x:row r="651" spans="1:52" ht="30" customHeight="1">
      <x:c r="A651" s="21" t="s">
        <x:v>1699</x:v>
      </x:c>
      <x:c r="B651" s="21" t="s">
        <x:v>140</x:v>
      </x:c>
      <x:c r="C651" s="21" t="s">
        <x:v>140</x:v>
      </x:c>
      <x:c r="D651" s="22"/>
      <x:c r="E651" s="24"/>
      <x:c r="F651" s="27">
        <x:f>TRUNC(SUMIF(N650:N650,N649,F650:F650),0)</x:f>
        <x:v>0</x:v>
      </x:c>
      <x:c r="G651" s="24"/>
      <x:c r="H651" s="27">
        <x:f>TRUNC(SUMIF(N650:N650,N649,H650:H650),0)</x:f>
        <x:v>0</x:v>
      </x:c>
      <x:c r="I651" s="24"/>
      <x:c r="J651" s="27">
        <x:f>TRUNC(SUMIF(N650:N650,N649,J650:J650),0)</x:f>
        <x:v>0</x:v>
      </x:c>
      <x:c r="K651" s="24"/>
      <x:c r="L651" s="27">
        <x:f>F651+H651+J651</x:f>
        <x:v>0</x:v>
      </x:c>
      <x:c r="M651" s="21" t="s">
        <x:v>140</x:v>
      </x:c>
      <x:c r="N651" s="3" t="s">
        <x:v>344</x:v>
      </x:c>
      <x:c r="O651" s="3" t="s">
        <x:v>344</x:v>
      </x:c>
      <x:c r="P651" s="3" t="s">
        <x:v>140</x:v>
      </x:c>
      <x:c r="Q651" s="3" t="s">
        <x:v>140</x:v>
      </x:c>
      <x:c r="R651" s="3" t="s">
        <x:v>140</x:v>
      </x:c>
      <x:c r="AV651" s="3" t="s">
        <x:v>140</x:v>
      </x:c>
      <x:c r="AW651" s="3" t="s">
        <x:v>140</x:v>
      </x:c>
      <x:c r="AX651" s="3" t="s">
        <x:v>140</x:v>
      </x:c>
      <x:c r="AY651" s="3" t="s">
        <x:v>140</x:v>
      </x:c>
      <x:c r="AZ651" s="3" t="s">
        <x:v>140</x:v>
      </x:c>
    </x:row>
    <x:row r="652" spans="1:13" ht="30" customHeight="1">
      <x:c r="A652" s="22"/>
      <x:c r="B652" s="22"/>
      <x:c r="C652" s="22"/>
      <x:c r="D652" s="22"/>
      <x:c r="E652" s="24"/>
      <x:c r="F652" s="27"/>
      <x:c r="G652" s="24"/>
      <x:c r="H652" s="27"/>
      <x:c r="I652" s="24"/>
      <x:c r="J652" s="27"/>
      <x:c r="K652" s="24"/>
      <x:c r="L652" s="27"/>
      <x:c r="M652" s="22"/>
    </x:row>
    <x:row r="653" spans="1:14" ht="30" customHeight="1">
      <x:c r="A653" s="18" t="s">
        <x:v>1096</x:v>
      </x:c>
      <x:c r="B653" s="19"/>
      <x:c r="C653" s="19"/>
      <x:c r="D653" s="19"/>
      <x:c r="E653" s="23"/>
      <x:c r="F653" s="26"/>
      <x:c r="G653" s="23"/>
      <x:c r="H653" s="26"/>
      <x:c r="I653" s="23"/>
      <x:c r="J653" s="26"/>
      <x:c r="K653" s="23"/>
      <x:c r="L653" s="26"/>
      <x:c r="M653" s="20"/>
      <x:c r="N653" s="3" t="s">
        <x:v>1187</x:v>
      </x:c>
    </x:row>
    <x:row r="654" spans="1:52" ht="30" customHeight="1">
      <x:c r="A654" s="21" t="s">
        <x:v>1582</x:v>
      </x:c>
      <x:c r="B654" s="21" t="s">
        <x:v>980</x:v>
      </x:c>
      <x:c r="C654" s="21" t="s">
        <x:v>176</x:v>
      </x:c>
      <x:c r="D654" s="22">
        <x:v>0.5</x:v>
      </x:c>
      <x:c r="E654" s="24">
        <x:f>일위대가목록!E42</x:f>
        <x:v>0</x:v>
      </x:c>
      <x:c r="F654" s="27">
        <x:f>TRUNC(E654*D654,1)</x:f>
        <x:v>0</x:v>
      </x:c>
      <x:c r="G654" s="24">
        <x:f>일위대가목록!F42</x:f>
        <x:v>0</x:v>
      </x:c>
      <x:c r="H654" s="27">
        <x:f>TRUNC(G654*D654,1)</x:f>
        <x:v>0</x:v>
      </x:c>
      <x:c r="I654" s="24">
        <x:f>일위대가목록!G42</x:f>
        <x:v>0</x:v>
      </x:c>
      <x:c r="J654" s="27">
        <x:f>TRUNC(I654*D654,1)</x:f>
        <x:v>0</x:v>
      </x:c>
      <x:c r="K654" s="24">
        <x:f>TRUNC(E654+G654+I654,1)</x:f>
        <x:v>0</x:v>
      </x:c>
      <x:c r="L654" s="27">
        <x:f>TRUNC(F654+H654+J654,1)</x:f>
        <x:v>0</x:v>
      </x:c>
      <x:c r="M654" s="21" t="s">
        <x:v>356</x:v>
      </x:c>
      <x:c r="N654" s="3" t="s">
        <x:v>1187</x:v>
      </x:c>
      <x:c r="O654" s="3" t="s">
        <x:v>1126</x:v>
      </x:c>
      <x:c r="P654" s="3" t="s">
        <x:v>185</x:v>
      </x:c>
      <x:c r="Q654" s="3" t="s">
        <x:v>150</x:v>
      </x:c>
      <x:c r="R654" s="3" t="s">
        <x:v>150</x:v>
      </x:c>
      <x:c r="AV654" s="3" t="s">
        <x:v>140</x:v>
      </x:c>
      <x:c r="AW654" s="3" t="s">
        <x:v>1339</x:v>
      </x:c>
      <x:c r="AX654" s="3" t="s">
        <x:v>140</x:v>
      </x:c>
      <x:c r="AY654" s="3" t="s">
        <x:v>140</x:v>
      </x:c>
      <x:c r="AZ654" s="3" t="s">
        <x:v>140</x:v>
      </x:c>
    </x:row>
    <x:row r="655" spans="1:52" ht="30" customHeight="1">
      <x:c r="A655" s="21" t="s">
        <x:v>1699</x:v>
      </x:c>
      <x:c r="B655" s="21" t="s">
        <x:v>140</x:v>
      </x:c>
      <x:c r="C655" s="21" t="s">
        <x:v>140</x:v>
      </x:c>
      <x:c r="D655" s="22"/>
      <x:c r="E655" s="24"/>
      <x:c r="F655" s="27">
        <x:f>TRUNC(SUMIF(N654:N654,N653,F654:F654),0)</x:f>
        <x:v>0</x:v>
      </x:c>
      <x:c r="G655" s="24"/>
      <x:c r="H655" s="27">
        <x:f>TRUNC(SUMIF(N654:N654,N653,H654:H654),0)</x:f>
        <x:v>0</x:v>
      </x:c>
      <x:c r="I655" s="24"/>
      <x:c r="J655" s="27">
        <x:f>TRUNC(SUMIF(N654:N654,N653,J654:J654),0)</x:f>
        <x:v>0</x:v>
      </x:c>
      <x:c r="K655" s="24"/>
      <x:c r="L655" s="27">
        <x:f>F655+H655+J655</x:f>
        <x:v>0</x:v>
      </x:c>
      <x:c r="M655" s="21" t="s">
        <x:v>140</x:v>
      </x:c>
      <x:c r="N655" s="3" t="s">
        <x:v>344</x:v>
      </x:c>
      <x:c r="O655" s="3" t="s">
        <x:v>344</x:v>
      </x:c>
      <x:c r="P655" s="3" t="s">
        <x:v>140</x:v>
      </x:c>
      <x:c r="Q655" s="3" t="s">
        <x:v>140</x:v>
      </x:c>
      <x:c r="R655" s="3" t="s">
        <x:v>140</x:v>
      </x:c>
      <x:c r="AV655" s="3" t="s">
        <x:v>140</x:v>
      </x:c>
      <x:c r="AW655" s="3" t="s">
        <x:v>140</x:v>
      </x:c>
      <x:c r="AX655" s="3" t="s">
        <x:v>140</x:v>
      </x:c>
      <x:c r="AY655" s="3" t="s">
        <x:v>140</x:v>
      </x:c>
      <x:c r="AZ655" s="3" t="s">
        <x:v>140</x:v>
      </x:c>
    </x:row>
    <x:row r="656" spans="1:13" ht="30" customHeight="1">
      <x:c r="A656" s="22"/>
      <x:c r="B656" s="22"/>
      <x:c r="C656" s="22"/>
      <x:c r="D656" s="22"/>
      <x:c r="E656" s="24"/>
      <x:c r="F656" s="27"/>
      <x:c r="G656" s="24"/>
      <x:c r="H656" s="27"/>
      <x:c r="I656" s="24"/>
      <x:c r="J656" s="27"/>
      <x:c r="K656" s="24"/>
      <x:c r="L656" s="27"/>
      <x:c r="M656" s="22"/>
    </x:row>
    <x:row r="657" spans="1:14" ht="30" customHeight="1">
      <x:c r="A657" s="18" t="s">
        <x:v>1666</x:v>
      </x:c>
      <x:c r="B657" s="19"/>
      <x:c r="C657" s="19"/>
      <x:c r="D657" s="19"/>
      <x:c r="E657" s="23"/>
      <x:c r="F657" s="26"/>
      <x:c r="G657" s="23"/>
      <x:c r="H657" s="26"/>
      <x:c r="I657" s="23"/>
      <x:c r="J657" s="26"/>
      <x:c r="K657" s="23"/>
      <x:c r="L657" s="26"/>
      <x:c r="M657" s="20"/>
      <x:c r="N657" s="3" t="s">
        <x:v>822</x:v>
      </x:c>
    </x:row>
    <x:row r="658" spans="1:52" ht="30" customHeight="1">
      <x:c r="A658" s="21" t="s">
        <x:v>184</x:v>
      </x:c>
      <x:c r="B658" s="21" t="s">
        <x:v>387</x:v>
      </x:c>
      <x:c r="C658" s="21" t="s">
        <x:v>127</x:v>
      </x:c>
      <x:c r="D658" s="22">
        <x:v>0.0059999999999999998</x:v>
      </x:c>
      <x:c r="E658" s="24">
        <x:f>단가대비표!O111</x:f>
        <x:v>0</x:v>
      </x:c>
      <x:c r="F658" s="27">
        <x:f>TRUNC(E658*D658,1)</x:f>
        <x:v>0</x:v>
      </x:c>
      <x:c r="G658" s="24">
        <x:f>단가대비표!P111</x:f>
        <x:v>0</x:v>
      </x:c>
      <x:c r="H658" s="27">
        <x:f>TRUNC(G658*D658,1)</x:f>
        <x:v>0</x:v>
      </x:c>
      <x:c r="I658" s="24">
        <x:f>단가대비표!V111</x:f>
        <x:v>0</x:v>
      </x:c>
      <x:c r="J658" s="27">
        <x:f>TRUNC(I658*D658,1)</x:f>
        <x:v>0</x:v>
      </x:c>
      <x:c r="K658" s="24">
        <x:f>TRUNC(E658+G658+I658,1)</x:f>
        <x:v>0</x:v>
      </x:c>
      <x:c r="L658" s="27">
        <x:f>TRUNC(F658+H658+J658,1)</x:f>
        <x:v>0</x:v>
      </x:c>
      <x:c r="M658" s="21" t="s">
        <x:v>140</x:v>
      </x:c>
      <x:c r="N658" s="3" t="s">
        <x:v>822</x:v>
      </x:c>
      <x:c r="O658" s="3" t="s">
        <x:v>28</x:v>
      </x:c>
      <x:c r="P658" s="3" t="s">
        <x:v>150</x:v>
      </x:c>
      <x:c r="Q658" s="3" t="s">
        <x:v>150</x:v>
      </x:c>
      <x:c r="R658" s="3" t="s">
        <x:v>185</x:v>
      </x:c>
      <x:c r="AV658" s="3" t="s">
        <x:v>140</x:v>
      </x:c>
      <x:c r="AW658" s="3" t="s">
        <x:v>1243</x:v>
      </x:c>
      <x:c r="AX658" s="3" t="s">
        <x:v>140</x:v>
      </x:c>
      <x:c r="AY658" s="3" t="s">
        <x:v>140</x:v>
      </x:c>
      <x:c r="AZ658" s="3" t="s">
        <x:v>140</x:v>
      </x:c>
    </x:row>
    <x:row r="659" spans="1:52" ht="30" customHeight="1">
      <x:c r="A659" s="21" t="s">
        <x:v>849</x:v>
      </x:c>
      <x:c r="B659" s="21" t="s">
        <x:v>387</x:v>
      </x:c>
      <x:c r="C659" s="21" t="s">
        <x:v>127</x:v>
      </x:c>
      <x:c r="D659" s="22">
        <x:v>0.0040000000000000002</x:v>
      </x:c>
      <x:c r="E659" s="24">
        <x:f>단가대비표!O96</x:f>
        <x:v>0</x:v>
      </x:c>
      <x:c r="F659" s="27">
        <x:f>TRUNC(E659*D659,1)</x:f>
        <x:v>0</x:v>
      </x:c>
      <x:c r="G659" s="24">
        <x:f>단가대비표!P96</x:f>
        <x:v>0</x:v>
      </x:c>
      <x:c r="H659" s="27">
        <x:f>TRUNC(G659*D659,1)</x:f>
        <x:v>0</x:v>
      </x:c>
      <x:c r="I659" s="24">
        <x:f>단가대비표!V96</x:f>
        <x:v>0</x:v>
      </x:c>
      <x:c r="J659" s="27">
        <x:f>TRUNC(I659*D659,1)</x:f>
        <x:v>0</x:v>
      </x:c>
      <x:c r="K659" s="24">
        <x:f>TRUNC(E659+G659+I659,1)</x:f>
        <x:v>0</x:v>
      </x:c>
      <x:c r="L659" s="27">
        <x:f>TRUNC(F659+H659+J659,1)</x:f>
        <x:v>0</x:v>
      </x:c>
      <x:c r="M659" s="21" t="s">
        <x:v>140</x:v>
      </x:c>
      <x:c r="N659" s="3" t="s">
        <x:v>822</x:v>
      </x:c>
      <x:c r="O659" s="3" t="s">
        <x:v>1675</x:v>
      </x:c>
      <x:c r="P659" s="3" t="s">
        <x:v>150</x:v>
      </x:c>
      <x:c r="Q659" s="3" t="s">
        <x:v>150</x:v>
      </x:c>
      <x:c r="R659" s="3" t="s">
        <x:v>185</x:v>
      </x:c>
      <x:c r="AV659" s="3" t="s">
        <x:v>140</x:v>
      </x:c>
      <x:c r="AW659" s="3" t="s">
        <x:v>1238</x:v>
      </x:c>
      <x:c r="AX659" s="3" t="s">
        <x:v>140</x:v>
      </x:c>
      <x:c r="AY659" s="3" t="s">
        <x:v>140</x:v>
      </x:c>
      <x:c r="AZ659" s="3" t="s">
        <x:v>140</x:v>
      </x:c>
    </x:row>
    <x:row r="660" spans="1:52" ht="30" customHeight="1">
      <x:c r="A660" s="21" t="s">
        <x:v>1699</x:v>
      </x:c>
      <x:c r="B660" s="21" t="s">
        <x:v>140</x:v>
      </x:c>
      <x:c r="C660" s="21" t="s">
        <x:v>140</x:v>
      </x:c>
      <x:c r="D660" s="22"/>
      <x:c r="E660" s="24"/>
      <x:c r="F660" s="27">
        <x:f>TRUNC(SUMIF(N658:N659,N657,F658:F659),0)</x:f>
        <x:v>0</x:v>
      </x:c>
      <x:c r="G660" s="24"/>
      <x:c r="H660" s="27">
        <x:f>TRUNC(SUMIF(N658:N659,N657,H658:H659),0)</x:f>
        <x:v>0</x:v>
      </x:c>
      <x:c r="I660" s="24"/>
      <x:c r="J660" s="27">
        <x:f>TRUNC(SUMIF(N658:N659,N657,J658:J659),0)</x:f>
        <x:v>0</x:v>
      </x:c>
      <x:c r="K660" s="24"/>
      <x:c r="L660" s="27">
        <x:f>F660+H660+J660</x:f>
        <x:v>0</x:v>
      </x:c>
      <x:c r="M660" s="21" t="s">
        <x:v>140</x:v>
      </x:c>
      <x:c r="N660" s="3" t="s">
        <x:v>344</x:v>
      </x:c>
      <x:c r="O660" s="3" t="s">
        <x:v>344</x:v>
      </x:c>
      <x:c r="P660" s="3" t="s">
        <x:v>140</x:v>
      </x:c>
      <x:c r="Q660" s="3" t="s">
        <x:v>140</x:v>
      </x:c>
      <x:c r="R660" s="3" t="s">
        <x:v>140</x:v>
      </x:c>
      <x:c r="AV660" s="3" t="s">
        <x:v>140</x:v>
      </x:c>
      <x:c r="AW660" s="3" t="s">
        <x:v>140</x:v>
      </x:c>
      <x:c r="AX660" s="3" t="s">
        <x:v>140</x:v>
      </x:c>
      <x:c r="AY660" s="3" t="s">
        <x:v>140</x:v>
      </x:c>
      <x:c r="AZ660" s="3" t="s">
        <x:v>140</x:v>
      </x:c>
    </x:row>
    <x:row r="661" spans="1:13" ht="30" customHeight="1">
      <x:c r="A661" s="22"/>
      <x:c r="B661" s="22"/>
      <x:c r="C661" s="22"/>
      <x:c r="D661" s="22"/>
      <x:c r="E661" s="24"/>
      <x:c r="F661" s="27"/>
      <x:c r="G661" s="24"/>
      <x:c r="H661" s="27"/>
      <x:c r="I661" s="24"/>
      <x:c r="J661" s="27"/>
      <x:c r="K661" s="24"/>
      <x:c r="L661" s="27"/>
      <x:c r="M661" s="22"/>
    </x:row>
    <x:row r="662" spans="1:14" ht="30" customHeight="1">
      <x:c r="A662" s="18" t="s">
        <x:v>15</x:v>
      </x:c>
      <x:c r="B662" s="19"/>
      <x:c r="C662" s="19"/>
      <x:c r="D662" s="19"/>
      <x:c r="E662" s="23"/>
      <x:c r="F662" s="26"/>
      <x:c r="G662" s="23"/>
      <x:c r="H662" s="26"/>
      <x:c r="I662" s="23"/>
      <x:c r="J662" s="26"/>
      <x:c r="K662" s="23"/>
      <x:c r="L662" s="26"/>
      <x:c r="M662" s="20"/>
      <x:c r="N662" s="3" t="s">
        <x:v>1166</x:v>
      </x:c>
    </x:row>
    <x:row r="663" spans="1:52" ht="30" customHeight="1">
      <x:c r="A663" s="21" t="s">
        <x:v>927</x:v>
      </x:c>
      <x:c r="B663" s="21" t="s">
        <x:v>140</x:v>
      </x:c>
      <x:c r="C663" s="21" t="s">
        <x:v>176</x:v>
      </x:c>
      <x:c r="D663" s="22">
        <x:v>1</x:v>
      </x:c>
      <x:c r="E663" s="24">
        <x:f>일위대가목록!E111</x:f>
        <x:v>0</x:v>
      </x:c>
      <x:c r="F663" s="27">
        <x:f>TRUNC(E663*D663,1)</x:f>
        <x:v>0</x:v>
      </x:c>
      <x:c r="G663" s="24">
        <x:f>일위대가목록!F111</x:f>
        <x:v>0</x:v>
      </x:c>
      <x:c r="H663" s="27">
        <x:f>TRUNC(G663*D663,1)</x:f>
        <x:v>0</x:v>
      </x:c>
      <x:c r="I663" s="24">
        <x:f>일위대가목록!G111</x:f>
        <x:v>0</x:v>
      </x:c>
      <x:c r="J663" s="27">
        <x:f>TRUNC(I663*D663,1)</x:f>
        <x:v>0</x:v>
      </x:c>
      <x:c r="K663" s="24">
        <x:f>TRUNC(E663+G663+I663,1)</x:f>
        <x:v>0</x:v>
      </x:c>
      <x:c r="L663" s="27">
        <x:f>TRUNC(F663+H663+J663,1)</x:f>
        <x:v>0</x:v>
      </x:c>
      <x:c r="M663" s="21" t="s">
        <x:v>330</x:v>
      </x:c>
      <x:c r="N663" s="3" t="s">
        <x:v>1166</x:v>
      </x:c>
      <x:c r="O663" s="3" t="s">
        <x:v>822</x:v>
      </x:c>
      <x:c r="P663" s="3" t="s">
        <x:v>185</x:v>
      </x:c>
      <x:c r="Q663" s="3" t="s">
        <x:v>150</x:v>
      </x:c>
      <x:c r="R663" s="3" t="s">
        <x:v>150</x:v>
      </x:c>
      <x:c r="AV663" s="3" t="s">
        <x:v>140</x:v>
      </x:c>
      <x:c r="AW663" s="3" t="s">
        <x:v>1496</x:v>
      </x:c>
      <x:c r="AX663" s="3" t="s">
        <x:v>140</x:v>
      </x:c>
      <x:c r="AY663" s="3" t="s">
        <x:v>140</x:v>
      </x:c>
      <x:c r="AZ663" s="3" t="s">
        <x:v>140</x:v>
      </x:c>
    </x:row>
    <x:row r="664" spans="1:52" ht="30" customHeight="1">
      <x:c r="A664" s="21" t="s">
        <x:v>1699</x:v>
      </x:c>
      <x:c r="B664" s="21" t="s">
        <x:v>140</x:v>
      </x:c>
      <x:c r="C664" s="21" t="s">
        <x:v>140</x:v>
      </x:c>
      <x:c r="D664" s="22"/>
      <x:c r="E664" s="24"/>
      <x:c r="F664" s="27">
        <x:f>TRUNC(SUMIF(N663:N663,N662,F663:F663),0)</x:f>
        <x:v>0</x:v>
      </x:c>
      <x:c r="G664" s="24"/>
      <x:c r="H664" s="27">
        <x:f>TRUNC(SUMIF(N663:N663,N662,H663:H663),0)</x:f>
        <x:v>0</x:v>
      </x:c>
      <x:c r="I664" s="24"/>
      <x:c r="J664" s="27">
        <x:f>TRUNC(SUMIF(N663:N663,N662,J663:J663),0)</x:f>
        <x:v>0</x:v>
      </x:c>
      <x:c r="K664" s="24"/>
      <x:c r="L664" s="27">
        <x:f>F664+H664+J664</x:f>
        <x:v>0</x:v>
      </x:c>
      <x:c r="M664" s="21" t="s">
        <x:v>140</x:v>
      </x:c>
      <x:c r="N664" s="3" t="s">
        <x:v>344</x:v>
      </x:c>
      <x:c r="O664" s="3" t="s">
        <x:v>344</x:v>
      </x:c>
      <x:c r="P664" s="3" t="s">
        <x:v>140</x:v>
      </x:c>
      <x:c r="Q664" s="3" t="s">
        <x:v>140</x:v>
      </x:c>
      <x:c r="R664" s="3" t="s">
        <x:v>140</x:v>
      </x:c>
      <x:c r="AV664" s="3" t="s">
        <x:v>140</x:v>
      </x:c>
      <x:c r="AW664" s="3" t="s">
        <x:v>140</x:v>
      </x:c>
      <x:c r="AX664" s="3" t="s">
        <x:v>140</x:v>
      </x:c>
      <x:c r="AY664" s="3" t="s">
        <x:v>140</x:v>
      </x:c>
      <x:c r="AZ664" s="3" t="s">
        <x:v>140</x:v>
      </x:c>
    </x:row>
    <x:row r="665" spans="1:13" ht="30" customHeight="1">
      <x:c r="A665" s="22"/>
      <x:c r="B665" s="22"/>
      <x:c r="C665" s="22"/>
      <x:c r="D665" s="22"/>
      <x:c r="E665" s="24"/>
      <x:c r="F665" s="27"/>
      <x:c r="G665" s="24"/>
      <x:c r="H665" s="27"/>
      <x:c r="I665" s="24"/>
      <x:c r="J665" s="27"/>
      <x:c r="K665" s="24"/>
      <x:c r="L665" s="27"/>
      <x:c r="M665" s="22"/>
    </x:row>
    <x:row r="666" spans="1:14" ht="30" customHeight="1">
      <x:c r="A666" s="18" t="s">
        <x:v>1851</x:v>
      </x:c>
      <x:c r="B666" s="19"/>
      <x:c r="C666" s="19"/>
      <x:c r="D666" s="19"/>
      <x:c r="E666" s="23"/>
      <x:c r="F666" s="26"/>
      <x:c r="G666" s="23"/>
      <x:c r="H666" s="26"/>
      <x:c r="I666" s="23"/>
      <x:c r="J666" s="26"/>
      <x:c r="K666" s="23"/>
      <x:c r="L666" s="26"/>
      <x:c r="M666" s="20"/>
      <x:c r="N666" s="3" t="s">
        <x:v>1030</x:v>
      </x:c>
    </x:row>
    <x:row r="667" spans="1:52" ht="30" customHeight="1">
      <x:c r="A667" s="21" t="s">
        <x:v>927</x:v>
      </x:c>
      <x:c r="B667" s="21" t="s">
        <x:v>140</x:v>
      </x:c>
      <x:c r="C667" s="21" t="s">
        <x:v>176</x:v>
      </x:c>
      <x:c r="D667" s="22">
        <x:v>0.90000000000000002</x:v>
      </x:c>
      <x:c r="E667" s="24">
        <x:f>일위대가목록!E111</x:f>
        <x:v>0</x:v>
      </x:c>
      <x:c r="F667" s="27">
        <x:f>TRUNC(E667*D667,1)</x:f>
        <x:v>0</x:v>
      </x:c>
      <x:c r="G667" s="24">
        <x:f>일위대가목록!F111</x:f>
        <x:v>0</x:v>
      </x:c>
      <x:c r="H667" s="27">
        <x:f>TRUNC(G667*D667,1)</x:f>
        <x:v>0</x:v>
      </x:c>
      <x:c r="I667" s="24">
        <x:f>일위대가목록!G111</x:f>
        <x:v>0</x:v>
      </x:c>
      <x:c r="J667" s="27">
        <x:f>TRUNC(I667*D667,1)</x:f>
        <x:v>0</x:v>
      </x:c>
      <x:c r="K667" s="24">
        <x:f>TRUNC(E667+G667+I667,1)</x:f>
        <x:v>0</x:v>
      </x:c>
      <x:c r="L667" s="27">
        <x:f>TRUNC(F667+H667+J667,1)</x:f>
        <x:v>0</x:v>
      </x:c>
      <x:c r="M667" s="21" t="s">
        <x:v>330</x:v>
      </x:c>
      <x:c r="N667" s="3" t="s">
        <x:v>1030</x:v>
      </x:c>
      <x:c r="O667" s="3" t="s">
        <x:v>822</x:v>
      </x:c>
      <x:c r="P667" s="3" t="s">
        <x:v>185</x:v>
      </x:c>
      <x:c r="Q667" s="3" t="s">
        <x:v>150</x:v>
      </x:c>
      <x:c r="R667" s="3" t="s">
        <x:v>150</x:v>
      </x:c>
      <x:c r="AV667" s="3" t="s">
        <x:v>140</x:v>
      </x:c>
      <x:c r="AW667" s="3" t="s">
        <x:v>1423</x:v>
      </x:c>
      <x:c r="AX667" s="3" t="s">
        <x:v>140</x:v>
      </x:c>
      <x:c r="AY667" s="3" t="s">
        <x:v>140</x:v>
      </x:c>
      <x:c r="AZ667" s="3" t="s">
        <x:v>140</x:v>
      </x:c>
    </x:row>
    <x:row r="668" spans="1:52" ht="30" customHeight="1">
      <x:c r="A668" s="21" t="s">
        <x:v>1699</x:v>
      </x:c>
      <x:c r="B668" s="21" t="s">
        <x:v>140</x:v>
      </x:c>
      <x:c r="C668" s="21" t="s">
        <x:v>140</x:v>
      </x:c>
      <x:c r="D668" s="22"/>
      <x:c r="E668" s="24"/>
      <x:c r="F668" s="27">
        <x:f>TRUNC(SUMIF(N667:N667,N666,F667:F667),0)</x:f>
        <x:v>0</x:v>
      </x:c>
      <x:c r="G668" s="24"/>
      <x:c r="H668" s="27">
        <x:f>TRUNC(SUMIF(N667:N667,N666,H667:H667),0)</x:f>
        <x:v>0</x:v>
      </x:c>
      <x:c r="I668" s="24"/>
      <x:c r="J668" s="27">
        <x:f>TRUNC(SUMIF(N667:N667,N666,J667:J667),0)</x:f>
        <x:v>0</x:v>
      </x:c>
      <x:c r="K668" s="24"/>
      <x:c r="L668" s="27">
        <x:f>F668+H668+J668</x:f>
        <x:v>0</x:v>
      </x:c>
      <x:c r="M668" s="21" t="s">
        <x:v>140</x:v>
      </x:c>
      <x:c r="N668" s="3" t="s">
        <x:v>344</x:v>
      </x:c>
      <x:c r="O668" s="3" t="s">
        <x:v>344</x:v>
      </x:c>
      <x:c r="P668" s="3" t="s">
        <x:v>140</x:v>
      </x:c>
      <x:c r="Q668" s="3" t="s">
        <x:v>140</x:v>
      </x:c>
      <x:c r="R668" s="3" t="s">
        <x:v>140</x:v>
      </x:c>
      <x:c r="AV668" s="3" t="s">
        <x:v>140</x:v>
      </x:c>
      <x:c r="AW668" s="3" t="s">
        <x:v>140</x:v>
      </x:c>
      <x:c r="AX668" s="3" t="s">
        <x:v>140</x:v>
      </x:c>
      <x:c r="AY668" s="3" t="s">
        <x:v>140</x:v>
      </x:c>
      <x:c r="AZ668" s="3" t="s">
        <x:v>140</x:v>
      </x:c>
    </x:row>
    <x:row r="669" spans="1:13" ht="30" customHeight="1">
      <x:c r="A669" s="22"/>
      <x:c r="B669" s="22"/>
      <x:c r="C669" s="22"/>
      <x:c r="D669" s="22"/>
      <x:c r="E669" s="24"/>
      <x:c r="F669" s="27"/>
      <x:c r="G669" s="24"/>
      <x:c r="H669" s="27"/>
      <x:c r="I669" s="24"/>
      <x:c r="J669" s="27"/>
      <x:c r="K669" s="24"/>
      <x:c r="L669" s="27"/>
      <x:c r="M669" s="22"/>
    </x:row>
    <x:row r="670" spans="1:14" ht="30" customHeight="1">
      <x:c r="A670" s="18" t="s">
        <x:v>1679</x:v>
      </x:c>
      <x:c r="B670" s="19"/>
      <x:c r="C670" s="19"/>
      <x:c r="D670" s="19"/>
      <x:c r="E670" s="23"/>
      <x:c r="F670" s="26"/>
      <x:c r="G670" s="23"/>
      <x:c r="H670" s="26"/>
      <x:c r="I670" s="23"/>
      <x:c r="J670" s="26"/>
      <x:c r="K670" s="23"/>
      <x:c r="L670" s="26"/>
      <x:c r="M670" s="20"/>
      <x:c r="N670" s="3" t="s">
        <x:v>1185</x:v>
      </x:c>
    </x:row>
    <x:row r="671" spans="1:52" ht="30" customHeight="1">
      <x:c r="A671" s="21" t="s">
        <x:v>922</x:v>
      </x:c>
      <x:c r="B671" s="21" t="s">
        <x:v>140</x:v>
      </x:c>
      <x:c r="C671" s="21" t="s">
        <x:v>176</x:v>
      </x:c>
      <x:c r="D671" s="22">
        <x:v>0.40000000000000002</x:v>
      </x:c>
      <x:c r="E671" s="24">
        <x:f>일위대가목록!E24</x:f>
        <x:v>0</x:v>
      </x:c>
      <x:c r="F671" s="27">
        <x:f>TRUNC(E671*D671,1)</x:f>
        <x:v>0</x:v>
      </x:c>
      <x:c r="G671" s="24">
        <x:f>일위대가목록!F24</x:f>
        <x:v>0</x:v>
      </x:c>
      <x:c r="H671" s="27">
        <x:f>TRUNC(G671*D671,1)</x:f>
        <x:v>0</x:v>
      </x:c>
      <x:c r="I671" s="24">
        <x:f>일위대가목록!G24</x:f>
        <x:v>0</x:v>
      </x:c>
      <x:c r="J671" s="27">
        <x:f>TRUNC(I671*D671,1)</x:f>
        <x:v>0</x:v>
      </x:c>
      <x:c r="K671" s="24">
        <x:f>TRUNC(E671+G671+I671,1)</x:f>
        <x:v>0</x:v>
      </x:c>
      <x:c r="L671" s="27">
        <x:f>TRUNC(F671+H671+J671,1)</x:f>
        <x:v>0</x:v>
      </x:c>
      <x:c r="M671" s="21" t="s">
        <x:v>465</x:v>
      </x:c>
      <x:c r="N671" s="3" t="s">
        <x:v>1185</x:v>
      </x:c>
      <x:c r="O671" s="3" t="s">
        <x:v>1025</x:v>
      </x:c>
      <x:c r="P671" s="3" t="s">
        <x:v>185</x:v>
      </x:c>
      <x:c r="Q671" s="3" t="s">
        <x:v>150</x:v>
      </x:c>
      <x:c r="R671" s="3" t="s">
        <x:v>150</x:v>
      </x:c>
      <x:c r="AV671" s="3" t="s">
        <x:v>140</x:v>
      </x:c>
      <x:c r="AW671" s="3" t="s">
        <x:v>1484</x:v>
      </x:c>
      <x:c r="AX671" s="3" t="s">
        <x:v>140</x:v>
      </x:c>
      <x:c r="AY671" s="3" t="s">
        <x:v>140</x:v>
      </x:c>
      <x:c r="AZ671" s="3" t="s">
        <x:v>140</x:v>
      </x:c>
    </x:row>
    <x:row r="672" spans="1:52" ht="30" customHeight="1">
      <x:c r="A672" s="21" t="s">
        <x:v>1699</x:v>
      </x:c>
      <x:c r="B672" s="21" t="s">
        <x:v>140</x:v>
      </x:c>
      <x:c r="C672" s="21" t="s">
        <x:v>140</x:v>
      </x:c>
      <x:c r="D672" s="22"/>
      <x:c r="E672" s="24"/>
      <x:c r="F672" s="27">
        <x:f>TRUNC(SUMIF(N671:N671,N670,F671:F671),0)</x:f>
        <x:v>0</x:v>
      </x:c>
      <x:c r="G672" s="24"/>
      <x:c r="H672" s="27">
        <x:f>TRUNC(SUMIF(N671:N671,N670,H671:H671),0)</x:f>
        <x:v>0</x:v>
      </x:c>
      <x:c r="I672" s="24"/>
      <x:c r="J672" s="27">
        <x:f>TRUNC(SUMIF(N671:N671,N670,J671:J671),0)</x:f>
        <x:v>0</x:v>
      </x:c>
      <x:c r="K672" s="24"/>
      <x:c r="L672" s="27">
        <x:f>F672+H672+J672</x:f>
        <x:v>0</x:v>
      </x:c>
      <x:c r="M672" s="21" t="s">
        <x:v>140</x:v>
      </x:c>
      <x:c r="N672" s="3" t="s">
        <x:v>344</x:v>
      </x:c>
      <x:c r="O672" s="3" t="s">
        <x:v>344</x:v>
      </x:c>
      <x:c r="P672" s="3" t="s">
        <x:v>140</x:v>
      </x:c>
      <x:c r="Q672" s="3" t="s">
        <x:v>140</x:v>
      </x:c>
      <x:c r="R672" s="3" t="s">
        <x:v>140</x:v>
      </x:c>
      <x:c r="AV672" s="3" t="s">
        <x:v>140</x:v>
      </x:c>
      <x:c r="AW672" s="3" t="s">
        <x:v>140</x:v>
      </x:c>
      <x:c r="AX672" s="3" t="s">
        <x:v>140</x:v>
      </x:c>
      <x:c r="AY672" s="3" t="s">
        <x:v>140</x:v>
      </x:c>
      <x:c r="AZ672" s="3" t="s">
        <x:v>140</x:v>
      </x:c>
    </x:row>
    <x:row r="673" spans="1:13" ht="30" customHeight="1">
      <x:c r="A673" s="22"/>
      <x:c r="B673" s="22"/>
      <x:c r="C673" s="22"/>
      <x:c r="D673" s="22"/>
      <x:c r="E673" s="24"/>
      <x:c r="F673" s="27"/>
      <x:c r="G673" s="24"/>
      <x:c r="H673" s="27"/>
      <x:c r="I673" s="24"/>
      <x:c r="J673" s="27"/>
      <x:c r="K673" s="24"/>
      <x:c r="L673" s="27"/>
      <x:c r="M673" s="22"/>
    </x:row>
    <x:row r="674" spans="1:14" ht="30" customHeight="1">
      <x:c r="A674" s="18" t="s">
        <x:v>1515</x:v>
      </x:c>
      <x:c r="B674" s="19"/>
      <x:c r="C674" s="19"/>
      <x:c r="D674" s="19"/>
      <x:c r="E674" s="23"/>
      <x:c r="F674" s="26"/>
      <x:c r="G674" s="23"/>
      <x:c r="H674" s="26"/>
      <x:c r="I674" s="23"/>
      <x:c r="J674" s="26"/>
      <x:c r="K674" s="23"/>
      <x:c r="L674" s="26"/>
      <x:c r="M674" s="20"/>
      <x:c r="N674" s="3" t="s">
        <x:v>1866</x:v>
      </x:c>
    </x:row>
    <x:row r="675" spans="1:52" ht="30" customHeight="1">
      <x:c r="A675" s="21" t="s">
        <x:v>206</x:v>
      </x:c>
      <x:c r="B675" s="21" t="s">
        <x:v>387</x:v>
      </x:c>
      <x:c r="C675" s="21" t="s">
        <x:v>127</x:v>
      </x:c>
      <x:c r="D675" s="22">
        <x:v>0.041000000000000003</x:v>
      </x:c>
      <x:c r="E675" s="24">
        <x:f>단가대비표!O109</x:f>
        <x:v>0</x:v>
      </x:c>
      <x:c r="F675" s="27">
        <x:f>TRUNC(E675*D675,1)</x:f>
        <x:v>0</x:v>
      </x:c>
      <x:c r="G675" s="24">
        <x:f>단가대비표!P109</x:f>
        <x:v>0</x:v>
      </x:c>
      <x:c r="H675" s="27">
        <x:f>TRUNC(G675*D675,1)</x:f>
        <x:v>0</x:v>
      </x:c>
      <x:c r="I675" s="24">
        <x:f>단가대비표!V109</x:f>
        <x:v>0</x:v>
      </x:c>
      <x:c r="J675" s="27">
        <x:f>TRUNC(I675*D675,1)</x:f>
        <x:v>0</x:v>
      </x:c>
      <x:c r="K675" s="24">
        <x:f t="shared" ref="K675:L677" si="96">TRUNC(E675+G675+I675,1)</x:f>
        <x:v>0</x:v>
      </x:c>
      <x:c r="L675" s="27">
        <x:f t="shared" si="96"/>
        <x:v>0</x:v>
      </x:c>
      <x:c r="M675" s="21" t="s">
        <x:v>140</x:v>
      </x:c>
      <x:c r="N675" s="3" t="s">
        <x:v>1866</x:v>
      </x:c>
      <x:c r="O675" s="3" t="s">
        <x:v>1048</x:v>
      </x:c>
      <x:c r="P675" s="3" t="s">
        <x:v>150</x:v>
      </x:c>
      <x:c r="Q675" s="3" t="s">
        <x:v>150</x:v>
      </x:c>
      <x:c r="R675" s="3" t="s">
        <x:v>185</x:v>
      </x:c>
      <x:c r="V675" s="2">
        <x:v>1</x:v>
      </x:c>
      <x:c r="AV675" s="3" t="s">
        <x:v>140</x:v>
      </x:c>
      <x:c r="AW675" s="3" t="s">
        <x:v>1245</x:v>
      </x:c>
      <x:c r="AX675" s="3" t="s">
        <x:v>140</x:v>
      </x:c>
      <x:c r="AY675" s="3" t="s">
        <x:v>140</x:v>
      </x:c>
      <x:c r="AZ675" s="3" t="s">
        <x:v>140</x:v>
      </x:c>
    </x:row>
    <x:row r="676" spans="1:52" ht="30" customHeight="1">
      <x:c r="A676" s="21" t="s">
        <x:v>849</x:v>
      </x:c>
      <x:c r="B676" s="21" t="s">
        <x:v>387</x:v>
      </x:c>
      <x:c r="C676" s="21" t="s">
        <x:v>127</x:v>
      </x:c>
      <x:c r="D676" s="22">
        <x:v>0.027000000000000002</x:v>
      </x:c>
      <x:c r="E676" s="24">
        <x:f>단가대비표!O96</x:f>
        <x:v>0</x:v>
      </x:c>
      <x:c r="F676" s="27">
        <x:f>TRUNC(E676*D676,1)</x:f>
        <x:v>0</x:v>
      </x:c>
      <x:c r="G676" s="24">
        <x:f>단가대비표!P96</x:f>
        <x:v>0</x:v>
      </x:c>
      <x:c r="H676" s="27">
        <x:f>TRUNC(G676*D676,1)</x:f>
        <x:v>0</x:v>
      </x:c>
      <x:c r="I676" s="24">
        <x:f>단가대비표!V96</x:f>
        <x:v>0</x:v>
      </x:c>
      <x:c r="J676" s="27">
        <x:f>TRUNC(I676*D676,1)</x:f>
        <x:v>0</x:v>
      </x:c>
      <x:c r="K676" s="24">
        <x:f t="shared" si="96"/>
        <x:v>0</x:v>
      </x:c>
      <x:c r="L676" s="27">
        <x:f t="shared" si="96"/>
        <x:v>0</x:v>
      </x:c>
      <x:c r="M676" s="21" t="s">
        <x:v>140</x:v>
      </x:c>
      <x:c r="N676" s="3" t="s">
        <x:v>1866</x:v>
      </x:c>
      <x:c r="O676" s="3" t="s">
        <x:v>1675</x:v>
      </x:c>
      <x:c r="P676" s="3" t="s">
        <x:v>150</x:v>
      </x:c>
      <x:c r="Q676" s="3" t="s">
        <x:v>150</x:v>
      </x:c>
      <x:c r="R676" s="3" t="s">
        <x:v>185</x:v>
      </x:c>
      <x:c r="V676" s="2">
        <x:v>1</x:v>
      </x:c>
      <x:c r="AV676" s="3" t="s">
        <x:v>140</x:v>
      </x:c>
      <x:c r="AW676" s="3" t="s">
        <x:v>814</x:v>
      </x:c>
      <x:c r="AX676" s="3" t="s">
        <x:v>140</x:v>
      </x:c>
      <x:c r="AY676" s="3" t="s">
        <x:v>140</x:v>
      </x:c>
      <x:c r="AZ676" s="3" t="s">
        <x:v>140</x:v>
      </x:c>
    </x:row>
    <x:row r="677" spans="1:52" ht="30" customHeight="1">
      <x:c r="A677" s="21" t="s">
        <x:v>856</x:v>
      </x:c>
      <x:c r="B677" s="21" t="s">
        <x:v>421</x:v>
      </x:c>
      <x:c r="C677" s="21" t="s">
        <x:v>141</x:v>
      </x:c>
      <x:c r="D677" s="22">
        <x:v>1</x:v>
      </x:c>
      <x:c r="E677" s="24">
        <x:v>0</x:v>
      </x:c>
      <x:c r="F677" s="27">
        <x:f>TRUNC(E677*D677,1)</x:f>
        <x:v>0</x:v>
      </x:c>
      <x:c r="G677" s="24">
        <x:v>0</x:v>
      </x:c>
      <x:c r="H677" s="27">
        <x:f>TRUNC(G677*D677,1)</x:f>
        <x:v>0</x:v>
      </x:c>
      <x:c r="I677" s="24">
        <x:f>TRUNC(SUMIF(V675:V677,RIGHTB(O677,1),H675:H677)*U677,2)</x:f>
        <x:v>0</x:v>
      </x:c>
      <x:c r="J677" s="27">
        <x:f>TRUNC(I677*D677,1)</x:f>
        <x:v>0</x:v>
      </x:c>
      <x:c r="K677" s="24">
        <x:f t="shared" si="96"/>
        <x:v>0</x:v>
      </x:c>
      <x:c r="L677" s="27">
        <x:f t="shared" si="96"/>
        <x:v>0</x:v>
      </x:c>
      <x:c r="M677" s="21" t="s">
        <x:v>140</x:v>
      </x:c>
      <x:c r="N677" s="3" t="s">
        <x:v>1866</x:v>
      </x:c>
      <x:c r="O677" s="3" t="s">
        <x:v>5</x:v>
      </x:c>
      <x:c r="P677" s="3" t="s">
        <x:v>150</x:v>
      </x:c>
      <x:c r="Q677" s="3" t="s">
        <x:v>150</x:v>
      </x:c>
      <x:c r="R677" s="3" t="s">
        <x:v>150</x:v>
      </x:c>
      <x:c r="S677" s="2">
        <x:v>1</x:v>
      </x:c>
      <x:c r="T677" s="2">
        <x:v>2</x:v>
      </x:c>
      <x:c r="U677" s="2">
        <x:v>0.059999999999999998</x:v>
      </x:c>
      <x:c r="AV677" s="3" t="s">
        <x:v>140</x:v>
      </x:c>
      <x:c r="AW677" s="3" t="s">
        <x:v>1476</x:v>
      </x:c>
      <x:c r="AX677" s="3" t="s">
        <x:v>140</x:v>
      </x:c>
      <x:c r="AY677" s="3" t="s">
        <x:v>140</x:v>
      </x:c>
      <x:c r="AZ677" s="3" t="s">
        <x:v>140</x:v>
      </x:c>
    </x:row>
    <x:row r="678" spans="1:52" ht="30" customHeight="1">
      <x:c r="A678" s="21" t="s">
        <x:v>1699</x:v>
      </x:c>
      <x:c r="B678" s="21" t="s">
        <x:v>140</x:v>
      </x:c>
      <x:c r="C678" s="21" t="s">
        <x:v>140</x:v>
      </x:c>
      <x:c r="D678" s="22"/>
      <x:c r="E678" s="24"/>
      <x:c r="F678" s="27">
        <x:f>TRUNC(SUMIF(N675:N677,N674,F675:F677),0)</x:f>
        <x:v>0</x:v>
      </x:c>
      <x:c r="G678" s="24"/>
      <x:c r="H678" s="27">
        <x:f>TRUNC(SUMIF(N675:N677,N674,H675:H677),0)</x:f>
        <x:v>0</x:v>
      </x:c>
      <x:c r="I678" s="24"/>
      <x:c r="J678" s="27">
        <x:f>TRUNC(SUMIF(N675:N677,N674,J675:J677),0)</x:f>
        <x:v>0</x:v>
      </x:c>
      <x:c r="K678" s="24"/>
      <x:c r="L678" s="27">
        <x:f>F678+H678+J678</x:f>
        <x:v>0</x:v>
      </x:c>
      <x:c r="M678" s="21" t="s">
        <x:v>140</x:v>
      </x:c>
      <x:c r="N678" s="3" t="s">
        <x:v>344</x:v>
      </x:c>
      <x:c r="O678" s="3" t="s">
        <x:v>344</x:v>
      </x:c>
      <x:c r="P678" s="3" t="s">
        <x:v>140</x:v>
      </x:c>
      <x:c r="Q678" s="3" t="s">
        <x:v>140</x:v>
      </x:c>
      <x:c r="R678" s="3" t="s">
        <x:v>140</x:v>
      </x:c>
      <x:c r="AV678" s="3" t="s">
        <x:v>140</x:v>
      </x:c>
      <x:c r="AW678" s="3" t="s">
        <x:v>140</x:v>
      </x:c>
      <x:c r="AX678" s="3" t="s">
        <x:v>140</x:v>
      </x:c>
      <x:c r="AY678" s="3" t="s">
        <x:v>140</x:v>
      </x:c>
      <x:c r="AZ678" s="3" t="s">
        <x:v>140</x:v>
      </x:c>
    </x:row>
    <x:row r="679" spans="1:13" ht="30" customHeight="1">
      <x:c r="A679" s="22"/>
      <x:c r="B679" s="22"/>
      <x:c r="C679" s="22"/>
      <x:c r="D679" s="22"/>
      <x:c r="E679" s="24"/>
      <x:c r="F679" s="27"/>
      <x:c r="G679" s="24"/>
      <x:c r="H679" s="27"/>
      <x:c r="I679" s="24"/>
      <x:c r="J679" s="27"/>
      <x:c r="K679" s="24"/>
      <x:c r="L679" s="27"/>
      <x:c r="M679" s="22"/>
    </x:row>
    <x:row r="680" spans="1:14" ht="30" customHeight="1">
      <x:c r="A680" s="18" t="s">
        <x:v>1771</x:v>
      </x:c>
      <x:c r="B680" s="19"/>
      <x:c r="C680" s="19"/>
      <x:c r="D680" s="19"/>
      <x:c r="E680" s="23"/>
      <x:c r="F680" s="26"/>
      <x:c r="G680" s="23"/>
      <x:c r="H680" s="26"/>
      <x:c r="I680" s="23"/>
      <x:c r="J680" s="26"/>
      <x:c r="K680" s="23"/>
      <x:c r="L680" s="26"/>
      <x:c r="M680" s="20"/>
      <x:c r="N680" s="3" t="s">
        <x:v>1054</x:v>
      </x:c>
    </x:row>
    <x:row r="681" spans="1:52" ht="30" customHeight="1">
      <x:c r="A681" s="21" t="s">
        <x:v>705</x:v>
      </x:c>
      <x:c r="B681" s="21" t="s">
        <x:v>1571</x:v>
      </x:c>
      <x:c r="C681" s="21" t="s">
        <x:v>176</x:v>
      </x:c>
      <x:c r="D681" s="22">
        <x:v>0.90000000000000002</x:v>
      </x:c>
      <x:c r="E681" s="24">
        <x:f>일위대가목록!E115</x:f>
        <x:v>0</x:v>
      </x:c>
      <x:c r="F681" s="27">
        <x:f>TRUNC(E681*D681,1)</x:f>
        <x:v>0</x:v>
      </x:c>
      <x:c r="G681" s="24">
        <x:f>일위대가목록!F115</x:f>
        <x:v>0</x:v>
      </x:c>
      <x:c r="H681" s="27">
        <x:f>TRUNC(G681*D681,1)</x:f>
        <x:v>0</x:v>
      </x:c>
      <x:c r="I681" s="24">
        <x:f>일위대가목록!G115</x:f>
        <x:v>0</x:v>
      </x:c>
      <x:c r="J681" s="27">
        <x:f>TRUNC(I681*D681,1)</x:f>
        <x:v>0</x:v>
      </x:c>
      <x:c r="K681" s="24">
        <x:f>TRUNC(E681+G681+I681,1)</x:f>
        <x:v>0</x:v>
      </x:c>
      <x:c r="L681" s="27">
        <x:f>TRUNC(F681+H681+J681,1)</x:f>
        <x:v>0</x:v>
      </x:c>
      <x:c r="M681" s="21" t="s">
        <x:v>312</x:v>
      </x:c>
      <x:c r="N681" s="3" t="s">
        <x:v>1054</x:v>
      </x:c>
      <x:c r="O681" s="3" t="s">
        <x:v>1866</x:v>
      </x:c>
      <x:c r="P681" s="3" t="s">
        <x:v>185</x:v>
      </x:c>
      <x:c r="Q681" s="3" t="s">
        <x:v>150</x:v>
      </x:c>
      <x:c r="R681" s="3" t="s">
        <x:v>150</x:v>
      </x:c>
      <x:c r="AV681" s="3" t="s">
        <x:v>140</x:v>
      </x:c>
      <x:c r="AW681" s="3" t="s">
        <x:v>1499</x:v>
      </x:c>
      <x:c r="AX681" s="3" t="s">
        <x:v>140</x:v>
      </x:c>
      <x:c r="AY681" s="3" t="s">
        <x:v>140</x:v>
      </x:c>
      <x:c r="AZ681" s="3" t="s">
        <x:v>140</x:v>
      </x:c>
    </x:row>
    <x:row r="682" spans="1:52" ht="30" customHeight="1">
      <x:c r="A682" s="21" t="s">
        <x:v>1699</x:v>
      </x:c>
      <x:c r="B682" s="21" t="s">
        <x:v>140</x:v>
      </x:c>
      <x:c r="C682" s="21" t="s">
        <x:v>140</x:v>
      </x:c>
      <x:c r="D682" s="22"/>
      <x:c r="E682" s="24"/>
      <x:c r="F682" s="27">
        <x:f>TRUNC(SUMIF(N681:N681,N680,F681:F681),0)</x:f>
        <x:v>0</x:v>
      </x:c>
      <x:c r="G682" s="24"/>
      <x:c r="H682" s="27">
        <x:f>TRUNC(SUMIF(N681:N681,N680,H681:H681),0)</x:f>
        <x:v>0</x:v>
      </x:c>
      <x:c r="I682" s="24"/>
      <x:c r="J682" s="27">
        <x:f>TRUNC(SUMIF(N681:N681,N680,J681:J681),0)</x:f>
        <x:v>0</x:v>
      </x:c>
      <x:c r="K682" s="24"/>
      <x:c r="L682" s="27">
        <x:f>F682+H682+J682</x:f>
        <x:v>0</x:v>
      </x:c>
      <x:c r="M682" s="21" t="s">
        <x:v>140</x:v>
      </x:c>
      <x:c r="N682" s="3" t="s">
        <x:v>344</x:v>
      </x:c>
      <x:c r="O682" s="3" t="s">
        <x:v>344</x:v>
      </x:c>
      <x:c r="P682" s="3" t="s">
        <x:v>140</x:v>
      </x:c>
      <x:c r="Q682" s="3" t="s">
        <x:v>140</x:v>
      </x:c>
      <x:c r="R682" s="3" t="s">
        <x:v>140</x:v>
      </x:c>
      <x:c r="AV682" s="3" t="s">
        <x:v>140</x:v>
      </x:c>
      <x:c r="AW682" s="3" t="s">
        <x:v>140</x:v>
      </x:c>
      <x:c r="AX682" s="3" t="s">
        <x:v>140</x:v>
      </x:c>
      <x:c r="AY682" s="3" t="s">
        <x:v>140</x:v>
      </x:c>
      <x:c r="AZ682" s="3" t="s">
        <x:v>140</x:v>
      </x:c>
    </x:row>
    <x:row r="683" spans="1:13" ht="30" customHeight="1">
      <x:c r="A683" s="22"/>
      <x:c r="B683" s="22"/>
      <x:c r="C683" s="22"/>
      <x:c r="D683" s="22"/>
      <x:c r="E683" s="24"/>
      <x:c r="F683" s="27"/>
      <x:c r="G683" s="24"/>
      <x:c r="H683" s="27"/>
      <x:c r="I683" s="24"/>
      <x:c r="J683" s="27"/>
      <x:c r="K683" s="24"/>
      <x:c r="L683" s="27"/>
      <x:c r="M683" s="22"/>
    </x:row>
    <x:row r="684" spans="1:14" ht="30" customHeight="1">
      <x:c r="A684" s="18" t="s">
        <x:v>1670</x:v>
      </x:c>
      <x:c r="B684" s="19"/>
      <x:c r="C684" s="19"/>
      <x:c r="D684" s="19"/>
      <x:c r="E684" s="23"/>
      <x:c r="F684" s="26"/>
      <x:c r="G684" s="23"/>
      <x:c r="H684" s="26"/>
      <x:c r="I684" s="23"/>
      <x:c r="J684" s="26"/>
      <x:c r="K684" s="23"/>
      <x:c r="L684" s="26"/>
      <x:c r="M684" s="20"/>
      <x:c r="N684" s="3" t="s">
        <x:v>1031</x:v>
      </x:c>
    </x:row>
    <x:row r="685" spans="1:52" ht="30" customHeight="1">
      <x:c r="A685" s="21" t="s">
        <x:v>705</x:v>
      </x:c>
      <x:c r="B685" s="21" t="s">
        <x:v>1571</x:v>
      </x:c>
      <x:c r="C685" s="21" t="s">
        <x:v>176</x:v>
      </x:c>
      <x:c r="D685" s="22">
        <x:v>1</x:v>
      </x:c>
      <x:c r="E685" s="24">
        <x:f>일위대가목록!E115</x:f>
        <x:v>0</x:v>
      </x:c>
      <x:c r="F685" s="27">
        <x:f>TRUNC(E685*D685,1)</x:f>
        <x:v>0</x:v>
      </x:c>
      <x:c r="G685" s="24">
        <x:f>일위대가목록!F115</x:f>
        <x:v>0</x:v>
      </x:c>
      <x:c r="H685" s="27">
        <x:f>TRUNC(G685*D685,1)</x:f>
        <x:v>0</x:v>
      </x:c>
      <x:c r="I685" s="24">
        <x:f>일위대가목록!G115</x:f>
        <x:v>0</x:v>
      </x:c>
      <x:c r="J685" s="27">
        <x:f>TRUNC(I685*D685,1)</x:f>
        <x:v>0</x:v>
      </x:c>
      <x:c r="K685" s="24">
        <x:f>TRUNC(E685+G685+I685,1)</x:f>
        <x:v>0</x:v>
      </x:c>
      <x:c r="L685" s="27">
        <x:f>TRUNC(F685+H685+J685,1)</x:f>
        <x:v>0</x:v>
      </x:c>
      <x:c r="M685" s="21" t="s">
        <x:v>312</x:v>
      </x:c>
      <x:c r="N685" s="3" t="s">
        <x:v>1031</x:v>
      </x:c>
      <x:c r="O685" s="3" t="s">
        <x:v>1866</x:v>
      </x:c>
      <x:c r="P685" s="3" t="s">
        <x:v>185</x:v>
      </x:c>
      <x:c r="Q685" s="3" t="s">
        <x:v>150</x:v>
      </x:c>
      <x:c r="R685" s="3" t="s">
        <x:v>150</x:v>
      </x:c>
      <x:c r="AV685" s="3" t="s">
        <x:v>140</x:v>
      </x:c>
      <x:c r="AW685" s="3" t="s">
        <x:v>1399</x:v>
      </x:c>
      <x:c r="AX685" s="3" t="s">
        <x:v>140</x:v>
      </x:c>
      <x:c r="AY685" s="3" t="s">
        <x:v>140</x:v>
      </x:c>
      <x:c r="AZ685" s="3" t="s">
        <x:v>140</x:v>
      </x:c>
    </x:row>
    <x:row r="686" spans="1:52" ht="30" customHeight="1">
      <x:c r="A686" s="21" t="s">
        <x:v>1699</x:v>
      </x:c>
      <x:c r="B686" s="21" t="s">
        <x:v>140</x:v>
      </x:c>
      <x:c r="C686" s="21" t="s">
        <x:v>140</x:v>
      </x:c>
      <x:c r="D686" s="22"/>
      <x:c r="E686" s="24"/>
      <x:c r="F686" s="27">
        <x:f>TRUNC(SUMIF(N685:N685,N684,F685:F685),0)</x:f>
        <x:v>0</x:v>
      </x:c>
      <x:c r="G686" s="24"/>
      <x:c r="H686" s="27">
        <x:f>TRUNC(SUMIF(N685:N685,N684,H685:H685),0)</x:f>
        <x:v>0</x:v>
      </x:c>
      <x:c r="I686" s="24"/>
      <x:c r="J686" s="27">
        <x:f>TRUNC(SUMIF(N685:N685,N684,J685:J685),0)</x:f>
        <x:v>0</x:v>
      </x:c>
      <x:c r="K686" s="24"/>
      <x:c r="L686" s="27">
        <x:f>F686+H686+J686</x:f>
        <x:v>0</x:v>
      </x:c>
      <x:c r="M686" s="21" t="s">
        <x:v>140</x:v>
      </x:c>
      <x:c r="N686" s="3" t="s">
        <x:v>344</x:v>
      </x:c>
      <x:c r="O686" s="3" t="s">
        <x:v>344</x:v>
      </x:c>
      <x:c r="P686" s="3" t="s">
        <x:v>140</x:v>
      </x:c>
      <x:c r="Q686" s="3" t="s">
        <x:v>140</x:v>
      </x:c>
      <x:c r="R686" s="3" t="s">
        <x:v>140</x:v>
      </x:c>
      <x:c r="AV686" s="3" t="s">
        <x:v>140</x:v>
      </x:c>
      <x:c r="AW686" s="3" t="s">
        <x:v>140</x:v>
      </x:c>
      <x:c r="AX686" s="3" t="s">
        <x:v>140</x:v>
      </x:c>
      <x:c r="AY686" s="3" t="s">
        <x:v>140</x:v>
      </x:c>
      <x:c r="AZ686" s="3" t="s">
        <x:v>140</x:v>
      </x:c>
    </x:row>
    <x:row r="687" spans="1:13" ht="30" customHeight="1">
      <x:c r="A687" s="22"/>
      <x:c r="B687" s="22"/>
      <x:c r="C687" s="22"/>
      <x:c r="D687" s="22"/>
      <x:c r="E687" s="24"/>
      <x:c r="F687" s="27"/>
      <x:c r="G687" s="24"/>
      <x:c r="H687" s="27"/>
      <x:c r="I687" s="24"/>
      <x:c r="J687" s="27"/>
      <x:c r="K687" s="24"/>
      <x:c r="L687" s="27"/>
      <x:c r="M687" s="22"/>
    </x:row>
    <x:row r="688" spans="1:14" ht="30" customHeight="1">
      <x:c r="A688" s="18" t="s">
        <x:v>1085</x:v>
      </x:c>
      <x:c r="B688" s="19"/>
      <x:c r="C688" s="19"/>
      <x:c r="D688" s="19"/>
      <x:c r="E688" s="23"/>
      <x:c r="F688" s="26"/>
      <x:c r="G688" s="23"/>
      <x:c r="H688" s="26"/>
      <x:c r="I688" s="23"/>
      <x:c r="J688" s="26"/>
      <x:c r="K688" s="23"/>
      <x:c r="L688" s="26"/>
      <x:c r="M688" s="20"/>
      <x:c r="N688" s="3" t="s">
        <x:v>1059</x:v>
      </x:c>
    </x:row>
    <x:row r="689" spans="1:52" ht="30" customHeight="1">
      <x:c r="A689" s="21" t="s">
        <x:v>164</x:v>
      </x:c>
      <x:c r="B689" s="21" t="s">
        <x:v>387</x:v>
      </x:c>
      <x:c r="C689" s="21" t="s">
        <x:v>127</x:v>
      </x:c>
      <x:c r="D689" s="22">
        <x:v>0.070000000000000007</x:v>
      </x:c>
      <x:c r="E689" s="24">
        <x:f>단가대비표!O114</x:f>
        <x:v>0</x:v>
      </x:c>
      <x:c r="F689" s="27">
        <x:f>TRUNC(E689*D689,1)</x:f>
        <x:v>0</x:v>
      </x:c>
      <x:c r="G689" s="24">
        <x:f>단가대비표!P114</x:f>
        <x:v>0</x:v>
      </x:c>
      <x:c r="H689" s="27">
        <x:f>TRUNC(G689*D689,1)</x:f>
        <x:v>0</x:v>
      </x:c>
      <x:c r="I689" s="24">
        <x:f>단가대비표!V114</x:f>
        <x:v>0</x:v>
      </x:c>
      <x:c r="J689" s="27">
        <x:f>TRUNC(I689*D689,1)</x:f>
        <x:v>0</x:v>
      </x:c>
      <x:c r="K689" s="24">
        <x:f>TRUNC(E689+G689+I689,1)</x:f>
        <x:v>0</x:v>
      </x:c>
      <x:c r="L689" s="27">
        <x:f>TRUNC(F689+H689+J689,1)</x:f>
        <x:v>0</x:v>
      </x:c>
      <x:c r="M689" s="21" t="s">
        <x:v>308</x:v>
      </x:c>
      <x:c r="N689" s="3" t="s">
        <x:v>1059</x:v>
      </x:c>
      <x:c r="O689" s="3" t="s">
        <x:v>1037</x:v>
      </x:c>
      <x:c r="P689" s="3" t="s">
        <x:v>150</x:v>
      </x:c>
      <x:c r="Q689" s="3" t="s">
        <x:v>150</x:v>
      </x:c>
      <x:c r="R689" s="3" t="s">
        <x:v>185</x:v>
      </x:c>
      <x:c r="AV689" s="3" t="s">
        <x:v>140</x:v>
      </x:c>
      <x:c r="AW689" s="3" t="s">
        <x:v>1394</x:v>
      </x:c>
      <x:c r="AX689" s="3" t="s">
        <x:v>140</x:v>
      </x:c>
      <x:c r="AY689" s="3" t="s">
        <x:v>140</x:v>
      </x:c>
      <x:c r="AZ689" s="3" t="s">
        <x:v>140</x:v>
      </x:c>
    </x:row>
    <x:row r="690" spans="1:52" ht="30" customHeight="1">
      <x:c r="A690" s="21" t="s">
        <x:v>849</x:v>
      </x:c>
      <x:c r="B690" s="21" t="s">
        <x:v>387</x:v>
      </x:c>
      <x:c r="C690" s="21" t="s">
        <x:v>127</x:v>
      </x:c>
      <x:c r="D690" s="22">
        <x:v>0.014999999999999999</x:v>
      </x:c>
      <x:c r="E690" s="24">
        <x:f>단가대비표!O96</x:f>
        <x:v>0</x:v>
      </x:c>
      <x:c r="F690" s="27">
        <x:f>TRUNC(E690*D690,1)</x:f>
        <x:v>0</x:v>
      </x:c>
      <x:c r="G690" s="24">
        <x:f>단가대비표!P96</x:f>
        <x:v>0</x:v>
      </x:c>
      <x:c r="H690" s="27">
        <x:f>TRUNC(G690*D690,1)</x:f>
        <x:v>0</x:v>
      </x:c>
      <x:c r="I690" s="24">
        <x:f>단가대비표!V96</x:f>
        <x:v>0</x:v>
      </x:c>
      <x:c r="J690" s="27">
        <x:f>TRUNC(I690*D690,1)</x:f>
        <x:v>0</x:v>
      </x:c>
      <x:c r="K690" s="24">
        <x:f>TRUNC(E690+G690+I690,1)</x:f>
        <x:v>0</x:v>
      </x:c>
      <x:c r="L690" s="27">
        <x:f>TRUNC(F690+H690+J690,1)</x:f>
        <x:v>0</x:v>
      </x:c>
      <x:c r="M690" s="21" t="s">
        <x:v>544</x:v>
      </x:c>
      <x:c r="N690" s="3" t="s">
        <x:v>1059</x:v>
      </x:c>
      <x:c r="O690" s="3" t="s">
        <x:v>1675</x:v>
      </x:c>
      <x:c r="P690" s="3" t="s">
        <x:v>150</x:v>
      </x:c>
      <x:c r="Q690" s="3" t="s">
        <x:v>150</x:v>
      </x:c>
      <x:c r="R690" s="3" t="s">
        <x:v>185</x:v>
      </x:c>
      <x:c r="AV690" s="3" t="s">
        <x:v>140</x:v>
      </x:c>
      <x:c r="AW690" s="3" t="s">
        <x:v>1266</x:v>
      </x:c>
      <x:c r="AX690" s="3" t="s">
        <x:v>140</x:v>
      </x:c>
      <x:c r="AY690" s="3" t="s">
        <x:v>140</x:v>
      </x:c>
      <x:c r="AZ690" s="3" t="s">
        <x:v>140</x:v>
      </x:c>
    </x:row>
    <x:row r="691" spans="1:52" ht="30" customHeight="1">
      <x:c r="A691" s="21" t="s">
        <x:v>1699</x:v>
      </x:c>
      <x:c r="B691" s="21" t="s">
        <x:v>140</x:v>
      </x:c>
      <x:c r="C691" s="21" t="s">
        <x:v>140</x:v>
      </x:c>
      <x:c r="D691" s="22"/>
      <x:c r="E691" s="24"/>
      <x:c r="F691" s="27">
        <x:f>TRUNC(SUMIF(N689:N690,N688,F689:F690),0)</x:f>
        <x:v>0</x:v>
      </x:c>
      <x:c r="G691" s="24"/>
      <x:c r="H691" s="27">
        <x:f>TRUNC(SUMIF(N689:N690,N688,H689:H690),0)</x:f>
        <x:v>0</x:v>
      </x:c>
      <x:c r="I691" s="24"/>
      <x:c r="J691" s="27">
        <x:f>TRUNC(SUMIF(N689:N690,N688,J689:J690),0)</x:f>
        <x:v>0</x:v>
      </x:c>
      <x:c r="K691" s="24"/>
      <x:c r="L691" s="27">
        <x:f>F691+H691+J691</x:f>
        <x:v>0</x:v>
      </x:c>
      <x:c r="M691" s="21" t="s">
        <x:v>140</x:v>
      </x:c>
      <x:c r="N691" s="3" t="s">
        <x:v>344</x:v>
      </x:c>
      <x:c r="O691" s="3" t="s">
        <x:v>344</x:v>
      </x:c>
      <x:c r="P691" s="3" t="s">
        <x:v>140</x:v>
      </x:c>
      <x:c r="Q691" s="3" t="s">
        <x:v>140</x:v>
      </x:c>
      <x:c r="R691" s="3" t="s">
        <x:v>140</x:v>
      </x:c>
      <x:c r="AV691" s="3" t="s">
        <x:v>140</x:v>
      </x:c>
      <x:c r="AW691" s="3" t="s">
        <x:v>140</x:v>
      </x:c>
      <x:c r="AX691" s="3" t="s">
        <x:v>140</x:v>
      </x:c>
      <x:c r="AY691" s="3" t="s">
        <x:v>140</x:v>
      </x:c>
      <x:c r="AZ691" s="3" t="s">
        <x:v>140</x:v>
      </x:c>
    </x:row>
    <x:row r="692" spans="1:13" ht="30" customHeight="1">
      <x:c r="A692" s="22"/>
      <x:c r="B692" s="22"/>
      <x:c r="C692" s="22"/>
      <x:c r="D692" s="22"/>
      <x:c r="E692" s="24"/>
      <x:c r="F692" s="27"/>
      <x:c r="G692" s="24"/>
      <x:c r="H692" s="27"/>
      <x:c r="I692" s="24"/>
      <x:c r="J692" s="27"/>
      <x:c r="K692" s="24"/>
      <x:c r="L692" s="27"/>
      <x:c r="M692" s="22"/>
    </x:row>
    <x:row r="693" spans="1:14" ht="30" customHeight="1">
      <x:c r="A693" s="18" t="s">
        <x:v>1230</x:v>
      </x:c>
      <x:c r="B693" s="19"/>
      <x:c r="C693" s="19"/>
      <x:c r="D693" s="19"/>
      <x:c r="E693" s="23"/>
      <x:c r="F693" s="26"/>
      <x:c r="G693" s="23"/>
      <x:c r="H693" s="26"/>
      <x:c r="I693" s="23"/>
      <x:c r="J693" s="26"/>
      <x:c r="K693" s="23"/>
      <x:c r="L693" s="26"/>
      <x:c r="M693" s="20"/>
      <x:c r="N693" s="3" t="s">
        <x:v>1190</x:v>
      </x:c>
    </x:row>
    <x:row r="694" spans="1:52" ht="30" customHeight="1">
      <x:c r="A694" s="21" t="s">
        <x:v>909</x:v>
      </x:c>
      <x:c r="B694" s="21" t="s">
        <x:v>1643</x:v>
      </x:c>
      <x:c r="C694" s="21" t="s">
        <x:v>131</x:v>
      </x:c>
      <x:c r="D694" s="22">
        <x:v>0.5</x:v>
      </x:c>
      <x:c r="E694" s="24">
        <x:f>일위대가목록!E39</x:f>
        <x:v>0</x:v>
      </x:c>
      <x:c r="F694" s="27">
        <x:f>TRUNC(E694*D694,1)</x:f>
        <x:v>0</x:v>
      </x:c>
      <x:c r="G694" s="24">
        <x:f>일위대가목록!F39</x:f>
        <x:v>0</x:v>
      </x:c>
      <x:c r="H694" s="27">
        <x:f>TRUNC(G694*D694,1)</x:f>
        <x:v>0</x:v>
      </x:c>
      <x:c r="I694" s="24">
        <x:f>일위대가목록!G39</x:f>
        <x:v>0</x:v>
      </x:c>
      <x:c r="J694" s="27">
        <x:f>TRUNC(I694*D694,1)</x:f>
        <x:v>0</x:v>
      </x:c>
      <x:c r="K694" s="24">
        <x:f>TRUNC(E694+G694+I694,1)</x:f>
        <x:v>0</x:v>
      </x:c>
      <x:c r="L694" s="27">
        <x:f>TRUNC(F694+H694+J694,1)</x:f>
        <x:v>0</x:v>
      </x:c>
      <x:c r="M694" s="21" t="s">
        <x:v>748</x:v>
      </x:c>
      <x:c r="N694" s="3" t="s">
        <x:v>1190</x:v>
      </x:c>
      <x:c r="O694" s="3" t="s">
        <x:v>1055</x:v>
      </x:c>
      <x:c r="P694" s="3" t="s">
        <x:v>185</x:v>
      </x:c>
      <x:c r="Q694" s="3" t="s">
        <x:v>150</x:v>
      </x:c>
      <x:c r="R694" s="3" t="s">
        <x:v>150</x:v>
      </x:c>
      <x:c r="AV694" s="3" t="s">
        <x:v>140</x:v>
      </x:c>
      <x:c r="AW694" s="3" t="s">
        <x:v>1500</x:v>
      </x:c>
      <x:c r="AX694" s="3" t="s">
        <x:v>140</x:v>
      </x:c>
      <x:c r="AY694" s="3" t="s">
        <x:v>140</x:v>
      </x:c>
      <x:c r="AZ694" s="3" t="s">
        <x:v>140</x:v>
      </x:c>
    </x:row>
    <x:row r="695" spans="1:52" ht="30" customHeight="1">
      <x:c r="A695" s="21" t="s">
        <x:v>1582</x:v>
      </x:c>
      <x:c r="B695" s="21" t="s">
        <x:v>1601</x:v>
      </x:c>
      <x:c r="C695" s="21" t="s">
        <x:v>176</x:v>
      </x:c>
      <x:c r="D695" s="22">
        <x:v>0.5</x:v>
      </x:c>
      <x:c r="E695" s="24">
        <x:f>일위대가목록!E43</x:f>
        <x:v>0</x:v>
      </x:c>
      <x:c r="F695" s="27">
        <x:f>TRUNC(E695*D695,1)</x:f>
        <x:v>0</x:v>
      </x:c>
      <x:c r="G695" s="24">
        <x:f>일위대가목록!F43</x:f>
        <x:v>0</x:v>
      </x:c>
      <x:c r="H695" s="27">
        <x:f>TRUNC(G695*D695,1)</x:f>
        <x:v>0</x:v>
      </x:c>
      <x:c r="I695" s="24">
        <x:f>일위대가목록!G43</x:f>
        <x:v>0</x:v>
      </x:c>
      <x:c r="J695" s="27">
        <x:f>TRUNC(I695*D695,1)</x:f>
        <x:v>0</x:v>
      </x:c>
      <x:c r="K695" s="24">
        <x:f>TRUNC(E695+G695+I695,1)</x:f>
        <x:v>0</x:v>
      </x:c>
      <x:c r="L695" s="27">
        <x:f>TRUNC(F695+H695+J695,1)</x:f>
        <x:v>0</x:v>
      </x:c>
      <x:c r="M695" s="21" t="s">
        <x:v>378</x:v>
      </x:c>
      <x:c r="N695" s="3" t="s">
        <x:v>1190</x:v>
      </x:c>
      <x:c r="O695" s="3" t="s">
        <x:v>33</x:v>
      </x:c>
      <x:c r="P695" s="3" t="s">
        <x:v>185</x:v>
      </x:c>
      <x:c r="Q695" s="3" t="s">
        <x:v>150</x:v>
      </x:c>
      <x:c r="R695" s="3" t="s">
        <x:v>150</x:v>
      </x:c>
      <x:c r="AV695" s="3" t="s">
        <x:v>140</x:v>
      </x:c>
      <x:c r="AW695" s="3" t="s">
        <x:v>1331</x:v>
      </x:c>
      <x:c r="AX695" s="3" t="s">
        <x:v>140</x:v>
      </x:c>
      <x:c r="AY695" s="3" t="s">
        <x:v>140</x:v>
      </x:c>
      <x:c r="AZ695" s="3" t="s">
        <x:v>140</x:v>
      </x:c>
    </x:row>
    <x:row r="696" spans="1:52" ht="30" customHeight="1">
      <x:c r="A696" s="21" t="s">
        <x:v>1699</x:v>
      </x:c>
      <x:c r="B696" s="21" t="s">
        <x:v>140</x:v>
      </x:c>
      <x:c r="C696" s="21" t="s">
        <x:v>140</x:v>
      </x:c>
      <x:c r="D696" s="22"/>
      <x:c r="E696" s="24"/>
      <x:c r="F696" s="27">
        <x:f>TRUNC(SUMIF(N694:N695,N693,F694:F695),0)</x:f>
        <x:v>0</x:v>
      </x:c>
      <x:c r="G696" s="24"/>
      <x:c r="H696" s="27">
        <x:f>TRUNC(SUMIF(N694:N695,N693,H694:H695),0)</x:f>
        <x:v>0</x:v>
      </x:c>
      <x:c r="I696" s="24"/>
      <x:c r="J696" s="27">
        <x:f>TRUNC(SUMIF(N694:N695,N693,J694:J695),0)</x:f>
        <x:v>0</x:v>
      </x:c>
      <x:c r="K696" s="24"/>
      <x:c r="L696" s="27">
        <x:f>F696+H696+J696</x:f>
        <x:v>0</x:v>
      </x:c>
      <x:c r="M696" s="21" t="s">
        <x:v>140</x:v>
      </x:c>
      <x:c r="N696" s="3" t="s">
        <x:v>344</x:v>
      </x:c>
      <x:c r="O696" s="3" t="s">
        <x:v>344</x:v>
      </x:c>
      <x:c r="P696" s="3" t="s">
        <x:v>140</x:v>
      </x:c>
      <x:c r="Q696" s="3" t="s">
        <x:v>140</x:v>
      </x:c>
      <x:c r="R696" s="3" t="s">
        <x:v>140</x:v>
      </x:c>
      <x:c r="AV696" s="3" t="s">
        <x:v>140</x:v>
      </x:c>
      <x:c r="AW696" s="3" t="s">
        <x:v>140</x:v>
      </x:c>
      <x:c r="AX696" s="3" t="s">
        <x:v>140</x:v>
      </x:c>
      <x:c r="AY696" s="3" t="s">
        <x:v>140</x:v>
      </x:c>
      <x:c r="AZ696" s="3" t="s">
        <x:v>140</x:v>
      </x:c>
    </x:row>
    <x:row r="697" spans="1:13" ht="30" customHeight="1">
      <x:c r="A697" s="22"/>
      <x:c r="B697" s="22"/>
      <x:c r="C697" s="22"/>
      <x:c r="D697" s="22"/>
      <x:c r="E697" s="24"/>
      <x:c r="F697" s="27"/>
      <x:c r="G697" s="24"/>
      <x:c r="H697" s="27"/>
      <x:c r="I697" s="24"/>
      <x:c r="J697" s="27"/>
      <x:c r="K697" s="24"/>
      <x:c r="L697" s="27"/>
      <x:c r="M697" s="22"/>
    </x:row>
    <x:row r="698" spans="1:14" ht="30" customHeight="1">
      <x:c r="A698" s="18" t="s">
        <x:v>1738</x:v>
      </x:c>
      <x:c r="B698" s="19"/>
      <x:c r="C698" s="19"/>
      <x:c r="D698" s="19"/>
      <x:c r="E698" s="23"/>
      <x:c r="F698" s="26"/>
      <x:c r="G698" s="23"/>
      <x:c r="H698" s="26"/>
      <x:c r="I698" s="23"/>
      <x:c r="J698" s="26"/>
      <x:c r="K698" s="23"/>
      <x:c r="L698" s="26"/>
      <x:c r="M698" s="20"/>
      <x:c r="N698" s="3" t="s">
        <x:v>6</x:v>
      </x:c>
    </x:row>
    <x:row r="699" spans="1:52" ht="30" customHeight="1">
      <x:c r="A699" s="21" t="s">
        <x:v>164</x:v>
      </x:c>
      <x:c r="B699" s="21" t="s">
        <x:v>387</x:v>
      </x:c>
      <x:c r="C699" s="21" t="s">
        <x:v>127</x:v>
      </x:c>
      <x:c r="D699" s="22">
        <x:v>0.25</x:v>
      </x:c>
      <x:c r="E699" s="24">
        <x:f>단가대비표!O114</x:f>
        <x:v>0</x:v>
      </x:c>
      <x:c r="F699" s="27">
        <x:f>TRUNC(E699*D699,1)</x:f>
        <x:v>0</x:v>
      </x:c>
      <x:c r="G699" s="24">
        <x:f>단가대비표!P114</x:f>
        <x:v>0</x:v>
      </x:c>
      <x:c r="H699" s="27">
        <x:f>TRUNC(G699*D699,1)</x:f>
        <x:v>0</x:v>
      </x:c>
      <x:c r="I699" s="24">
        <x:f>단가대비표!V114</x:f>
        <x:v>0</x:v>
      </x:c>
      <x:c r="J699" s="27">
        <x:f>TRUNC(I699*D699,1)</x:f>
        <x:v>0</x:v>
      </x:c>
      <x:c r="K699" s="24">
        <x:f>TRUNC(E699+G699+I699,1)</x:f>
        <x:v>0</x:v>
      </x:c>
      <x:c r="L699" s="27">
        <x:f>TRUNC(F699+H699+J699,1)</x:f>
        <x:v>0</x:v>
      </x:c>
      <x:c r="M699" s="21" t="s">
        <x:v>140</x:v>
      </x:c>
      <x:c r="N699" s="3" t="s">
        <x:v>6</x:v>
      </x:c>
      <x:c r="O699" s="3" t="s">
        <x:v>1037</x:v>
      </x:c>
      <x:c r="P699" s="3" t="s">
        <x:v>150</x:v>
      </x:c>
      <x:c r="Q699" s="3" t="s">
        <x:v>150</x:v>
      </x:c>
      <x:c r="R699" s="3" t="s">
        <x:v>185</x:v>
      </x:c>
      <x:c r="AV699" s="3" t="s">
        <x:v>140</x:v>
      </x:c>
      <x:c r="AW699" s="3" t="s">
        <x:v>1351</x:v>
      </x:c>
      <x:c r="AX699" s="3" t="s">
        <x:v>140</x:v>
      </x:c>
      <x:c r="AY699" s="3" t="s">
        <x:v>140</x:v>
      </x:c>
      <x:c r="AZ699" s="3" t="s">
        <x:v>140</x:v>
      </x:c>
    </x:row>
    <x:row r="700" spans="1:52" ht="30" customHeight="1">
      <x:c r="A700" s="21" t="s">
        <x:v>849</x:v>
      </x:c>
      <x:c r="B700" s="21" t="s">
        <x:v>387</x:v>
      </x:c>
      <x:c r="C700" s="21" t="s">
        <x:v>127</x:v>
      </x:c>
      <x:c r="D700" s="22">
        <x:v>0.10000000000000001</x:v>
      </x:c>
      <x:c r="E700" s="24">
        <x:f>단가대비표!O96</x:f>
        <x:v>0</x:v>
      </x:c>
      <x:c r="F700" s="27">
        <x:f>TRUNC(E700*D700,1)</x:f>
        <x:v>0</x:v>
      </x:c>
      <x:c r="G700" s="24">
        <x:f>단가대비표!P96</x:f>
        <x:v>0</x:v>
      </x:c>
      <x:c r="H700" s="27">
        <x:f>TRUNC(G700*D700,1)</x:f>
        <x:v>0</x:v>
      </x:c>
      <x:c r="I700" s="24">
        <x:f>단가대비표!V96</x:f>
        <x:v>0</x:v>
      </x:c>
      <x:c r="J700" s="27">
        <x:f>TRUNC(I700*D700,1)</x:f>
        <x:v>0</x:v>
      </x:c>
      <x:c r="K700" s="24">
        <x:f>TRUNC(E700+G700+I700,1)</x:f>
        <x:v>0</x:v>
      </x:c>
      <x:c r="L700" s="27">
        <x:f>TRUNC(F700+H700+J700,1)</x:f>
        <x:v>0</x:v>
      </x:c>
      <x:c r="M700" s="21" t="s">
        <x:v>140</x:v>
      </x:c>
      <x:c r="N700" s="3" t="s">
        <x:v>6</x:v>
      </x:c>
      <x:c r="O700" s="3" t="s">
        <x:v>1675</x:v>
      </x:c>
      <x:c r="P700" s="3" t="s">
        <x:v>150</x:v>
      </x:c>
      <x:c r="Q700" s="3" t="s">
        <x:v>150</x:v>
      </x:c>
      <x:c r="R700" s="3" t="s">
        <x:v>185</x:v>
      </x:c>
      <x:c r="AV700" s="3" t="s">
        <x:v>140</x:v>
      </x:c>
      <x:c r="AW700" s="3" t="s">
        <x:v>1250</x:v>
      </x:c>
      <x:c r="AX700" s="3" t="s">
        <x:v>140</x:v>
      </x:c>
      <x:c r="AY700" s="3" t="s">
        <x:v>140</x:v>
      </x:c>
      <x:c r="AZ700" s="3" t="s">
        <x:v>140</x:v>
      </x:c>
    </x:row>
    <x:row r="701" spans="1:52" ht="30" customHeight="1">
      <x:c r="A701" s="21" t="s">
        <x:v>1699</x:v>
      </x:c>
      <x:c r="B701" s="21" t="s">
        <x:v>140</x:v>
      </x:c>
      <x:c r="C701" s="21" t="s">
        <x:v>140</x:v>
      </x:c>
      <x:c r="D701" s="22"/>
      <x:c r="E701" s="24"/>
      <x:c r="F701" s="27">
        <x:f>TRUNC(SUMIF(N699:N700,N698,F699:F700),0)</x:f>
        <x:v>0</x:v>
      </x:c>
      <x:c r="G701" s="24"/>
      <x:c r="H701" s="27">
        <x:f>TRUNC(SUMIF(N699:N700,N698,H699:H700),0)</x:f>
        <x:v>0</x:v>
      </x:c>
      <x:c r="I701" s="24"/>
      <x:c r="J701" s="27">
        <x:f>TRUNC(SUMIF(N699:N700,N698,J699:J700),0)</x:f>
        <x:v>0</x:v>
      </x:c>
      <x:c r="K701" s="24"/>
      <x:c r="L701" s="27">
        <x:f>F701+H701+J701</x:f>
        <x:v>0</x:v>
      </x:c>
      <x:c r="M701" s="21" t="s">
        <x:v>140</x:v>
      </x:c>
      <x:c r="N701" s="3" t="s">
        <x:v>344</x:v>
      </x:c>
      <x:c r="O701" s="3" t="s">
        <x:v>344</x:v>
      </x:c>
      <x:c r="P701" s="3" t="s">
        <x:v>140</x:v>
      </x:c>
      <x:c r="Q701" s="3" t="s">
        <x:v>140</x:v>
      </x:c>
      <x:c r="R701" s="3" t="s">
        <x:v>140</x:v>
      </x:c>
      <x:c r="AV701" s="3" t="s">
        <x:v>140</x:v>
      </x:c>
      <x:c r="AW701" s="3" t="s">
        <x:v>140</x:v>
      </x:c>
      <x:c r="AX701" s="3" t="s">
        <x:v>140</x:v>
      </x:c>
      <x:c r="AY701" s="3" t="s">
        <x:v>140</x:v>
      </x:c>
      <x:c r="AZ701" s="3" t="s">
        <x:v>140</x:v>
      </x:c>
    </x:row>
    <x:row r="702" spans="1:13" ht="30" customHeight="1">
      <x:c r="A702" s="22"/>
      <x:c r="B702" s="22"/>
      <x:c r="C702" s="22"/>
      <x:c r="D702" s="22"/>
      <x:c r="E702" s="24"/>
      <x:c r="F702" s="27"/>
      <x:c r="G702" s="24"/>
      <x:c r="H702" s="27"/>
      <x:c r="I702" s="24"/>
      <x:c r="J702" s="27"/>
      <x:c r="K702" s="24"/>
      <x:c r="L702" s="27"/>
      <x:c r="M702" s="22"/>
    </x:row>
    <x:row r="703" spans="1:14" ht="30" customHeight="1">
      <x:c r="A703" s="18" t="s">
        <x:v>1915</x:v>
      </x:c>
      <x:c r="B703" s="19"/>
      <x:c r="C703" s="19"/>
      <x:c r="D703" s="19"/>
      <x:c r="E703" s="23"/>
      <x:c r="F703" s="26"/>
      <x:c r="G703" s="23"/>
      <x:c r="H703" s="26"/>
      <x:c r="I703" s="23"/>
      <x:c r="J703" s="26"/>
      <x:c r="K703" s="23"/>
      <x:c r="L703" s="26"/>
      <x:c r="M703" s="20"/>
      <x:c r="N703" s="3" t="s">
        <x:v>1194</x:v>
      </x:c>
    </x:row>
    <x:row r="704" spans="1:52" ht="30" customHeight="1">
      <x:c r="A704" s="21" t="s">
        <x:v>165</x:v>
      </x:c>
      <x:c r="B704" s="21" t="s">
        <x:v>387</x:v>
      </x:c>
      <x:c r="C704" s="21" t="s">
        <x:v>127</x:v>
      </x:c>
      <x:c r="D704" s="22">
        <x:v>0.05</x:v>
      </x:c>
      <x:c r="E704" s="24">
        <x:f>단가대비표!O102</x:f>
        <x:v>0</x:v>
      </x:c>
      <x:c r="F704" s="27">
        <x:f>TRUNC(E704*D704,1)</x:f>
        <x:v>0</x:v>
      </x:c>
      <x:c r="G704" s="24">
        <x:f>단가대비표!P102</x:f>
        <x:v>0</x:v>
      </x:c>
      <x:c r="H704" s="27">
        <x:f>TRUNC(G704*D704,1)</x:f>
        <x:v>0</x:v>
      </x:c>
      <x:c r="I704" s="24">
        <x:f>단가대비표!V102</x:f>
        <x:v>0</x:v>
      </x:c>
      <x:c r="J704" s="27">
        <x:f>TRUNC(I704*D704,1)</x:f>
        <x:v>0</x:v>
      </x:c>
      <x:c r="K704" s="24">
        <x:f>TRUNC(E704+G704+I704,1)</x:f>
        <x:v>0</x:v>
      </x:c>
      <x:c r="L704" s="27">
        <x:f>TRUNC(F704+H704+J704,1)</x:f>
        <x:v>0</x:v>
      </x:c>
      <x:c r="M704" s="21" t="s">
        <x:v>140</x:v>
      </x:c>
      <x:c r="N704" s="3" t="s">
        <x:v>1194</x:v>
      </x:c>
      <x:c r="O704" s="3" t="s">
        <x:v>20</x:v>
      </x:c>
      <x:c r="P704" s="3" t="s">
        <x:v>150</x:v>
      </x:c>
      <x:c r="Q704" s="3" t="s">
        <x:v>150</x:v>
      </x:c>
      <x:c r="R704" s="3" t="s">
        <x:v>185</x:v>
      </x:c>
      <x:c r="AV704" s="3" t="s">
        <x:v>140</x:v>
      </x:c>
      <x:c r="AW704" s="3" t="s">
        <x:v>1280</x:v>
      </x:c>
      <x:c r="AX704" s="3" t="s">
        <x:v>140</x:v>
      </x:c>
      <x:c r="AY704" s="3" t="s">
        <x:v>140</x:v>
      </x:c>
      <x:c r="AZ704" s="3" t="s">
        <x:v>140</x:v>
      </x:c>
    </x:row>
    <x:row r="705" spans="1:52" ht="30" customHeight="1">
      <x:c r="A705" s="21" t="s">
        <x:v>849</x:v>
      </x:c>
      <x:c r="B705" s="21" t="s">
        <x:v>387</x:v>
      </x:c>
      <x:c r="C705" s="21" t="s">
        <x:v>127</x:v>
      </x:c>
      <x:c r="D705" s="22">
        <x:v>0.10000000000000001</x:v>
      </x:c>
      <x:c r="E705" s="24">
        <x:f>단가대비표!O96</x:f>
        <x:v>0</x:v>
      </x:c>
      <x:c r="F705" s="27">
        <x:f>TRUNC(E705*D705,1)</x:f>
        <x:v>0</x:v>
      </x:c>
      <x:c r="G705" s="24">
        <x:f>단가대비표!P96</x:f>
        <x:v>0</x:v>
      </x:c>
      <x:c r="H705" s="27">
        <x:f>TRUNC(G705*D705,1)</x:f>
        <x:v>0</x:v>
      </x:c>
      <x:c r="I705" s="24">
        <x:f>단가대비표!V96</x:f>
        <x:v>0</x:v>
      </x:c>
      <x:c r="J705" s="27">
        <x:f>TRUNC(I705*D705,1)</x:f>
        <x:v>0</x:v>
      </x:c>
      <x:c r="K705" s="24">
        <x:f>TRUNC(E705+G705+I705,1)</x:f>
        <x:v>0</x:v>
      </x:c>
      <x:c r="L705" s="27">
        <x:f>TRUNC(F705+H705+J705,1)</x:f>
        <x:v>0</x:v>
      </x:c>
      <x:c r="M705" s="21" t="s">
        <x:v>140</x:v>
      </x:c>
      <x:c r="N705" s="3" t="s">
        <x:v>1194</x:v>
      </x:c>
      <x:c r="O705" s="3" t="s">
        <x:v>1675</x:v>
      </x:c>
      <x:c r="P705" s="3" t="s">
        <x:v>150</x:v>
      </x:c>
      <x:c r="Q705" s="3" t="s">
        <x:v>150</x:v>
      </x:c>
      <x:c r="R705" s="3" t="s">
        <x:v>185</x:v>
      </x:c>
      <x:c r="AV705" s="3" t="s">
        <x:v>140</x:v>
      </x:c>
      <x:c r="AW705" s="3" t="s">
        <x:v>1282</x:v>
      </x:c>
      <x:c r="AX705" s="3" t="s">
        <x:v>140</x:v>
      </x:c>
      <x:c r="AY705" s="3" t="s">
        <x:v>140</x:v>
      </x:c>
      <x:c r="AZ705" s="3" t="s">
        <x:v>140</x:v>
      </x:c>
    </x:row>
    <x:row r="706" spans="1:52" ht="30" customHeight="1">
      <x:c r="A706" s="21" t="s">
        <x:v>1699</x:v>
      </x:c>
      <x:c r="B706" s="21" t="s">
        <x:v>140</x:v>
      </x:c>
      <x:c r="C706" s="21" t="s">
        <x:v>140</x:v>
      </x:c>
      <x:c r="D706" s="22"/>
      <x:c r="E706" s="24"/>
      <x:c r="F706" s="27">
        <x:f>TRUNC(SUMIF(N704:N705,N703,F704:F705),0)</x:f>
        <x:v>0</x:v>
      </x:c>
      <x:c r="G706" s="24"/>
      <x:c r="H706" s="27">
        <x:f>TRUNC(SUMIF(N704:N705,N703,H704:H705),0)</x:f>
        <x:v>0</x:v>
      </x:c>
      <x:c r="I706" s="24"/>
      <x:c r="J706" s="27">
        <x:f>TRUNC(SUMIF(N704:N705,N703,J704:J705),0)</x:f>
        <x:v>0</x:v>
      </x:c>
      <x:c r="K706" s="24"/>
      <x:c r="L706" s="27">
        <x:f>F706+H706+J706</x:f>
        <x:v>0</x:v>
      </x:c>
      <x:c r="M706" s="21" t="s">
        <x:v>140</x:v>
      </x:c>
      <x:c r="N706" s="3" t="s">
        <x:v>344</x:v>
      </x:c>
      <x:c r="O706" s="3" t="s">
        <x:v>344</x:v>
      </x:c>
      <x:c r="P706" s="3" t="s">
        <x:v>140</x:v>
      </x:c>
      <x:c r="Q706" s="3" t="s">
        <x:v>140</x:v>
      </x:c>
      <x:c r="R706" s="3" t="s">
        <x:v>140</x:v>
      </x:c>
      <x:c r="AV706" s="3" t="s">
        <x:v>140</x:v>
      </x:c>
      <x:c r="AW706" s="3" t="s">
        <x:v>140</x:v>
      </x:c>
      <x:c r="AX706" s="3" t="s">
        <x:v>140</x:v>
      </x:c>
      <x:c r="AY706" s="3" t="s">
        <x:v>140</x:v>
      </x:c>
      <x:c r="AZ706" s="3" t="s">
        <x:v>140</x:v>
      </x:c>
    </x:row>
    <x:row r="707" spans="1:13" ht="30" customHeight="1">
      <x:c r="A707" s="22"/>
      <x:c r="B707" s="22"/>
      <x:c r="C707" s="22"/>
      <x:c r="D707" s="22"/>
      <x:c r="E707" s="24"/>
      <x:c r="F707" s="27"/>
      <x:c r="G707" s="24"/>
      <x:c r="H707" s="27"/>
      <x:c r="I707" s="24"/>
      <x:c r="J707" s="27"/>
      <x:c r="K707" s="24"/>
      <x:c r="L707" s="27"/>
      <x:c r="M707" s="22"/>
    </x:row>
    <x:row r="708" spans="1:14" ht="30" customHeight="1">
      <x:c r="A708" s="18" t="s">
        <x:v>1837</x:v>
      </x:c>
      <x:c r="B708" s="19"/>
      <x:c r="C708" s="19"/>
      <x:c r="D708" s="19"/>
      <x:c r="E708" s="23"/>
      <x:c r="F708" s="26"/>
      <x:c r="G708" s="23"/>
      <x:c r="H708" s="26"/>
      <x:c r="I708" s="23"/>
      <x:c r="J708" s="26"/>
      <x:c r="K708" s="23"/>
      <x:c r="L708" s="26"/>
      <x:c r="M708" s="20"/>
      <x:c r="N708" s="3" t="s">
        <x:v>1870</x:v>
      </x:c>
    </x:row>
    <x:row r="709" spans="1:52" ht="30" customHeight="1">
      <x:c r="A709" s="21" t="s">
        <x:v>849</x:v>
      </x:c>
      <x:c r="B709" s="21" t="s">
        <x:v>387</x:v>
      </x:c>
      <x:c r="C709" s="21" t="s">
        <x:v>127</x:v>
      </x:c>
      <x:c r="D709" s="22">
        <x:v>0.29999999999999999</x:v>
      </x:c>
      <x:c r="E709" s="24">
        <x:f>단가대비표!O96</x:f>
        <x:v>0</x:v>
      </x:c>
      <x:c r="F709" s="27">
        <x:f>TRUNC(E709*D709,1)</x:f>
        <x:v>0</x:v>
      </x:c>
      <x:c r="G709" s="24">
        <x:f>단가대비표!P96</x:f>
        <x:v>0</x:v>
      </x:c>
      <x:c r="H709" s="27">
        <x:f>TRUNC(G709*D709,1)</x:f>
        <x:v>0</x:v>
      </x:c>
      <x:c r="I709" s="24">
        <x:f>단가대비표!V96</x:f>
        <x:v>0</x:v>
      </x:c>
      <x:c r="J709" s="27">
        <x:f>TRUNC(I709*D709,1)</x:f>
        <x:v>0</x:v>
      </x:c>
      <x:c r="K709" s="24">
        <x:f>TRUNC(E709+G709+I709,1)</x:f>
        <x:v>0</x:v>
      </x:c>
      <x:c r="L709" s="27">
        <x:f>TRUNC(F709+H709+J709,1)</x:f>
        <x:v>0</x:v>
      </x:c>
      <x:c r="M709" s="21" t="s">
        <x:v>140</x:v>
      </x:c>
      <x:c r="N709" s="3" t="s">
        <x:v>1870</x:v>
      </x:c>
      <x:c r="O709" s="3" t="s">
        <x:v>1675</x:v>
      </x:c>
      <x:c r="P709" s="3" t="s">
        <x:v>150</x:v>
      </x:c>
      <x:c r="Q709" s="3" t="s">
        <x:v>150</x:v>
      </x:c>
      <x:c r="R709" s="3" t="s">
        <x:v>185</x:v>
      </x:c>
      <x:c r="AV709" s="3" t="s">
        <x:v>140</x:v>
      </x:c>
      <x:c r="AW709" s="3" t="s">
        <x:v>1283</x:v>
      </x:c>
      <x:c r="AX709" s="3" t="s">
        <x:v>140</x:v>
      </x:c>
      <x:c r="AY709" s="3" t="s">
        <x:v>140</x:v>
      </x:c>
      <x:c r="AZ709" s="3" t="s">
        <x:v>140</x:v>
      </x:c>
    </x:row>
    <x:row r="710" spans="1:52" ht="30" customHeight="1">
      <x:c r="A710" s="21" t="s">
        <x:v>1699</x:v>
      </x:c>
      <x:c r="B710" s="21" t="s">
        <x:v>140</x:v>
      </x:c>
      <x:c r="C710" s="21" t="s">
        <x:v>140</x:v>
      </x:c>
      <x:c r="D710" s="22"/>
      <x:c r="E710" s="24"/>
      <x:c r="F710" s="27">
        <x:f>TRUNC(SUMIF(N709:N709,N708,F709:F709),0)</x:f>
        <x:v>0</x:v>
      </x:c>
      <x:c r="G710" s="24"/>
      <x:c r="H710" s="27">
        <x:f>TRUNC(SUMIF(N709:N709,N708,H709:H709),0)</x:f>
        <x:v>0</x:v>
      </x:c>
      <x:c r="I710" s="24"/>
      <x:c r="J710" s="27">
        <x:f>TRUNC(SUMIF(N709:N709,N708,J709:J709),0)</x:f>
        <x:v>0</x:v>
      </x:c>
      <x:c r="K710" s="24"/>
      <x:c r="L710" s="27">
        <x:f>F710+H710+J710</x:f>
        <x:v>0</x:v>
      </x:c>
      <x:c r="M710" s="21" t="s">
        <x:v>140</x:v>
      </x:c>
      <x:c r="N710" s="3" t="s">
        <x:v>344</x:v>
      </x:c>
      <x:c r="O710" s="3" t="s">
        <x:v>344</x:v>
      </x:c>
      <x:c r="P710" s="3" t="s">
        <x:v>140</x:v>
      </x:c>
      <x:c r="Q710" s="3" t="s">
        <x:v>140</x:v>
      </x:c>
      <x:c r="R710" s="3" t="s">
        <x:v>140</x:v>
      </x:c>
      <x:c r="AV710" s="3" t="s">
        <x:v>140</x:v>
      </x:c>
      <x:c r="AW710" s="3" t="s">
        <x:v>140</x:v>
      </x:c>
      <x:c r="AX710" s="3" t="s">
        <x:v>140</x:v>
      </x:c>
      <x:c r="AY710" s="3" t="s">
        <x:v>140</x:v>
      </x:c>
      <x:c r="AZ710" s="3" t="s">
        <x:v>140</x:v>
      </x:c>
    </x:row>
    <x:row r="711" spans="1:13" ht="30" customHeight="1">
      <x:c r="A711" s="22"/>
      <x:c r="B711" s="22"/>
      <x:c r="C711" s="22"/>
      <x:c r="D711" s="22"/>
      <x:c r="E711" s="24"/>
      <x:c r="F711" s="27"/>
      <x:c r="G711" s="24"/>
      <x:c r="H711" s="27"/>
      <x:c r="I711" s="24"/>
      <x:c r="J711" s="27"/>
      <x:c r="K711" s="24"/>
      <x:c r="L711" s="27"/>
      <x:c r="M711" s="22"/>
    </x:row>
    <x:row r="712" spans="1:14" ht="30" customHeight="1">
      <x:c r="A712" s="18" t="s">
        <x:v>1907</x:v>
      </x:c>
      <x:c r="B712" s="19"/>
      <x:c r="C712" s="19"/>
      <x:c r="D712" s="19"/>
      <x:c r="E712" s="23"/>
      <x:c r="F712" s="26"/>
      <x:c r="G712" s="23"/>
      <x:c r="H712" s="26"/>
      <x:c r="I712" s="23"/>
      <x:c r="J712" s="26"/>
      <x:c r="K712" s="23"/>
      <x:c r="L712" s="26"/>
      <x:c r="M712" s="20"/>
      <x:c r="N712" s="3" t="s">
        <x:v>1141</x:v>
      </x:c>
    </x:row>
    <x:row r="713" spans="1:52" ht="30" customHeight="1">
      <x:c r="A713" s="21" t="s">
        <x:v>849</x:v>
      </x:c>
      <x:c r="B713" s="21" t="s">
        <x:v>387</x:v>
      </x:c>
      <x:c r="C713" s="21" t="s">
        <x:v>127</x:v>
      </x:c>
      <x:c r="D713" s="22">
        <x:v>0.59999999999999998</x:v>
      </x:c>
      <x:c r="E713" s="24">
        <x:f>단가대비표!O96</x:f>
        <x:v>0</x:v>
      </x:c>
      <x:c r="F713" s="27">
        <x:f>TRUNC(E713*D713,1)</x:f>
        <x:v>0</x:v>
      </x:c>
      <x:c r="G713" s="24">
        <x:f>단가대비표!P96</x:f>
        <x:v>0</x:v>
      </x:c>
      <x:c r="H713" s="27">
        <x:f>TRUNC(G713*D713,1)</x:f>
        <x:v>0</x:v>
      </x:c>
      <x:c r="I713" s="24">
        <x:f>단가대비표!V96</x:f>
        <x:v>0</x:v>
      </x:c>
      <x:c r="J713" s="27">
        <x:f>TRUNC(I713*D713,1)</x:f>
        <x:v>0</x:v>
      </x:c>
      <x:c r="K713" s="24">
        <x:f>TRUNC(E713+G713+I713,1)</x:f>
        <x:v>0</x:v>
      </x:c>
      <x:c r="L713" s="27">
        <x:f>TRUNC(F713+H713+J713,1)</x:f>
        <x:v>0</x:v>
      </x:c>
      <x:c r="M713" s="21" t="s">
        <x:v>140</x:v>
      </x:c>
      <x:c r="N713" s="3" t="s">
        <x:v>1141</x:v>
      </x:c>
      <x:c r="O713" s="3" t="s">
        <x:v>1675</x:v>
      </x:c>
      <x:c r="P713" s="3" t="s">
        <x:v>150</x:v>
      </x:c>
      <x:c r="Q713" s="3" t="s">
        <x:v>150</x:v>
      </x:c>
      <x:c r="R713" s="3" t="s">
        <x:v>185</x:v>
      </x:c>
      <x:c r="AV713" s="3" t="s">
        <x:v>140</x:v>
      </x:c>
      <x:c r="AW713" s="3" t="s">
        <x:v>811</x:v>
      </x:c>
      <x:c r="AX713" s="3" t="s">
        <x:v>140</x:v>
      </x:c>
      <x:c r="AY713" s="3" t="s">
        <x:v>140</x:v>
      </x:c>
      <x:c r="AZ713" s="3" t="s">
        <x:v>140</x:v>
      </x:c>
    </x:row>
    <x:row r="714" spans="1:52" ht="30" customHeight="1">
      <x:c r="A714" s="21" t="s">
        <x:v>1699</x:v>
      </x:c>
      <x:c r="B714" s="21" t="s">
        <x:v>140</x:v>
      </x:c>
      <x:c r="C714" s="21" t="s">
        <x:v>140</x:v>
      </x:c>
      <x:c r="D714" s="22"/>
      <x:c r="E714" s="24"/>
      <x:c r="F714" s="27">
        <x:f>TRUNC(SUMIF(N713:N713,N712,F713:F713),0)</x:f>
        <x:v>0</x:v>
      </x:c>
      <x:c r="G714" s="24"/>
      <x:c r="H714" s="27">
        <x:f>TRUNC(SUMIF(N713:N713,N712,H713:H713),0)</x:f>
        <x:v>0</x:v>
      </x:c>
      <x:c r="I714" s="24"/>
      <x:c r="J714" s="27">
        <x:f>TRUNC(SUMIF(N713:N713,N712,J713:J713),0)</x:f>
        <x:v>0</x:v>
      </x:c>
      <x:c r="K714" s="24"/>
      <x:c r="L714" s="27">
        <x:f>F714+H714+J714</x:f>
        <x:v>0</x:v>
      </x:c>
      <x:c r="M714" s="21" t="s">
        <x:v>140</x:v>
      </x:c>
      <x:c r="N714" s="3" t="s">
        <x:v>344</x:v>
      </x:c>
      <x:c r="O714" s="3" t="s">
        <x:v>344</x:v>
      </x:c>
      <x:c r="P714" s="3" t="s">
        <x:v>140</x:v>
      </x:c>
      <x:c r="Q714" s="3" t="s">
        <x:v>140</x:v>
      </x:c>
      <x:c r="R714" s="3" t="s">
        <x:v>140</x:v>
      </x:c>
      <x:c r="AV714" s="3" t="s">
        <x:v>140</x:v>
      </x:c>
      <x:c r="AW714" s="3" t="s">
        <x:v>140</x:v>
      </x:c>
      <x:c r="AX714" s="3" t="s">
        <x:v>140</x:v>
      </x:c>
      <x:c r="AY714" s="3" t="s">
        <x:v>140</x:v>
      </x:c>
      <x:c r="AZ714" s="3" t="s">
        <x:v>140</x:v>
      </x:c>
    </x:row>
    <x:row r="715" spans="1:13" ht="30" customHeight="1">
      <x:c r="A715" s="22"/>
      <x:c r="B715" s="22"/>
      <x:c r="C715" s="22"/>
      <x:c r="D715" s="22"/>
      <x:c r="E715" s="24"/>
      <x:c r="F715" s="27"/>
      <x:c r="G715" s="24"/>
      <x:c r="H715" s="27"/>
      <x:c r="I715" s="24"/>
      <x:c r="J715" s="27"/>
      <x:c r="K715" s="24"/>
      <x:c r="L715" s="27"/>
      <x:c r="M715" s="22"/>
    </x:row>
    <x:row r="716" spans="1:14" ht="30" customHeight="1">
      <x:c r="A716" s="18" t="s">
        <x:v>16</x:v>
      </x:c>
      <x:c r="B716" s="19"/>
      <x:c r="C716" s="19"/>
      <x:c r="D716" s="19"/>
      <x:c r="E716" s="23"/>
      <x:c r="F716" s="26"/>
      <x:c r="G716" s="23"/>
      <x:c r="H716" s="26"/>
      <x:c r="I716" s="23"/>
      <x:c r="J716" s="26"/>
      <x:c r="K716" s="23"/>
      <x:c r="L716" s="26"/>
      <x:c r="M716" s="20"/>
      <x:c r="N716" s="3" t="s">
        <x:v>1868</x:v>
      </x:c>
    </x:row>
    <x:row r="717" spans="1:52" ht="30" customHeight="1">
      <x:c r="A717" s="21" t="s">
        <x:v>849</x:v>
      </x:c>
      <x:c r="B717" s="21" t="s">
        <x:v>387</x:v>
      </x:c>
      <x:c r="C717" s="21" t="s">
        <x:v>127</x:v>
      </x:c>
      <x:c r="D717" s="22">
        <x:v>0.5</x:v>
      </x:c>
      <x:c r="E717" s="24">
        <x:f>단가대비표!O96</x:f>
        <x:v>0</x:v>
      </x:c>
      <x:c r="F717" s="27">
        <x:f>TRUNC(E717*D717,1)</x:f>
        <x:v>0</x:v>
      </x:c>
      <x:c r="G717" s="24">
        <x:f>단가대비표!P96</x:f>
        <x:v>0</x:v>
      </x:c>
      <x:c r="H717" s="27">
        <x:f>TRUNC(G717*D717,1)</x:f>
        <x:v>0</x:v>
      </x:c>
      <x:c r="I717" s="24">
        <x:f>단가대비표!V96</x:f>
        <x:v>0</x:v>
      </x:c>
      <x:c r="J717" s="27">
        <x:f>TRUNC(I717*D717,1)</x:f>
        <x:v>0</x:v>
      </x:c>
      <x:c r="K717" s="24">
        <x:f>TRUNC(E717+G717+I717,1)</x:f>
        <x:v>0</x:v>
      </x:c>
      <x:c r="L717" s="27">
        <x:f>TRUNC(F717+H717+J717,1)</x:f>
        <x:v>0</x:v>
      </x:c>
      <x:c r="M717" s="21" t="s">
        <x:v>140</x:v>
      </x:c>
      <x:c r="N717" s="3" t="s">
        <x:v>1868</x:v>
      </x:c>
      <x:c r="O717" s="3" t="s">
        <x:v>1675</x:v>
      </x:c>
      <x:c r="P717" s="3" t="s">
        <x:v>150</x:v>
      </x:c>
      <x:c r="Q717" s="3" t="s">
        <x:v>150</x:v>
      </x:c>
      <x:c r="R717" s="3" t="s">
        <x:v>185</x:v>
      </x:c>
      <x:c r="AV717" s="3" t="s">
        <x:v>140</x:v>
      </x:c>
      <x:c r="AW717" s="3" t="s">
        <x:v>1276</x:v>
      </x:c>
      <x:c r="AX717" s="3" t="s">
        <x:v>140</x:v>
      </x:c>
      <x:c r="AY717" s="3" t="s">
        <x:v>140</x:v>
      </x:c>
      <x:c r="AZ717" s="3" t="s">
        <x:v>140</x:v>
      </x:c>
    </x:row>
    <x:row r="718" spans="1:52" ht="30" customHeight="1">
      <x:c r="A718" s="21" t="s">
        <x:v>1699</x:v>
      </x:c>
      <x:c r="B718" s="21" t="s">
        <x:v>140</x:v>
      </x:c>
      <x:c r="C718" s="21" t="s">
        <x:v>140</x:v>
      </x:c>
      <x:c r="D718" s="22"/>
      <x:c r="E718" s="24"/>
      <x:c r="F718" s="27">
        <x:f>TRUNC(SUMIF(N717:N717,N716,F717:F717),0)</x:f>
        <x:v>0</x:v>
      </x:c>
      <x:c r="G718" s="24"/>
      <x:c r="H718" s="27">
        <x:f>TRUNC(SUMIF(N717:N717,N716,H717:H717),0)</x:f>
        <x:v>0</x:v>
      </x:c>
      <x:c r="I718" s="24"/>
      <x:c r="J718" s="27">
        <x:f>TRUNC(SUMIF(N717:N717,N716,J717:J717),0)</x:f>
        <x:v>0</x:v>
      </x:c>
      <x:c r="K718" s="24"/>
      <x:c r="L718" s="27">
        <x:f>F718+H718+J718</x:f>
        <x:v>0</x:v>
      </x:c>
      <x:c r="M718" s="21" t="s">
        <x:v>140</x:v>
      </x:c>
      <x:c r="N718" s="3" t="s">
        <x:v>344</x:v>
      </x:c>
      <x:c r="O718" s="3" t="s">
        <x:v>344</x:v>
      </x:c>
      <x:c r="P718" s="3" t="s">
        <x:v>140</x:v>
      </x:c>
      <x:c r="Q718" s="3" t="s">
        <x:v>140</x:v>
      </x:c>
      <x:c r="R718" s="3" t="s">
        <x:v>140</x:v>
      </x:c>
      <x:c r="AV718" s="3" t="s">
        <x:v>140</x:v>
      </x:c>
      <x:c r="AW718" s="3" t="s">
        <x:v>140</x:v>
      </x:c>
      <x:c r="AX718" s="3" t="s">
        <x:v>140</x:v>
      </x:c>
      <x:c r="AY718" s="3" t="s">
        <x:v>140</x:v>
      </x:c>
      <x:c r="AZ718" s="3" t="s">
        <x:v>140</x:v>
      </x:c>
    </x:row>
    <x:row r="719" spans="1:13" ht="30" customHeight="1">
      <x:c r="A719" s="22"/>
      <x:c r="B719" s="22"/>
      <x:c r="C719" s="22"/>
      <x:c r="D719" s="22"/>
      <x:c r="E719" s="24"/>
      <x:c r="F719" s="27"/>
      <x:c r="G719" s="24"/>
      <x:c r="H719" s="27"/>
      <x:c r="I719" s="24"/>
      <x:c r="J719" s="27"/>
      <x:c r="K719" s="24"/>
      <x:c r="L719" s="27"/>
      <x:c r="M719" s="22"/>
    </x:row>
    <x:row r="720" spans="1:14" ht="30" customHeight="1">
      <x:c r="A720" s="18" t="s">
        <x:v>1512</x:v>
      </x:c>
      <x:c r="B720" s="19"/>
      <x:c r="C720" s="19"/>
      <x:c r="D720" s="19"/>
      <x:c r="E720" s="23"/>
      <x:c r="F720" s="26"/>
      <x:c r="G720" s="23"/>
      <x:c r="H720" s="26"/>
      <x:c r="I720" s="23"/>
      <x:c r="J720" s="26"/>
      <x:c r="K720" s="23"/>
      <x:c r="L720" s="26"/>
      <x:c r="M720" s="20"/>
      <x:c r="N720" s="3" t="s">
        <x:v>1186</x:v>
      </x:c>
    </x:row>
    <x:row r="721" spans="1:52" ht="30" customHeight="1">
      <x:c r="A721" s="21" t="s">
        <x:v>849</x:v>
      </x:c>
      <x:c r="B721" s="21" t="s">
        <x:v>387</x:v>
      </x:c>
      <x:c r="C721" s="21" t="s">
        <x:v>127</x:v>
      </x:c>
      <x:c r="D721" s="22">
        <x:v>0.80000000000000004</x:v>
      </x:c>
      <x:c r="E721" s="24">
        <x:f>단가대비표!O96</x:f>
        <x:v>0</x:v>
      </x:c>
      <x:c r="F721" s="27">
        <x:f>TRUNC(E721*D721,1)</x:f>
        <x:v>0</x:v>
      </x:c>
      <x:c r="G721" s="24">
        <x:f>단가대비표!P96</x:f>
        <x:v>0</x:v>
      </x:c>
      <x:c r="H721" s="27">
        <x:f>TRUNC(G721*D721,1)</x:f>
        <x:v>0</x:v>
      </x:c>
      <x:c r="I721" s="24">
        <x:f>단가대비표!V96</x:f>
        <x:v>0</x:v>
      </x:c>
      <x:c r="J721" s="27">
        <x:f>TRUNC(I721*D721,1)</x:f>
        <x:v>0</x:v>
      </x:c>
      <x:c r="K721" s="24">
        <x:f>TRUNC(E721+G721+I721,1)</x:f>
        <x:v>0</x:v>
      </x:c>
      <x:c r="L721" s="27">
        <x:f>TRUNC(F721+H721+J721,1)</x:f>
        <x:v>0</x:v>
      </x:c>
      <x:c r="M721" s="21" t="s">
        <x:v>140</x:v>
      </x:c>
      <x:c r="N721" s="3" t="s">
        <x:v>1186</x:v>
      </x:c>
      <x:c r="O721" s="3" t="s">
        <x:v>1675</x:v>
      </x:c>
      <x:c r="P721" s="3" t="s">
        <x:v>150</x:v>
      </x:c>
      <x:c r="Q721" s="3" t="s">
        <x:v>150</x:v>
      </x:c>
      <x:c r="R721" s="3" t="s">
        <x:v>185</x:v>
      </x:c>
      <x:c r="AV721" s="3" t="s">
        <x:v>140</x:v>
      </x:c>
      <x:c r="AW721" s="3" t="s">
        <x:v>1343</x:v>
      </x:c>
      <x:c r="AX721" s="3" t="s">
        <x:v>140</x:v>
      </x:c>
      <x:c r="AY721" s="3" t="s">
        <x:v>140</x:v>
      </x:c>
      <x:c r="AZ721" s="3" t="s">
        <x:v>140</x:v>
      </x:c>
    </x:row>
    <x:row r="722" spans="1:52" ht="30" customHeight="1">
      <x:c r="A722" s="21" t="s">
        <x:v>1699</x:v>
      </x:c>
      <x:c r="B722" s="21" t="s">
        <x:v>140</x:v>
      </x:c>
      <x:c r="C722" s="21" t="s">
        <x:v>140</x:v>
      </x:c>
      <x:c r="D722" s="22"/>
      <x:c r="E722" s="24"/>
      <x:c r="F722" s="27">
        <x:f>TRUNC(SUMIF(N721:N721,N720,F721:F721),0)</x:f>
        <x:v>0</x:v>
      </x:c>
      <x:c r="G722" s="24"/>
      <x:c r="H722" s="27">
        <x:f>TRUNC(SUMIF(N721:N721,N720,H721:H721),0)</x:f>
        <x:v>0</x:v>
      </x:c>
      <x:c r="I722" s="24"/>
      <x:c r="J722" s="27">
        <x:f>TRUNC(SUMIF(N721:N721,N720,J721:J721),0)</x:f>
        <x:v>0</x:v>
      </x:c>
      <x:c r="K722" s="24"/>
      <x:c r="L722" s="27">
        <x:f>F722+H722+J722</x:f>
        <x:v>0</x:v>
      </x:c>
      <x:c r="M722" s="21" t="s">
        <x:v>140</x:v>
      </x:c>
      <x:c r="N722" s="3" t="s">
        <x:v>344</x:v>
      </x:c>
      <x:c r="O722" s="3" t="s">
        <x:v>344</x:v>
      </x:c>
      <x:c r="P722" s="3" t="s">
        <x:v>140</x:v>
      </x:c>
      <x:c r="Q722" s="3" t="s">
        <x:v>140</x:v>
      </x:c>
      <x:c r="R722" s="3" t="s">
        <x:v>140</x:v>
      </x:c>
      <x:c r="AV722" s="3" t="s">
        <x:v>140</x:v>
      </x:c>
      <x:c r="AW722" s="3" t="s">
        <x:v>140</x:v>
      </x:c>
      <x:c r="AX722" s="3" t="s">
        <x:v>140</x:v>
      </x:c>
      <x:c r="AY722" s="3" t="s">
        <x:v>140</x:v>
      </x:c>
      <x:c r="AZ722" s="3" t="s">
        <x:v>140</x:v>
      </x:c>
    </x:row>
    <x:row r="723" spans="1:13" ht="30" customHeight="1">
      <x:c r="A723" s="22"/>
      <x:c r="B723" s="22"/>
      <x:c r="C723" s="22"/>
      <x:c r="D723" s="22"/>
      <x:c r="E723" s="24"/>
      <x:c r="F723" s="27"/>
      <x:c r="G723" s="24"/>
      <x:c r="H723" s="27"/>
      <x:c r="I723" s="24"/>
      <x:c r="J723" s="27"/>
      <x:c r="K723" s="24"/>
      <x:c r="L723" s="27"/>
      <x:c r="M723" s="22"/>
    </x:row>
    <x:row r="724" spans="1:14" ht="30" customHeight="1">
      <x:c r="A724" s="18" t="s">
        <x:v>1886</x:v>
      </x:c>
      <x:c r="B724" s="19"/>
      <x:c r="C724" s="19"/>
      <x:c r="D724" s="19"/>
      <x:c r="E724" s="23"/>
      <x:c r="F724" s="26"/>
      <x:c r="G724" s="23"/>
      <x:c r="H724" s="26"/>
      <x:c r="I724" s="23"/>
      <x:c r="J724" s="26"/>
      <x:c r="K724" s="23"/>
      <x:c r="L724" s="26"/>
      <x:c r="M724" s="20"/>
      <x:c r="N724" s="3" t="s">
        <x:v>1509</x:v>
      </x:c>
    </x:row>
    <x:row r="725" spans="1:52" ht="30" customHeight="1">
      <x:c r="A725" s="21" t="s">
        <x:v>858</x:v>
      </x:c>
      <x:c r="B725" s="21" t="s">
        <x:v>1011</x:v>
      </x:c>
      <x:c r="C725" s="21" t="s">
        <x:v>137</x:v>
      </x:c>
      <x:c r="D725" s="22">
        <x:v>1.8</x:v>
      </x:c>
      <x:c r="E725" s="24">
        <x:f>단가대비표!O52</x:f>
        <x:v>0</x:v>
      </x:c>
      <x:c r="F725" s="27">
        <x:f>TRUNC(E725*D725,1)</x:f>
        <x:v>0</x:v>
      </x:c>
      <x:c r="G725" s="24">
        <x:f>단가대비표!P52</x:f>
        <x:v>0</x:v>
      </x:c>
      <x:c r="H725" s="27">
        <x:f>TRUNC(G725*D725,1)</x:f>
        <x:v>0</x:v>
      </x:c>
      <x:c r="I725" s="24">
        <x:f>단가대비표!V52</x:f>
        <x:v>0</x:v>
      </x:c>
      <x:c r="J725" s="27">
        <x:f>TRUNC(I725*D725,1)</x:f>
        <x:v>0</x:v>
      </x:c>
      <x:c r="K725" s="24">
        <x:f t="shared" ref="K725:L728" si="97">TRUNC(E725+G725+I725,1)</x:f>
        <x:v>0</x:v>
      </x:c>
      <x:c r="L725" s="27">
        <x:f t="shared" si="97"/>
        <x:v>0</x:v>
      </x:c>
      <x:c r="M725" s="21" t="s">
        <x:v>140</x:v>
      </x:c>
      <x:c r="N725" s="3" t="s">
        <x:v>1509</x:v>
      </x:c>
      <x:c r="O725" s="3" t="s">
        <x:v>1665</x:v>
      </x:c>
      <x:c r="P725" s="3" t="s">
        <x:v>150</x:v>
      </x:c>
      <x:c r="Q725" s="3" t="s">
        <x:v>150</x:v>
      </x:c>
      <x:c r="R725" s="3" t="s">
        <x:v>185</x:v>
      </x:c>
      <x:c r="AV725" s="3" t="s">
        <x:v>140</x:v>
      </x:c>
      <x:c r="AW725" s="3" t="s">
        <x:v>1381</x:v>
      </x:c>
      <x:c r="AX725" s="3" t="s">
        <x:v>140</x:v>
      </x:c>
      <x:c r="AY725" s="3" t="s">
        <x:v>140</x:v>
      </x:c>
      <x:c r="AZ725" s="3" t="s">
        <x:v>140</x:v>
      </x:c>
    </x:row>
    <x:row r="726" spans="1:52" ht="30" customHeight="1">
      <x:c r="A726" s="21" t="s">
        <x:v>849</x:v>
      </x:c>
      <x:c r="B726" s="21" t="s">
        <x:v>387</x:v>
      </x:c>
      <x:c r="C726" s="21" t="s">
        <x:v>127</x:v>
      </x:c>
      <x:c r="D726" s="22">
        <x:v>0.2016</x:v>
      </x:c>
      <x:c r="E726" s="24">
        <x:f>단가대비표!O96</x:f>
        <x:v>0</x:v>
      </x:c>
      <x:c r="F726" s="27">
        <x:f>TRUNC(E726*D726,1)</x:f>
        <x:v>0</x:v>
      </x:c>
      <x:c r="G726" s="24">
        <x:f>단가대비표!P96</x:f>
        <x:v>0</x:v>
      </x:c>
      <x:c r="H726" s="27">
        <x:f>TRUNC(G726*D726,1)</x:f>
        <x:v>0</x:v>
      </x:c>
      <x:c r="I726" s="24">
        <x:f>단가대비표!V96</x:f>
        <x:v>0</x:v>
      </x:c>
      <x:c r="J726" s="27">
        <x:f>TRUNC(I726*D726,1)</x:f>
        <x:v>0</x:v>
      </x:c>
      <x:c r="K726" s="24">
        <x:f t="shared" si="97"/>
        <x:v>0</x:v>
      </x:c>
      <x:c r="L726" s="27">
        <x:f t="shared" si="97"/>
        <x:v>0</x:v>
      </x:c>
      <x:c r="M726" s="21" t="s">
        <x:v>140</x:v>
      </x:c>
      <x:c r="N726" s="3" t="s">
        <x:v>1509</x:v>
      </x:c>
      <x:c r="O726" s="3" t="s">
        <x:v>1675</x:v>
      </x:c>
      <x:c r="P726" s="3" t="s">
        <x:v>150</x:v>
      </x:c>
      <x:c r="Q726" s="3" t="s">
        <x:v>150</x:v>
      </x:c>
      <x:c r="R726" s="3" t="s">
        <x:v>185</x:v>
      </x:c>
      <x:c r="V726" s="2">
        <x:v>1</x:v>
      </x:c>
      <x:c r="AV726" s="3" t="s">
        <x:v>140</x:v>
      </x:c>
      <x:c r="AW726" s="3" t="s">
        <x:v>1389</x:v>
      </x:c>
      <x:c r="AX726" s="3" t="s">
        <x:v>140</x:v>
      </x:c>
      <x:c r="AY726" s="3" t="s">
        <x:v>140</x:v>
      </x:c>
      <x:c r="AZ726" s="3" t="s">
        <x:v>140</x:v>
      </x:c>
    </x:row>
    <x:row r="727" spans="1:52" ht="30" customHeight="1">
      <x:c r="A727" s="21" t="s">
        <x:v>164</x:v>
      </x:c>
      <x:c r="B727" s="21" t="s">
        <x:v>387</x:v>
      </x:c>
      <x:c r="C727" s="21" t="s">
        <x:v>127</x:v>
      </x:c>
      <x:c r="D727" s="22">
        <x:v>0.51300000000000001</x:v>
      </x:c>
      <x:c r="E727" s="24">
        <x:f>단가대비표!O114</x:f>
        <x:v>0</x:v>
      </x:c>
      <x:c r="F727" s="27">
        <x:f>TRUNC(E727*D727,1)</x:f>
        <x:v>0</x:v>
      </x:c>
      <x:c r="G727" s="24">
        <x:f>단가대비표!P114</x:f>
        <x:v>0</x:v>
      </x:c>
      <x:c r="H727" s="27">
        <x:f>TRUNC(G727*D727,1)</x:f>
        <x:v>0</x:v>
      </x:c>
      <x:c r="I727" s="24">
        <x:f>단가대비표!V114</x:f>
        <x:v>0</x:v>
      </x:c>
      <x:c r="J727" s="27">
        <x:f>TRUNC(I727*D727,1)</x:f>
        <x:v>0</x:v>
      </x:c>
      <x:c r="K727" s="24">
        <x:f t="shared" si="97"/>
        <x:v>0</x:v>
      </x:c>
      <x:c r="L727" s="27">
        <x:f t="shared" si="97"/>
        <x:v>0</x:v>
      </x:c>
      <x:c r="M727" s="21" t="s">
        <x:v>140</x:v>
      </x:c>
      <x:c r="N727" s="3" t="s">
        <x:v>1509</x:v>
      </x:c>
      <x:c r="O727" s="3" t="s">
        <x:v>1037</x:v>
      </x:c>
      <x:c r="P727" s="3" t="s">
        <x:v>150</x:v>
      </x:c>
      <x:c r="Q727" s="3" t="s">
        <x:v>150</x:v>
      </x:c>
      <x:c r="R727" s="3" t="s">
        <x:v>185</x:v>
      </x:c>
      <x:c r="V727" s="2">
        <x:v>1</x:v>
      </x:c>
      <x:c r="AV727" s="3" t="s">
        <x:v>140</x:v>
      </x:c>
      <x:c r="AW727" s="3" t="s">
        <x:v>1345</x:v>
      </x:c>
      <x:c r="AX727" s="3" t="s">
        <x:v>140</x:v>
      </x:c>
      <x:c r="AY727" s="3" t="s">
        <x:v>140</x:v>
      </x:c>
      <x:c r="AZ727" s="3" t="s">
        <x:v>140</x:v>
      </x:c>
    </x:row>
    <x:row r="728" spans="1:52" ht="30" customHeight="1">
      <x:c r="A728" s="21" t="s">
        <x:v>856</x:v>
      </x:c>
      <x:c r="B728" s="21" t="s">
        <x:v>431</x:v>
      </x:c>
      <x:c r="C728" s="21" t="s">
        <x:v>141</x:v>
      </x:c>
      <x:c r="D728" s="22">
        <x:v>1</x:v>
      </x:c>
      <x:c r="E728" s="24">
        <x:f>TRUNC(SUMIF(V725:V728,RIGHTB(O728,1),H725:H728)*U728,2)</x:f>
        <x:v>0</x:v>
      </x:c>
      <x:c r="F728" s="27">
        <x:f>TRUNC(E728*D728,1)</x:f>
        <x:v>0</x:v>
      </x:c>
      <x:c r="G728" s="24">
        <x:v>0</x:v>
      </x:c>
      <x:c r="H728" s="27">
        <x:f>TRUNC(G728*D728,1)</x:f>
        <x:v>0</x:v>
      </x:c>
      <x:c r="I728" s="24">
        <x:v>0</x:v>
      </x:c>
      <x:c r="J728" s="27">
        <x:f>TRUNC(I728*D728,1)</x:f>
        <x:v>0</x:v>
      </x:c>
      <x:c r="K728" s="24">
        <x:f t="shared" si="97"/>
        <x:v>0</x:v>
      </x:c>
      <x:c r="L728" s="27">
        <x:f t="shared" si="97"/>
        <x:v>0</x:v>
      </x:c>
      <x:c r="M728" s="21" t="s">
        <x:v>140</x:v>
      </x:c>
      <x:c r="N728" s="3" t="s">
        <x:v>1509</x:v>
      </x:c>
      <x:c r="O728" s="3" t="s">
        <x:v>5</x:v>
      </x:c>
      <x:c r="P728" s="3" t="s">
        <x:v>150</x:v>
      </x:c>
      <x:c r="Q728" s="3" t="s">
        <x:v>150</x:v>
      </x:c>
      <x:c r="R728" s="3" t="s">
        <x:v>150</x:v>
      </x:c>
      <x:c r="S728" s="2">
        <x:v>1</x:v>
      </x:c>
      <x:c r="T728" s="2">
        <x:v>0</x:v>
      </x:c>
      <x:c r="U728" s="2">
        <x:v>0.029999999999999999</x:v>
      </x:c>
      <x:c r="AV728" s="3" t="s">
        <x:v>140</x:v>
      </x:c>
      <x:c r="AW728" s="3" t="s">
        <x:v>1410</x:v>
      </x:c>
      <x:c r="AX728" s="3" t="s">
        <x:v>140</x:v>
      </x:c>
      <x:c r="AY728" s="3" t="s">
        <x:v>140</x:v>
      </x:c>
      <x:c r="AZ728" s="3" t="s">
        <x:v>140</x:v>
      </x:c>
    </x:row>
    <x:row r="729" spans="1:52" ht="30" customHeight="1">
      <x:c r="A729" s="21" t="s">
        <x:v>1699</x:v>
      </x:c>
      <x:c r="B729" s="21" t="s">
        <x:v>140</x:v>
      </x:c>
      <x:c r="C729" s="21" t="s">
        <x:v>140</x:v>
      </x:c>
      <x:c r="D729" s="22"/>
      <x:c r="E729" s="24"/>
      <x:c r="F729" s="27">
        <x:f>TRUNC(SUMIF(N725:N728,N724,F725:F728),0)</x:f>
        <x:v>0</x:v>
      </x:c>
      <x:c r="G729" s="24"/>
      <x:c r="H729" s="27">
        <x:f>TRUNC(SUMIF(N725:N728,N724,H725:H728),0)</x:f>
        <x:v>0</x:v>
      </x:c>
      <x:c r="I729" s="24"/>
      <x:c r="J729" s="27">
        <x:f>TRUNC(SUMIF(N725:N728,N724,J725:J728),0)</x:f>
        <x:v>0</x:v>
      </x:c>
      <x:c r="K729" s="24"/>
      <x:c r="L729" s="27">
        <x:f>F729+H729+J729</x:f>
        <x:v>0</x:v>
      </x:c>
      <x:c r="M729" s="21" t="s">
        <x:v>140</x:v>
      </x:c>
      <x:c r="N729" s="3" t="s">
        <x:v>344</x:v>
      </x:c>
      <x:c r="O729" s="3" t="s">
        <x:v>344</x:v>
      </x:c>
      <x:c r="P729" s="3" t="s">
        <x:v>140</x:v>
      </x:c>
      <x:c r="Q729" s="3" t="s">
        <x:v>140</x:v>
      </x:c>
      <x:c r="R729" s="3" t="s">
        <x:v>140</x:v>
      </x:c>
      <x:c r="AV729" s="3" t="s">
        <x:v>140</x:v>
      </x:c>
      <x:c r="AW729" s="3" t="s">
        <x:v>140</x:v>
      </x:c>
      <x:c r="AX729" s="3" t="s">
        <x:v>140</x:v>
      </x:c>
      <x:c r="AY729" s="3" t="s">
        <x:v>140</x:v>
      </x:c>
      <x:c r="AZ729" s="3" t="s">
        <x:v>140</x:v>
      </x:c>
    </x:row>
    <x:row r="730" spans="1:13" ht="30" customHeight="1">
      <x:c r="A730" s="22"/>
      <x:c r="B730" s="22"/>
      <x:c r="C730" s="22"/>
      <x:c r="D730" s="22"/>
      <x:c r="E730" s="24"/>
      <x:c r="F730" s="27"/>
      <x:c r="G730" s="24"/>
      <x:c r="H730" s="27"/>
      <x:c r="I730" s="24"/>
      <x:c r="J730" s="27"/>
      <x:c r="K730" s="24"/>
      <x:c r="L730" s="27"/>
      <x:c r="M730" s="22"/>
    </x:row>
    <x:row r="731" spans="1:14" ht="30" customHeight="1">
      <x:c r="A731" s="18" t="s">
        <x:v>1879</x:v>
      </x:c>
      <x:c r="B731" s="19"/>
      <x:c r="C731" s="19"/>
      <x:c r="D731" s="19"/>
      <x:c r="E731" s="23"/>
      <x:c r="F731" s="26"/>
      <x:c r="G731" s="23"/>
      <x:c r="H731" s="26"/>
      <x:c r="I731" s="23"/>
      <x:c r="J731" s="26"/>
      <x:c r="K731" s="23"/>
      <x:c r="L731" s="26"/>
      <x:c r="M731" s="20"/>
      <x:c r="N731" s="3" t="s">
        <x:v>1504</x:v>
      </x:c>
    </x:row>
    <x:row r="732" spans="1:52" ht="30" customHeight="1">
      <x:c r="A732" s="21" t="s">
        <x:v>604</x:v>
      </x:c>
      <x:c r="B732" s="21" t="s">
        <x:v>1611</x:v>
      </x:c>
      <x:c r="C732" s="21" t="s">
        <x:v>152</x:v>
      </x:c>
      <x:c r="D732" s="22">
        <x:v>1</x:v>
      </x:c>
      <x:c r="E732" s="24">
        <x:f>단가대비표!O54</x:f>
        <x:v>0</x:v>
      </x:c>
      <x:c r="F732" s="27">
        <x:f>TRUNC(E732*D732,1)</x:f>
        <x:v>0</x:v>
      </x:c>
      <x:c r="G732" s="24">
        <x:f>단가대비표!P54</x:f>
        <x:v>0</x:v>
      </x:c>
      <x:c r="H732" s="27">
        <x:f>TRUNC(G732*D732,1)</x:f>
        <x:v>0</x:v>
      </x:c>
      <x:c r="I732" s="24">
        <x:f>단가대비표!V54</x:f>
        <x:v>0</x:v>
      </x:c>
      <x:c r="J732" s="27">
        <x:f>TRUNC(I732*D732,1)</x:f>
        <x:v>0</x:v>
      </x:c>
      <x:c r="K732" s="24">
        <x:f t="shared" ref="K732:L734" si="98">TRUNC(E732+G732+I732,1)</x:f>
        <x:v>0</x:v>
      </x:c>
      <x:c r="L732" s="27">
        <x:f t="shared" si="98"/>
        <x:v>0</x:v>
      </x:c>
      <x:c r="M732" s="21" t="s">
        <x:v>140</x:v>
      </x:c>
      <x:c r="N732" s="3" t="s">
        <x:v>1504</x:v>
      </x:c>
      <x:c r="O732" s="3" t="s">
        <x:v>1856</x:v>
      </x:c>
      <x:c r="P732" s="3" t="s">
        <x:v>150</x:v>
      </x:c>
      <x:c r="Q732" s="3" t="s">
        <x:v>150</x:v>
      </x:c>
      <x:c r="R732" s="3" t="s">
        <x:v>185</x:v>
      </x:c>
      <x:c r="AV732" s="3" t="s">
        <x:v>140</x:v>
      </x:c>
      <x:c r="AW732" s="3" t="s">
        <x:v>1388</x:v>
      </x:c>
      <x:c r="AX732" s="3" t="s">
        <x:v>140</x:v>
      </x:c>
      <x:c r="AY732" s="3" t="s">
        <x:v>140</x:v>
      </x:c>
      <x:c r="AZ732" s="3" t="s">
        <x:v>140</x:v>
      </x:c>
    </x:row>
    <x:row r="733" spans="1:52" ht="30" customHeight="1">
      <x:c r="A733" s="21" t="s">
        <x:v>164</x:v>
      </x:c>
      <x:c r="B733" s="21" t="s">
        <x:v>387</x:v>
      </x:c>
      <x:c r="C733" s="21" t="s">
        <x:v>127</x:v>
      </x:c>
      <x:c r="D733" s="22">
        <x:v>0.070999999999999996</x:v>
      </x:c>
      <x:c r="E733" s="24">
        <x:f>단가대비표!O114</x:f>
        <x:v>0</x:v>
      </x:c>
      <x:c r="F733" s="27">
        <x:f>TRUNC(E733*D733,1)</x:f>
        <x:v>0</x:v>
      </x:c>
      <x:c r="G733" s="24">
        <x:f>단가대비표!P114</x:f>
        <x:v>0</x:v>
      </x:c>
      <x:c r="H733" s="27">
        <x:f>TRUNC(G733*D733,1)</x:f>
        <x:v>0</x:v>
      </x:c>
      <x:c r="I733" s="24">
        <x:f>단가대비표!V114</x:f>
        <x:v>0</x:v>
      </x:c>
      <x:c r="J733" s="27">
        <x:f>TRUNC(I733*D733,1)</x:f>
        <x:v>0</x:v>
      </x:c>
      <x:c r="K733" s="24">
        <x:f t="shared" si="98"/>
        <x:v>0</x:v>
      </x:c>
      <x:c r="L733" s="27">
        <x:f t="shared" si="98"/>
        <x:v>0</x:v>
      </x:c>
      <x:c r="M733" s="21" t="s">
        <x:v>140</x:v>
      </x:c>
      <x:c r="N733" s="3" t="s">
        <x:v>1504</x:v>
      </x:c>
      <x:c r="O733" s="3" t="s">
        <x:v>1037</x:v>
      </x:c>
      <x:c r="P733" s="3" t="s">
        <x:v>150</x:v>
      </x:c>
      <x:c r="Q733" s="3" t="s">
        <x:v>150</x:v>
      </x:c>
      <x:c r="R733" s="3" t="s">
        <x:v>185</x:v>
      </x:c>
      <x:c r="V733" s="2">
        <x:v>1</x:v>
      </x:c>
      <x:c r="AV733" s="3" t="s">
        <x:v>140</x:v>
      </x:c>
      <x:c r="AW733" s="3" t="s">
        <x:v>1374</x:v>
      </x:c>
      <x:c r="AX733" s="3" t="s">
        <x:v>140</x:v>
      </x:c>
      <x:c r="AY733" s="3" t="s">
        <x:v>140</x:v>
      </x:c>
      <x:c r="AZ733" s="3" t="s">
        <x:v>140</x:v>
      </x:c>
    </x:row>
    <x:row r="734" spans="1:52" ht="30" customHeight="1">
      <x:c r="A734" s="21" t="s">
        <x:v>856</x:v>
      </x:c>
      <x:c r="B734" s="21" t="s">
        <x:v>431</x:v>
      </x:c>
      <x:c r="C734" s="21" t="s">
        <x:v>141</x:v>
      </x:c>
      <x:c r="D734" s="22">
        <x:v>1</x:v>
      </x:c>
      <x:c r="E734" s="24">
        <x:f>TRUNC(SUMIF(V732:V734,RIGHTB(O734,1),H732:H734)*U734,2)</x:f>
        <x:v>0</x:v>
      </x:c>
      <x:c r="F734" s="27">
        <x:f>TRUNC(E734*D734,1)</x:f>
        <x:v>0</x:v>
      </x:c>
      <x:c r="G734" s="24">
        <x:v>0</x:v>
      </x:c>
      <x:c r="H734" s="27">
        <x:f>TRUNC(G734*D734,1)</x:f>
        <x:v>0</x:v>
      </x:c>
      <x:c r="I734" s="24">
        <x:v>0</x:v>
      </x:c>
      <x:c r="J734" s="27">
        <x:f>TRUNC(I734*D734,1)</x:f>
        <x:v>0</x:v>
      </x:c>
      <x:c r="K734" s="24">
        <x:f t="shared" si="98"/>
        <x:v>0</x:v>
      </x:c>
      <x:c r="L734" s="27">
        <x:f t="shared" si="98"/>
        <x:v>0</x:v>
      </x:c>
      <x:c r="M734" s="21" t="s">
        <x:v>140</x:v>
      </x:c>
      <x:c r="N734" s="3" t="s">
        <x:v>1504</x:v>
      </x:c>
      <x:c r="O734" s="3" t="s">
        <x:v>5</x:v>
      </x:c>
      <x:c r="P734" s="3" t="s">
        <x:v>150</x:v>
      </x:c>
      <x:c r="Q734" s="3" t="s">
        <x:v>150</x:v>
      </x:c>
      <x:c r="R734" s="3" t="s">
        <x:v>150</x:v>
      </x:c>
      <x:c r="S734" s="2">
        <x:v>1</x:v>
      </x:c>
      <x:c r="T734" s="2">
        <x:v>0</x:v>
      </x:c>
      <x:c r="U734" s="2">
        <x:v>0.029999999999999999</x:v>
      </x:c>
      <x:c r="AV734" s="3" t="s">
        <x:v>140</x:v>
      </x:c>
      <x:c r="AW734" s="3" t="s">
        <x:v>1456</x:v>
      </x:c>
      <x:c r="AX734" s="3" t="s">
        <x:v>140</x:v>
      </x:c>
      <x:c r="AY734" s="3" t="s">
        <x:v>140</x:v>
      </x:c>
      <x:c r="AZ734" s="3" t="s">
        <x:v>140</x:v>
      </x:c>
    </x:row>
    <x:row r="735" spans="1:52" ht="30" customHeight="1">
      <x:c r="A735" s="21" t="s">
        <x:v>1699</x:v>
      </x:c>
      <x:c r="B735" s="21" t="s">
        <x:v>140</x:v>
      </x:c>
      <x:c r="C735" s="21" t="s">
        <x:v>140</x:v>
      </x:c>
      <x:c r="D735" s="22"/>
      <x:c r="E735" s="24"/>
      <x:c r="F735" s="27">
        <x:f>TRUNC(SUMIF(N732:N734,N731,F732:F734),0)</x:f>
        <x:v>0</x:v>
      </x:c>
      <x:c r="G735" s="24"/>
      <x:c r="H735" s="27">
        <x:f>TRUNC(SUMIF(N732:N734,N731,H732:H734),0)</x:f>
        <x:v>0</x:v>
      </x:c>
      <x:c r="I735" s="24"/>
      <x:c r="J735" s="27">
        <x:f>TRUNC(SUMIF(N732:N734,N731,J732:J734),0)</x:f>
        <x:v>0</x:v>
      </x:c>
      <x:c r="K735" s="24"/>
      <x:c r="L735" s="27">
        <x:f>F735+H735+J735</x:f>
        <x:v>0</x:v>
      </x:c>
      <x:c r="M735" s="21" t="s">
        <x:v>140</x:v>
      </x:c>
      <x:c r="N735" s="3" t="s">
        <x:v>344</x:v>
      </x:c>
      <x:c r="O735" s="3" t="s">
        <x:v>344</x:v>
      </x:c>
      <x:c r="P735" s="3" t="s">
        <x:v>140</x:v>
      </x:c>
      <x:c r="Q735" s="3" t="s">
        <x:v>140</x:v>
      </x:c>
      <x:c r="R735" s="3" t="s">
        <x:v>140</x:v>
      </x:c>
      <x:c r="AV735" s="3" t="s">
        <x:v>140</x:v>
      </x:c>
      <x:c r="AW735" s="3" t="s">
        <x:v>140</x:v>
      </x:c>
      <x:c r="AX735" s="3" t="s">
        <x:v>140</x:v>
      </x:c>
      <x:c r="AY735" s="3" t="s">
        <x:v>140</x:v>
      </x:c>
      <x:c r="AZ735" s="3" t="s">
        <x:v>140</x:v>
      </x:c>
    </x:row>
  </x:sheetData>
  <x:mergeCells count="45">
    <x:mergeCell ref="AU2:AU3"/>
    <x:mergeCell ref="AV2:AV3"/>
    <x:mergeCell ref="AW2:AW3"/>
    <x:mergeCell ref="AO2:AO3"/>
    <x:mergeCell ref="AP2:AP3"/>
    <x:mergeCell ref="AQ2:AQ3"/>
    <x:mergeCell ref="AR2:AR3"/>
    <x:mergeCell ref="AS2:AS3"/>
    <x:mergeCell ref="AT2:AT3"/>
    <x:mergeCell ref="AN2:AN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B2:AB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P2:P3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</x:mergeCells>
  <x:pageMargins left="0.78694444894790649" right="0" top="0.39347222447395325" bottom="0.39347222447395325" header="0" footer="0"/>
  <x:pageSetup paperSize="9" scale="66" firstPageNumber="1" fitToWidth="1" fitToHeight="0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L4"/>
  <x:sheetViews>
    <x:sheetView topLeftCell="B1" zoomScaleNormal="100" zoomScaleSheetLayoutView="75" workbookViewId="0">
      <x:selection activeCell="A1" activeCellId="0" sqref="A1:A1"/>
    </x:sheetView>
  </x:sheetViews>
  <x:sheetFormatPr defaultColWidth="9" defaultRowHeight="16.5"/>
  <x:cols>
    <x:col min="1" max="1" width="11.625" style="2" hidden="1" customWidth="1"/>
    <x:col min="2" max="3" width="30.625" style="2" customWidth="1"/>
    <x:col min="4" max="4" width="4.625" style="2" customWidth="1"/>
    <x:col min="5" max="8" width="13.625" style="2" customWidth="1"/>
    <x:col min="9" max="9" width="8.625" style="2" customWidth="1"/>
    <x:col min="10" max="10" width="12.625" style="2" customWidth="1"/>
    <x:col min="11" max="11" width="11.625" style="2" hidden="1" customWidth="1"/>
    <x:col min="12" max="12" width="20.625" style="2" customWidth="1"/>
  </x:cols>
  <x:sheetData>
    <x:row r="1" spans="1:12" ht="30" customHeight="1">
      <x:c r="A1" s="5"/>
      <x:c r="B1" s="4" t="s">
        <x:v>947</x:v>
      </x:c>
      <x:c r="C1" s="5"/>
      <x:c r="D1" s="5"/>
      <x:c r="E1" s="5"/>
      <x:c r="F1" s="5"/>
      <x:c r="G1" s="5"/>
      <x:c r="H1" s="5"/>
      <x:c r="I1" s="5"/>
      <x:c r="J1" s="5"/>
      <x:c r="K1" s="5"/>
      <x:c r="L1" s="5"/>
    </x:row>
    <x:row r="2" spans="1:12" ht="30" customHeight="1">
      <x:c r="A2" s="16"/>
      <x:c r="B2" s="17" t="s">
        <x:v>302</x:v>
      </x:c>
      <x:c r="C2" s="7"/>
      <x:c r="D2" s="7"/>
      <x:c r="E2" s="7"/>
      <x:c r="F2" s="7"/>
      <x:c r="G2" s="7"/>
      <x:c r="H2" s="7"/>
      <x:c r="I2" s="7"/>
      <x:c r="J2" s="7"/>
      <x:c r="K2" s="7"/>
      <x:c r="L2" s="8"/>
    </x:row>
    <x:row r="3" spans="1:12" ht="30" customHeight="1">
      <x:c r="A3" s="9" t="s">
        <x:v>457</x:v>
      </x:c>
      <x:c r="B3" s="9" t="s">
        <x:v>928</x:v>
      </x:c>
      <x:c r="C3" s="9" t="s">
        <x:v>933</x:v>
      </x:c>
      <x:c r="D3" s="9" t="s">
        <x:v>149</x:v>
      </x:c>
      <x:c r="E3" s="9" t="s">
        <x:v>523</x:v>
      </x:c>
      <x:c r="F3" s="9" t="s">
        <x:v>395</x:v>
      </x:c>
      <x:c r="G3" s="9" t="s">
        <x:v>847</x:v>
      </x:c>
      <x:c r="H3" s="9" t="s">
        <x:v>848</x:v>
      </x:c>
      <x:c r="I3" s="9" t="s">
        <x:v>394</x:v>
      </x:c>
      <x:c r="J3" s="9" t="s">
        <x:v>853</x:v>
      </x:c>
      <x:c r="K3" s="9" t="s">
        <x:v>740</x:v>
      </x:c>
      <x:c r="L3" s="9" t="s">
        <x:v>407</x:v>
      </x:c>
    </x:row>
    <x:row r="4" spans="1:12" ht="30" customHeight="1">
      <x:c r="A4" s="28" t="s">
        <x:v>140</x:v>
      </x:c>
      <x:c r="B4" s="29" t="s">
        <x:v>140</x:v>
      </x:c>
      <x:c r="C4" s="29" t="s">
        <x:v>140</x:v>
      </x:c>
      <x:c r="D4" s="29" t="s">
        <x:v>140</x:v>
      </x:c>
      <x:c r="E4" s="30"/>
      <x:c r="F4" s="30"/>
      <x:c r="G4" s="30"/>
      <x:c r="H4" s="30"/>
      <x:c r="I4" s="29" t="s">
        <x:v>140</x:v>
      </x:c>
      <x:c r="J4" s="29" t="s">
        <x:v>140</x:v>
      </x:c>
      <x:c r="K4" s="29" t="s">
        <x:v>140</x:v>
      </x:c>
      <x:c r="L4" s="29" t="s">
        <x:v>140</x:v>
      </x:c>
    </x:row>
  </x:sheetData>
  <x:pageMargins left="0.78694444894790649" right="0" top="0.39347222447395325" bottom="0.39347222447395325" header="0" footer="0"/>
  <x:pageSetup paperSize="9" scale="77" firstPageNumber="1" fitToWidth="1" fitToHeight="0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pageSetUpPr autoPageBreaks="1" fitToPage="1"/>
  </x:sheetPr>
  <x:dimension ref="A1:T6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cols>
    <x:col min="1" max="1" width="77.625" style="2" customWidth="1"/>
    <x:col min="2" max="5" width="13.625" style="2" customWidth="1"/>
    <x:col min="6" max="6" width="12.625" style="2" customWidth="1"/>
    <x:col min="7" max="8" width="11.625" style="2" hidden="1" customWidth="1"/>
    <x:col min="9" max="10" width="30.625" style="2" hidden="1" customWidth="1"/>
    <x:col min="11" max="11" width="6.625" style="2" hidden="1" customWidth="1"/>
    <x:col min="12" max="12" width="13.625" style="2" hidden="1" customWidth="1"/>
    <x:col min="13" max="14" width="6.625" style="2" hidden="1" customWidth="1"/>
    <x:col min="15" max="20" width="2.625" style="2" hidden="1" customWidth="1"/>
  </x:cols>
  <x:sheetData>
    <x:row r="1" spans="1:6" ht="30" customHeight="1">
      <x:c r="A1" s="4" t="s">
        <x:v>957</x:v>
      </x:c>
      <x:c r="B1" s="5"/>
      <x:c r="C1" s="5"/>
      <x:c r="D1" s="5"/>
      <x:c r="E1" s="5"/>
      <x:c r="F1" s="5"/>
    </x:row>
    <x:row r="2" spans="1:6" ht="30" customHeight="1">
      <x:c r="A2" s="6" t="s">
        <x:v>302</x:v>
      </x:c>
      <x:c r="B2" s="7"/>
      <x:c r="C2" s="7"/>
      <x:c r="D2" s="7"/>
      <x:c r="E2" s="7"/>
      <x:c r="F2" s="8"/>
    </x:row>
    <x:row r="3" spans="1:20" ht="30" customHeight="1">
      <x:c r="A3" s="9" t="s">
        <x:v>1709</x:v>
      </x:c>
      <x:c r="B3" s="9" t="s">
        <x:v>523</x:v>
      </x:c>
      <x:c r="C3" s="9" t="s">
        <x:v>395</x:v>
      </x:c>
      <x:c r="D3" s="9" t="s">
        <x:v>847</x:v>
      </x:c>
      <x:c r="E3" s="9" t="s">
        <x:v>848</x:v>
      </x:c>
      <x:c r="F3" s="9" t="s">
        <x:v>853</x:v>
      </x:c>
      <x:c r="G3" s="3" t="s">
        <x:v>740</x:v>
      </x:c>
      <x:c r="H3" s="3" t="s">
        <x:v>189</x:v>
      </x:c>
      <x:c r="I3" s="3" t="s">
        <x:v>258</x:v>
      </x:c>
      <x:c r="J3" s="3" t="s">
        <x:v>135</x:v>
      </x:c>
      <x:c r="K3" s="3" t="s">
        <x:v>149</x:v>
      </x:c>
      <x:c r="L3" s="3" t="s">
        <x:v>136</x:v>
      </x:c>
      <x:c r="M3" s="3" t="s">
        <x:v>158</x:v>
      </x:c>
      <x:c r="N3" s="3" t="s">
        <x:v>246</x:v>
      </x:c>
      <x:c r="O3" s="3" t="s">
        <x:v>159</x:v>
      </x:c>
      <x:c r="P3" s="3" t="s">
        <x:v>159</x:v>
      </x:c>
      <x:c r="Q3" s="3" t="s">
        <x:v>159</x:v>
      </x:c>
      <x:c r="R3" s="3" t="s">
        <x:v>159</x:v>
      </x:c>
      <x:c r="S3" s="3" t="s">
        <x:v>159</x:v>
      </x:c>
      <x:c r="T3" s="3" t="s">
        <x:v>188</x:v>
      </x:c>
    </x:row>
    <x:row r="4" spans="1:11" ht="20.100000000000001" customHeight="1">
      <x:c r="A4" s="31" t="s">
        <x:v>1631</x:v>
      </x:c>
      <x:c r="B4" s="32"/>
      <x:c r="C4" s="32"/>
      <x:c r="D4" s="32"/>
      <x:c r="E4" s="32"/>
      <x:c r="F4" s="33" t="s">
        <x:v>140</x:v>
      </x:c>
      <x:c r="G4" s="3" t="s">
        <x:v>140</x:v>
      </x:c>
      <x:c r="I4" s="3" t="s">
        <x:v>140</x:v>
      </x:c>
      <x:c r="J4" s="3" t="s">
        <x:v>140</x:v>
      </x:c>
      <x:c r="K4" s="3" t="s">
        <x:v>140</x:v>
      </x:c>
    </x:row>
    <x:row r="5" spans="1:20" ht="20.100000000000001" customHeight="1">
      <x:c r="A5" s="34" t="s">
        <x:v>140</x:v>
      </x:c>
      <x:c r="B5" s="35"/>
      <x:c r="C5" s="35"/>
      <x:c r="D5" s="35"/>
      <x:c r="E5" s="35"/>
      <x:c r="F5" s="34" t="s">
        <x:v>140</x:v>
      </x:c>
      <x:c r="G5" s="3" t="s">
        <x:v>140</x:v>
      </x:c>
      <x:c r="H5" s="3" t="s">
        <x:v>140</x:v>
      </x:c>
      <x:c r="I5" s="3" t="s">
        <x:v>140</x:v>
      </x:c>
      <x:c r="J5" s="3" t="s">
        <x:v>140</x:v>
      </x:c>
      <x:c r="K5" s="3" t="s">
        <x:v>140</x:v>
      </x:c>
      <x:c r="M5" s="3" t="s">
        <x:v>140</x:v>
      </x:c>
      <x:c r="O5" s="3" t="s">
        <x:v>140</x:v>
      </x:c>
      <x:c r="P5" s="3" t="s">
        <x:v>140</x:v>
      </x:c>
      <x:c r="Q5" s="3" t="s">
        <x:v>140</x:v>
      </x:c>
      <x:c r="R5" s="3" t="s">
        <x:v>140</x:v>
      </x:c>
      <x:c r="S5" s="3" t="s">
        <x:v>140</x:v>
      </x:c>
      <x:c r="T5" s="3" t="s">
        <x:v>140</x:v>
      </x:c>
    </x:row>
    <x:row r="6" spans="1:6" ht="20.100000000000001" customHeight="1">
      <x:c r="A6" s="36" t="s">
        <x:v>776</x:v>
      </x:c>
      <x:c r="B6" s="37">
        <x:f>TRUNC(SUMIF(T5:T5,"TT",B5:B5),0)</x:f>
        <x:v>0</x:v>
      </x:c>
      <x:c r="C6" s="37">
        <x:f>TRUNC(SUMIF(T5:T5,"TT",C5:C5),0)</x:f>
        <x:v>0</x:v>
      </x:c>
      <x:c r="D6" s="37">
        <x:f>TRUNC(SUMIF(T5:T5,"TT",D5:D5),0)</x:f>
        <x:v>0</x:v>
      </x:c>
      <x:c r="E6" s="37">
        <x:f>TRUNC(SUM(B6,C6,D6),0)</x:f>
        <x:v>0</x:v>
      </x:c>
      <x:c r="F6" s="38"/>
    </x:row>
  </x:sheetData>
  <x:pageMargins left="0.78694444894790649" right="0" top="0.39347222447395325" bottom="0.39347222447395325" header="0" footer="0"/>
  <x:pageSetup paperSize="9" scale="86" firstPageNumber="1" fitToWidth="1" fitToHeight="0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pageSetUpPr autoPageBreaks="1" fitToPage="1"/>
  </x:sheetPr>
  <x:dimension ref="A1:AB120"/>
  <x:sheetViews>
    <x:sheetView view="pageBreakPreview" topLeftCell="B36" zoomScaleNormal="100" zoomScaleSheetLayoutView="30" workbookViewId="0">
      <x:selection activeCell="U54" activeCellId="0" sqref="U54:U54"/>
    </x:sheetView>
  </x:sheetViews>
  <x:sheetFormatPr defaultColWidth="9" defaultRowHeight="16.399999999999999"/>
  <x:cols>
    <x:col min="1" max="1" width="12.625" style="2" hidden="1" customWidth="1"/>
    <x:col min="2" max="3" width="30.625" style="2" customWidth="1"/>
    <x:col min="4" max="4" width="4.625" style="2" customWidth="1"/>
    <x:col min="5" max="5" width="13.625" style="2" customWidth="1"/>
    <x:col min="6" max="6" width="4.625" style="2" customWidth="1"/>
    <x:col min="7" max="7" width="13.625" style="2" customWidth="1"/>
    <x:col min="8" max="8" width="4.625" style="2" customWidth="1"/>
    <x:col min="9" max="9" width="13.625" style="2" customWidth="1"/>
    <x:col min="10" max="10" width="4.625" style="2" customWidth="1"/>
    <x:col min="11" max="11" width="13.625" style="2" customWidth="1"/>
    <x:col min="12" max="12" width="4.625" style="2" customWidth="1"/>
    <x:col min="13" max="13" width="13.625" style="2" customWidth="1"/>
    <x:col min="14" max="14" width="4.625" style="2" customWidth="1"/>
    <x:col min="15" max="22" width="13.625" style="2" customWidth="1"/>
    <x:col min="23" max="23" width="8.625" style="2" customWidth="1"/>
    <x:col min="24" max="24" width="12.625" style="2" customWidth="1"/>
    <x:col min="25" max="27" width="1.625" style="2" hidden="1" customWidth="1"/>
    <x:col min="28" max="28" width="10.625" style="2" hidden="1" customWidth="1"/>
  </x:cols>
  <x:sheetData>
    <x:row r="1" spans="1:24" ht="30" customHeight="1">
      <x:c r="A1" s="58" t="s">
        <x:v>968</x:v>
      </x:c>
      <x:c r="B1" s="58"/>
      <x:c r="C1" s="58"/>
      <x:c r="D1" s="58"/>
      <x:c r="E1" s="58"/>
      <x:c r="F1" s="58"/>
      <x:c r="G1" s="58"/>
      <x:c r="H1" s="58"/>
      <x:c r="I1" s="58"/>
      <x:c r="J1" s="58"/>
      <x:c r="K1" s="58"/>
      <x:c r="L1" s="58"/>
      <x:c r="M1" s="58"/>
      <x:c r="N1" s="58"/>
      <x:c r="O1" s="58"/>
      <x:c r="P1" s="58"/>
      <x:c r="Q1" s="58"/>
      <x:c r="R1" s="58"/>
      <x:c r="S1" s="58"/>
      <x:c r="T1" s="58"/>
      <x:c r="U1" s="58"/>
      <x:c r="V1" s="58"/>
      <x:c r="W1" s="58"/>
      <x:c r="X1" s="58"/>
    </x:row>
    <x:row r="2" spans="1:24" ht="30" customHeight="1">
      <x:c r="A2" s="53" t="s">
        <x:v>302</x:v>
      </x:c>
      <x:c r="B2" s="53"/>
      <x:c r="C2" s="53"/>
      <x:c r="D2" s="53"/>
      <x:c r="E2" s="53"/>
      <x:c r="F2" s="53"/>
      <x:c r="G2" s="53"/>
      <x:c r="H2" s="53"/>
      <x:c r="I2" s="53"/>
      <x:c r="J2" s="53"/>
      <x:c r="K2" s="53"/>
      <x:c r="L2" s="53"/>
      <x:c r="M2" s="53"/>
      <x:c r="N2" s="53"/>
      <x:c r="O2" s="53"/>
      <x:c r="P2" s="53"/>
      <x:c r="Q2" s="53"/>
      <x:c r="R2" s="53"/>
      <x:c r="S2" s="53"/>
      <x:c r="T2" s="53"/>
      <x:c r="U2" s="53"/>
      <x:c r="V2" s="53"/>
      <x:c r="W2" s="53"/>
      <x:c r="X2" s="53"/>
    </x:row>
    <x:row r="3" spans="1:28" ht="30" customHeight="1">
      <x:c r="A3" s="56" t="s">
        <x:v>457</x:v>
      </x:c>
      <x:c r="B3" s="56" t="s">
        <x:v>928</x:v>
      </x:c>
      <x:c r="C3" s="56" t="s">
        <x:v>135</x:v>
      </x:c>
      <x:c r="D3" s="56" t="s">
        <x:v>149</x:v>
      </x:c>
      <x:c r="E3" s="56" t="s">
        <x:v>347</x:v>
      </x:c>
      <x:c r="F3" s="56"/>
      <x:c r="G3" s="56"/>
      <x:c r="H3" s="56"/>
      <x:c r="I3" s="56"/>
      <x:c r="J3" s="56"/>
      <x:c r="K3" s="56"/>
      <x:c r="L3" s="56"/>
      <x:c r="M3" s="56"/>
      <x:c r="N3" s="56"/>
      <x:c r="O3" s="56"/>
      <x:c r="P3" s="56" t="s">
        <x:v>395</x:v>
      </x:c>
      <x:c r="Q3" s="56" t="s">
        <x:v>847</x:v>
      </x:c>
      <x:c r="R3" s="56"/>
      <x:c r="S3" s="56"/>
      <x:c r="T3" s="56"/>
      <x:c r="U3" s="56"/>
      <x:c r="V3" s="56"/>
      <x:c r="W3" s="56" t="s">
        <x:v>394</x:v>
      </x:c>
      <x:c r="X3" s="56" t="s">
        <x:v>350</x:v>
      </x:c>
      <x:c r="Y3" s="53" t="s">
        <x:v>455</x:v>
      </x:c>
      <x:c r="Z3" s="53" t="s">
        <x:v>361</x:v>
      </x:c>
      <x:c r="AA3" s="53" t="s">
        <x:v>413</x:v>
      </x:c>
      <x:c r="AB3" s="53" t="s">
        <x:v>440</x:v>
      </x:c>
    </x:row>
    <x:row r="4" spans="1:28" ht="30" customHeight="1">
      <x:c r="A4" s="56"/>
      <x:c r="B4" s="56"/>
      <x:c r="C4" s="56"/>
      <x:c r="D4" s="56"/>
      <x:c r="E4" s="9" t="s">
        <x:v>425</x:v>
      </x:c>
      <x:c r="F4" s="9" t="s">
        <x:v>416</x:v>
      </x:c>
      <x:c r="G4" s="9" t="s">
        <x:v>850</x:v>
      </x:c>
      <x:c r="H4" s="9" t="s">
        <x:v>416</x:v>
      </x:c>
      <x:c r="I4" s="9" t="s">
        <x:v>841</x:v>
      </x:c>
      <x:c r="J4" s="9" t="s">
        <x:v>416</x:v>
      </x:c>
      <x:c r="K4" s="9" t="s">
        <x:v>846</x:v>
      </x:c>
      <x:c r="L4" s="9" t="s">
        <x:v>416</x:v>
      </x:c>
      <x:c r="M4" s="9" t="s">
        <x:v>397</x:v>
      </x:c>
      <x:c r="N4" s="9" t="s">
        <x:v>416</x:v>
      </x:c>
      <x:c r="O4" s="9" t="s">
        <x:v>845</x:v>
      </x:c>
      <x:c r="P4" s="56"/>
      <x:c r="Q4" s="9" t="s">
        <x:v>425</x:v>
      </x:c>
      <x:c r="R4" s="9" t="s">
        <x:v>850</x:v>
      </x:c>
      <x:c r="S4" s="9" t="s">
        <x:v>841</x:v>
      </x:c>
      <x:c r="T4" s="9" t="s">
        <x:v>846</x:v>
      </x:c>
      <x:c r="U4" s="9" t="s">
        <x:v>397</x:v>
      </x:c>
      <x:c r="V4" s="9" t="s">
        <x:v>845</x:v>
      </x:c>
      <x:c r="W4" s="56"/>
      <x:c r="X4" s="56"/>
      <x:c r="Y4" s="53"/>
      <x:c r="Z4" s="53"/>
      <x:c r="AA4" s="53"/>
      <x:c r="AB4" s="53"/>
    </x:row>
    <x:row r="5" spans="1:28" ht="30" customHeight="1">
      <x:c r="A5" s="15" t="s">
        <x:v>802</x:v>
      </x:c>
      <x:c r="B5" s="15" t="s">
        <x:v>842</x:v>
      </x:c>
      <x:c r="C5" s="15" t="s">
        <x:v>714</x:v>
      </x:c>
      <x:c r="D5" s="39" t="s">
        <x:v>157</x:v>
      </x:c>
      <x:c r="E5" s="40"/>
      <x:c r="F5" s="15"/>
      <x:c r="G5" s="40"/>
      <x:c r="H5" s="15"/>
      <x:c r="I5" s="40"/>
      <x:c r="J5" s="15"/>
      <x:c r="K5" s="40"/>
      <x:c r="L5" s="15"/>
      <x:c r="M5" s="40"/>
      <x:c r="N5" s="15"/>
      <x:c r="O5" s="40"/>
      <x:c r="P5" s="40"/>
      <x:c r="Q5" s="40"/>
      <x:c r="R5" s="40"/>
      <x:c r="S5" s="40"/>
      <x:c r="T5" s="40"/>
      <x:c r="U5" s="40"/>
      <x:c r="V5" s="40"/>
      <x:c r="W5" s="15" t="s">
        <x:v>390</x:v>
      </x:c>
      <x:c r="X5" s="15" t="s">
        <x:v>236</x:v>
      </x:c>
      <x:c r="Y5" s="3" t="s">
        <x:v>140</x:v>
      </x:c>
      <x:c r="Z5" s="3" t="s">
        <x:v>140</x:v>
      </x:c>
      <x:c r="AA5" s="41"/>
      <x:c r="AB5" s="3" t="s">
        <x:v>140</x:v>
      </x:c>
    </x:row>
    <x:row r="6" spans="1:28" ht="30" customHeight="1">
      <x:c r="A6" s="15" t="s">
        <x:v>794</x:v>
      </x:c>
      <x:c r="B6" s="15" t="s">
        <x:v>735</x:v>
      </x:c>
      <x:c r="C6" s="15" t="s">
        <x:v>684</x:v>
      </x:c>
      <x:c r="D6" s="39" t="s">
        <x:v>157</x:v>
      </x:c>
      <x:c r="E6" s="40"/>
      <x:c r="F6" s="15"/>
      <x:c r="G6" s="40"/>
      <x:c r="H6" s="15"/>
      <x:c r="I6" s="40"/>
      <x:c r="J6" s="15"/>
      <x:c r="K6" s="40"/>
      <x:c r="L6" s="15"/>
      <x:c r="M6" s="40"/>
      <x:c r="N6" s="15"/>
      <x:c r="O6" s="40"/>
      <x:c r="P6" s="40"/>
      <x:c r="Q6" s="40"/>
      <x:c r="R6" s="40"/>
      <x:c r="S6" s="40"/>
      <x:c r="T6" s="40"/>
      <x:c r="U6" s="40"/>
      <x:c r="V6" s="40"/>
      <x:c r="W6" s="15" t="s">
        <x:v>418</x:v>
      </x:c>
      <x:c r="X6" s="15" t="s">
        <x:v>236</x:v>
      </x:c>
      <x:c r="Y6" s="3" t="s">
        <x:v>140</x:v>
      </x:c>
      <x:c r="Z6" s="3" t="s">
        <x:v>140</x:v>
      </x:c>
      <x:c r="AA6" s="41"/>
      <x:c r="AB6" s="3" t="s">
        <x:v>140</x:v>
      </x:c>
    </x:row>
    <x:row r="7" spans="1:28" ht="30" customHeight="1">
      <x:c r="A7" s="15" t="s">
        <x:v>17</x:v>
      </x:c>
      <x:c r="B7" s="15" t="s">
        <x:v>130</x:v>
      </x:c>
      <x:c r="C7" s="15" t="s">
        <x:v>586</x:v>
      </x:c>
      <x:c r="D7" s="39" t="s">
        <x:v>232</x:v>
      </x:c>
      <x:c r="E7" s="40"/>
      <x:c r="F7" s="15"/>
      <x:c r="G7" s="40"/>
      <x:c r="H7" s="15"/>
      <x:c r="I7" s="40"/>
      <x:c r="J7" s="15"/>
      <x:c r="K7" s="40"/>
      <x:c r="L7" s="15"/>
      <x:c r="M7" s="40"/>
      <x:c r="N7" s="15"/>
      <x:c r="O7" s="40"/>
      <x:c r="P7" s="40"/>
      <x:c r="Q7" s="40"/>
      <x:c r="R7" s="40"/>
      <x:c r="S7" s="40"/>
      <x:c r="T7" s="40"/>
      <x:c r="U7" s="40"/>
      <x:c r="V7" s="40"/>
      <x:c r="W7" s="15" t="s">
        <x:v>389</x:v>
      </x:c>
      <x:c r="X7" s="15" t="s">
        <x:v>205</x:v>
      </x:c>
      <x:c r="Y7" s="3" t="s">
        <x:v>140</x:v>
      </x:c>
      <x:c r="Z7" s="3" t="s">
        <x:v>140</x:v>
      </x:c>
      <x:c r="AA7" s="41"/>
      <x:c r="AB7" s="3" t="s">
        <x:v>140</x:v>
      </x:c>
    </x:row>
    <x:row r="8" spans="1:28" ht="30" customHeight="1">
      <x:c r="A8" s="15" t="s">
        <x:v>1041</x:v>
      </x:c>
      <x:c r="B8" s="15" t="s">
        <x:v>130</x:v>
      </x:c>
      <x:c r="C8" s="15" t="s">
        <x:v>1622</x:v>
      </x:c>
      <x:c r="D8" s="39" t="s">
        <x:v>232</x:v>
      </x:c>
      <x:c r="E8" s="40"/>
      <x:c r="F8" s="15"/>
      <x:c r="G8" s="40"/>
      <x:c r="H8" s="15"/>
      <x:c r="I8" s="40"/>
      <x:c r="J8" s="15"/>
      <x:c r="K8" s="40"/>
      <x:c r="L8" s="15"/>
      <x:c r="M8" s="40"/>
      <x:c r="N8" s="15"/>
      <x:c r="O8" s="40"/>
      <x:c r="P8" s="40"/>
      <x:c r="Q8" s="40"/>
      <x:c r="R8" s="40"/>
      <x:c r="S8" s="40"/>
      <x:c r="T8" s="40"/>
      <x:c r="U8" s="40"/>
      <x:c r="V8" s="40"/>
      <x:c r="W8" s="15" t="s">
        <x:v>417</x:v>
      </x:c>
      <x:c r="X8" s="15" t="s">
        <x:v>140</x:v>
      </x:c>
      <x:c r="Y8" s="3" t="s">
        <x:v>140</x:v>
      </x:c>
      <x:c r="Z8" s="3" t="s">
        <x:v>140</x:v>
      </x:c>
      <x:c r="AA8" s="41"/>
      <x:c r="AB8" s="3" t="s">
        <x:v>140</x:v>
      </x:c>
    </x:row>
    <x:row r="9" spans="1:28" ht="30" customHeight="1">
      <x:c r="A9" s="15" t="s">
        <x:v>1924</x:v>
      </x:c>
      <x:c r="B9" s="15" t="s">
        <x:v>208</x:v>
      </x:c>
      <x:c r="C9" s="15" t="s">
        <x:v>875</x:v>
      </x:c>
      <x:c r="D9" s="39" t="s">
        <x:v>133</x:v>
      </x:c>
      <x:c r="E9" s="40"/>
      <x:c r="F9" s="15"/>
      <x:c r="G9" s="40"/>
      <x:c r="H9" s="15"/>
      <x:c r="I9" s="40"/>
      <x:c r="J9" s="15"/>
      <x:c r="K9" s="40"/>
      <x:c r="L9" s="15"/>
      <x:c r="M9" s="40"/>
      <x:c r="N9" s="15"/>
      <x:c r="O9" s="40"/>
      <x:c r="P9" s="40"/>
      <x:c r="Q9" s="40"/>
      <x:c r="R9" s="40"/>
      <x:c r="S9" s="40"/>
      <x:c r="T9" s="40"/>
      <x:c r="U9" s="40"/>
      <x:c r="V9" s="40"/>
      <x:c r="W9" s="15" t="s">
        <x:v>420</x:v>
      </x:c>
      <x:c r="X9" s="15" t="s">
        <x:v>140</x:v>
      </x:c>
      <x:c r="Y9" s="3" t="s">
        <x:v>140</x:v>
      </x:c>
      <x:c r="Z9" s="3" t="s">
        <x:v>140</x:v>
      </x:c>
      <x:c r="AA9" s="41"/>
      <x:c r="AB9" s="3" t="s">
        <x:v>140</x:v>
      </x:c>
    </x:row>
    <x:row r="10" spans="1:28" ht="30" customHeight="1">
      <x:c r="A10" s="15" t="s">
        <x:v>1674</x:v>
      </x:c>
      <x:c r="B10" s="15" t="s">
        <x:v>177</x:v>
      </x:c>
      <x:c r="C10" s="15" t="s">
        <x:v>1576</x:v>
      </x:c>
      <x:c r="D10" s="39" t="s">
        <x:v>139</x:v>
      </x:c>
      <x:c r="E10" s="40"/>
      <x:c r="F10" s="15"/>
      <x:c r="G10" s="40"/>
      <x:c r="H10" s="15"/>
      <x:c r="I10" s="40"/>
      <x:c r="J10" s="15"/>
      <x:c r="K10" s="40"/>
      <x:c r="L10" s="15"/>
      <x:c r="M10" s="40"/>
      <x:c r="N10" s="15"/>
      <x:c r="O10" s="40"/>
      <x:c r="P10" s="40"/>
      <x:c r="Q10" s="40"/>
      <x:c r="R10" s="40"/>
      <x:c r="S10" s="40"/>
      <x:c r="T10" s="40"/>
      <x:c r="U10" s="40"/>
      <x:c r="V10" s="40"/>
      <x:c r="W10" s="15" t="s">
        <x:v>483</x:v>
      </x:c>
      <x:c r="X10" s="15" t="s">
        <x:v>423</x:v>
      </x:c>
      <x:c r="Y10" s="3" t="s">
        <x:v>140</x:v>
      </x:c>
      <x:c r="Z10" s="3" t="s">
        <x:v>140</x:v>
      </x:c>
      <x:c r="AA10" s="41"/>
      <x:c r="AB10" s="3" t="s">
        <x:v>140</x:v>
      </x:c>
    </x:row>
    <x:row r="11" spans="1:28" ht="30" customHeight="1">
      <x:c r="A11" s="15" t="s">
        <x:v>30</x:v>
      </x:c>
      <x:c r="B11" s="15" t="s">
        <x:v>177</x:v>
      </x:c>
      <x:c r="C11" s="15" t="s">
        <x:v>1695</x:v>
      </x:c>
      <x:c r="D11" s="39" t="s">
        <x:v>139</x:v>
      </x:c>
      <x:c r="E11" s="40"/>
      <x:c r="F11" s="15"/>
      <x:c r="G11" s="40"/>
      <x:c r="H11" s="15"/>
      <x:c r="I11" s="40"/>
      <x:c r="J11" s="15"/>
      <x:c r="K11" s="40"/>
      <x:c r="L11" s="15"/>
      <x:c r="M11" s="40"/>
      <x:c r="N11" s="15"/>
      <x:c r="O11" s="40"/>
      <x:c r="P11" s="40"/>
      <x:c r="Q11" s="40"/>
      <x:c r="R11" s="40"/>
      <x:c r="S11" s="40"/>
      <x:c r="T11" s="40"/>
      <x:c r="U11" s="40"/>
      <x:c r="V11" s="40"/>
      <x:c r="W11" s="15" t="s">
        <x:v>346</x:v>
      </x:c>
      <x:c r="X11" s="15" t="s">
        <x:v>423</x:v>
      </x:c>
      <x:c r="Y11" s="3" t="s">
        <x:v>140</x:v>
      </x:c>
      <x:c r="Z11" s="3" t="s">
        <x:v>140</x:v>
      </x:c>
      <x:c r="AA11" s="41"/>
      <x:c r="AB11" s="3" t="s">
        <x:v>140</x:v>
      </x:c>
    </x:row>
    <x:row r="12" spans="1:28" ht="30" customHeight="1">
      <x:c r="A12" s="15" t="s">
        <x:v>1844</x:v>
      </x:c>
      <x:c r="B12" s="15" t="s">
        <x:v>681</x:v>
      </x:c>
      <x:c r="C12" s="15" t="s">
        <x:v>222</x:v>
      </x:c>
      <x:c r="D12" s="39" t="s">
        <x:v>133</x:v>
      </x:c>
      <x:c r="E12" s="40"/>
      <x:c r="F12" s="15"/>
      <x:c r="G12" s="40"/>
      <x:c r="H12" s="15"/>
      <x:c r="I12" s="40"/>
      <x:c r="J12" s="15"/>
      <x:c r="K12" s="40"/>
      <x:c r="L12" s="15"/>
      <x:c r="M12" s="40"/>
      <x:c r="N12" s="15"/>
      <x:c r="O12" s="40"/>
      <x:c r="P12" s="40"/>
      <x:c r="Q12" s="40"/>
      <x:c r="R12" s="40"/>
      <x:c r="S12" s="40"/>
      <x:c r="T12" s="40"/>
      <x:c r="U12" s="40"/>
      <x:c r="V12" s="40"/>
      <x:c r="W12" s="15" t="s">
        <x:v>368</x:v>
      </x:c>
      <x:c r="X12" s="15" t="s">
        <x:v>734</x:v>
      </x:c>
      <x:c r="Y12" s="3" t="s">
        <x:v>140</x:v>
      </x:c>
      <x:c r="Z12" s="3" t="s">
        <x:v>140</x:v>
      </x:c>
      <x:c r="AA12" s="41"/>
      <x:c r="AB12" s="3" t="s">
        <x:v>140</x:v>
      </x:c>
    </x:row>
    <x:row r="13" spans="1:28" ht="30" customHeight="1">
      <x:c r="A13" s="15" t="s">
        <x:v>25</x:v>
      </x:c>
      <x:c r="B13" s="15" t="s">
        <x:v>600</x:v>
      </x:c>
      <x:c r="C13" s="15" t="s">
        <x:v>281</x:v>
      </x:c>
      <x:c r="D13" s="39" t="s">
        <x:v>133</x:v>
      </x:c>
      <x:c r="E13" s="40"/>
      <x:c r="F13" s="15"/>
      <x:c r="G13" s="40"/>
      <x:c r="H13" s="15"/>
      <x:c r="I13" s="40"/>
      <x:c r="J13" s="15"/>
      <x:c r="K13" s="40"/>
      <x:c r="L13" s="15"/>
      <x:c r="M13" s="40"/>
      <x:c r="N13" s="15"/>
      <x:c r="O13" s="40"/>
      <x:c r="P13" s="40"/>
      <x:c r="Q13" s="40"/>
      <x:c r="R13" s="40"/>
      <x:c r="S13" s="40"/>
      <x:c r="T13" s="40"/>
      <x:c r="U13" s="40"/>
      <x:c r="V13" s="40"/>
      <x:c r="W13" s="15" t="s">
        <x:v>424</x:v>
      </x:c>
      <x:c r="X13" s="15" t="s">
        <x:v>140</x:v>
      </x:c>
      <x:c r="Y13" s="3" t="s">
        <x:v>140</x:v>
      </x:c>
      <x:c r="Z13" s="3" t="s">
        <x:v>140</x:v>
      </x:c>
      <x:c r="AA13" s="41"/>
      <x:c r="AB13" s="3" t="s">
        <x:v>140</x:v>
      </x:c>
    </x:row>
    <x:row r="14" spans="1:28" ht="30" customHeight="1">
      <x:c r="A14" s="15" t="s">
        <x:v>1931</x:v>
      </x:c>
      <x:c r="B14" s="15" t="s">
        <x:v>484</x:v>
      </x:c>
      <x:c r="C14" s="15" t="s">
        <x:v>962</x:v>
      </x:c>
      <x:c r="D14" s="39" t="s">
        <x:v>152</x:v>
      </x:c>
      <x:c r="E14" s="40"/>
      <x:c r="F14" s="15"/>
      <x:c r="G14" s="40"/>
      <x:c r="H14" s="15"/>
      <x:c r="I14" s="40"/>
      <x:c r="J14" s="15"/>
      <x:c r="K14" s="40"/>
      <x:c r="L14" s="15"/>
      <x:c r="M14" s="40"/>
      <x:c r="N14" s="15"/>
      <x:c r="O14" s="40"/>
      <x:c r="P14" s="40"/>
      <x:c r="Q14" s="40"/>
      <x:c r="R14" s="40"/>
      <x:c r="S14" s="40"/>
      <x:c r="T14" s="40"/>
      <x:c r="U14" s="40"/>
      <x:c r="V14" s="40"/>
      <x:c r="W14" s="15" t="s">
        <x:v>422</x:v>
      </x:c>
      <x:c r="X14" s="15" t="s">
        <x:v>140</x:v>
      </x:c>
      <x:c r="Y14" s="3" t="s">
        <x:v>140</x:v>
      </x:c>
      <x:c r="Z14" s="3" t="s">
        <x:v>140</x:v>
      </x:c>
      <x:c r="AA14" s="41"/>
      <x:c r="AB14" s="3" t="s">
        <x:v>140</x:v>
      </x:c>
    </x:row>
    <x:row r="15" spans="1:28" ht="30" customHeight="1">
      <x:c r="A15" s="15" t="s">
        <x:v>1669</x:v>
      </x:c>
      <x:c r="B15" s="15" t="s">
        <x:v>614</x:v>
      </x:c>
      <x:c r="C15" s="15" t="s">
        <x:v>92</x:v>
      </x:c>
      <x:c r="D15" s="39" t="s">
        <x:v>176</x:v>
      </x:c>
      <x:c r="E15" s="40"/>
      <x:c r="F15" s="15"/>
      <x:c r="G15" s="40"/>
      <x:c r="H15" s="15"/>
      <x:c r="I15" s="40"/>
      <x:c r="J15" s="15"/>
      <x:c r="K15" s="40"/>
      <x:c r="L15" s="15"/>
      <x:c r="M15" s="40"/>
      <x:c r="N15" s="15"/>
      <x:c r="O15" s="40"/>
      <x:c r="P15" s="40"/>
      <x:c r="Q15" s="40"/>
      <x:c r="R15" s="40"/>
      <x:c r="S15" s="40"/>
      <x:c r="T15" s="40"/>
      <x:c r="U15" s="40"/>
      <x:c r="V15" s="40"/>
      <x:c r="W15" s="15" t="s">
        <x:v>427</x:v>
      </x:c>
      <x:c r="X15" s="15" t="s">
        <x:v>140</x:v>
      </x:c>
      <x:c r="Y15" s="3" t="s">
        <x:v>140</x:v>
      </x:c>
      <x:c r="Z15" s="3" t="s">
        <x:v>140</x:v>
      </x:c>
      <x:c r="AA15" s="41"/>
      <x:c r="AB15" s="3" t="s">
        <x:v>140</x:v>
      </x:c>
    </x:row>
    <x:row r="16" spans="1:28" ht="30" customHeight="1">
      <x:c r="A16" s="15" t="s">
        <x:v>1668</x:v>
      </x:c>
      <x:c r="B16" s="15" t="s">
        <x:v>583</x:v>
      </x:c>
      <x:c r="C16" s="15" t="s">
        <x:v>907</x:v>
      </x:c>
      <x:c r="D16" s="39" t="s">
        <x:v>139</x:v>
      </x:c>
      <x:c r="E16" s="40"/>
      <x:c r="F16" s="15"/>
      <x:c r="G16" s="40"/>
      <x:c r="H16" s="15"/>
      <x:c r="I16" s="40"/>
      <x:c r="J16" s="15"/>
      <x:c r="K16" s="40"/>
      <x:c r="L16" s="15"/>
      <x:c r="M16" s="40"/>
      <x:c r="N16" s="15"/>
      <x:c r="O16" s="40"/>
      <x:c r="P16" s="40"/>
      <x:c r="Q16" s="40"/>
      <x:c r="R16" s="40"/>
      <x:c r="S16" s="40"/>
      <x:c r="T16" s="40"/>
      <x:c r="U16" s="40"/>
      <x:c r="V16" s="40"/>
      <x:c r="W16" s="15" t="s">
        <x:v>352</x:v>
      </x:c>
      <x:c r="X16" s="15" t="s">
        <x:v>140</x:v>
      </x:c>
      <x:c r="Y16" s="3" t="s">
        <x:v>140</x:v>
      </x:c>
      <x:c r="Z16" s="3" t="s">
        <x:v>140</x:v>
      </x:c>
      <x:c r="AA16" s="41"/>
      <x:c r="AB16" s="3" t="s">
        <x:v>140</x:v>
      </x:c>
    </x:row>
    <x:row r="17" spans="1:28" ht="30" customHeight="1">
      <x:c r="A17" s="15" t="s">
        <x:v>1842</x:v>
      </x:c>
      <x:c r="B17" s="15" t="s">
        <x:v>1586</x:v>
      </x:c>
      <x:c r="C17" s="15" t="s">
        <x:v>1109</x:v>
      </x:c>
      <x:c r="D17" s="39" t="s">
        <x:v>139</x:v>
      </x:c>
      <x:c r="E17" s="40"/>
      <x:c r="F17" s="15"/>
      <x:c r="G17" s="40"/>
      <x:c r="H17" s="15"/>
      <x:c r="I17" s="40"/>
      <x:c r="J17" s="15"/>
      <x:c r="K17" s="40"/>
      <x:c r="L17" s="15"/>
      <x:c r="M17" s="40"/>
      <x:c r="N17" s="15"/>
      <x:c r="O17" s="40"/>
      <x:c r="P17" s="40"/>
      <x:c r="Q17" s="40"/>
      <x:c r="R17" s="40"/>
      <x:c r="S17" s="40"/>
      <x:c r="T17" s="40"/>
      <x:c r="U17" s="40"/>
      <x:c r="V17" s="40"/>
      <x:c r="W17" s="15" t="s">
        <x:v>529</x:v>
      </x:c>
      <x:c r="X17" s="15" t="s">
        <x:v>140</x:v>
      </x:c>
      <x:c r="Y17" s="3" t="s">
        <x:v>140</x:v>
      </x:c>
      <x:c r="Z17" s="3" t="s">
        <x:v>140</x:v>
      </x:c>
      <x:c r="AA17" s="41"/>
      <x:c r="AB17" s="3" t="s">
        <x:v>140</x:v>
      </x:c>
    </x:row>
    <x:row r="18" spans="1:28" ht="30" customHeight="1">
      <x:c r="A18" s="15" t="s">
        <x:v>798</x:v>
      </x:c>
      <x:c r="B18" s="15" t="s">
        <x:v>225</x:v>
      </x:c>
      <x:c r="C18" s="15" t="s">
        <x:v>106</x:v>
      </x:c>
      <x:c r="D18" s="39" t="s">
        <x:v>139</x:v>
      </x:c>
      <x:c r="E18" s="40"/>
      <x:c r="F18" s="15"/>
      <x:c r="G18" s="40"/>
      <x:c r="H18" s="15"/>
      <x:c r="I18" s="40"/>
      <x:c r="J18" s="15"/>
      <x:c r="K18" s="40"/>
      <x:c r="L18" s="15"/>
      <x:c r="M18" s="40"/>
      <x:c r="N18" s="15"/>
      <x:c r="O18" s="40"/>
      <x:c r="P18" s="40"/>
      <x:c r="Q18" s="40"/>
      <x:c r="R18" s="40"/>
      <x:c r="S18" s="40"/>
      <x:c r="T18" s="40"/>
      <x:c r="U18" s="40"/>
      <x:c r="V18" s="40"/>
      <x:c r="W18" s="15" t="s">
        <x:v>411</x:v>
      </x:c>
      <x:c r="X18" s="15" t="s">
        <x:v>140</x:v>
      </x:c>
      <x:c r="Y18" s="3" t="s">
        <x:v>140</x:v>
      </x:c>
      <x:c r="Z18" s="3" t="s">
        <x:v>140</x:v>
      </x:c>
      <x:c r="AA18" s="41"/>
      <x:c r="AB18" s="3" t="s">
        <x:v>140</x:v>
      </x:c>
    </x:row>
    <x:row r="19" spans="1:28" ht="30" customHeight="1">
      <x:c r="A19" s="15" t="s">
        <x:v>1667</x:v>
      </x:c>
      <x:c r="B19" s="15" t="s">
        <x:v>1007</x:v>
      </x:c>
      <x:c r="C19" s="15" t="s">
        <x:v>1697</x:v>
      </x:c>
      <x:c r="D19" s="39" t="s">
        <x:v>139</x:v>
      </x:c>
      <x:c r="E19" s="40"/>
      <x:c r="F19" s="15"/>
      <x:c r="G19" s="40"/>
      <x:c r="H19" s="15"/>
      <x:c r="I19" s="40"/>
      <x:c r="J19" s="15"/>
      <x:c r="K19" s="40"/>
      <x:c r="L19" s="15"/>
      <x:c r="M19" s="40"/>
      <x:c r="N19" s="15"/>
      <x:c r="O19" s="40"/>
      <x:c r="P19" s="40"/>
      <x:c r="Q19" s="40"/>
      <x:c r="R19" s="40"/>
      <x:c r="S19" s="40"/>
      <x:c r="T19" s="40"/>
      <x:c r="U19" s="40"/>
      <x:c r="V19" s="40"/>
      <x:c r="W19" s="15" t="s">
        <x:v>366</x:v>
      </x:c>
      <x:c r="X19" s="15" t="s">
        <x:v>140</x:v>
      </x:c>
      <x:c r="Y19" s="3" t="s">
        <x:v>140</x:v>
      </x:c>
      <x:c r="Z19" s="3" t="s">
        <x:v>140</x:v>
      </x:c>
      <x:c r="AA19" s="41"/>
      <x:c r="AB19" s="3" t="s">
        <x:v>140</x:v>
      </x:c>
    </x:row>
    <x:row r="20" spans="1:28" ht="30" customHeight="1">
      <x:c r="A20" s="15" t="s">
        <x:v>809</x:v>
      </x:c>
      <x:c r="B20" s="15" t="s">
        <x:v>1007</x:v>
      </x:c>
      <x:c r="C20" s="15" t="s">
        <x:v>40</x:v>
      </x:c>
      <x:c r="D20" s="39" t="s">
        <x:v>139</x:v>
      </x:c>
      <x:c r="E20" s="40"/>
      <x:c r="F20" s="15"/>
      <x:c r="G20" s="40"/>
      <x:c r="H20" s="15"/>
      <x:c r="I20" s="40"/>
      <x:c r="J20" s="15"/>
      <x:c r="K20" s="40"/>
      <x:c r="L20" s="15"/>
      <x:c r="M20" s="40"/>
      <x:c r="N20" s="15"/>
      <x:c r="O20" s="40"/>
      <x:c r="P20" s="40"/>
      <x:c r="Q20" s="40"/>
      <x:c r="R20" s="40"/>
      <x:c r="S20" s="40"/>
      <x:c r="T20" s="40"/>
      <x:c r="U20" s="40"/>
      <x:c r="V20" s="40"/>
      <x:c r="W20" s="15" t="s">
        <x:v>392</x:v>
      </x:c>
      <x:c r="X20" s="15" t="s">
        <x:v>140</x:v>
      </x:c>
      <x:c r="Y20" s="3" t="s">
        <x:v>140</x:v>
      </x:c>
      <x:c r="Z20" s="3" t="s">
        <x:v>140</x:v>
      </x:c>
      <x:c r="AA20" s="41"/>
      <x:c r="AB20" s="3" t="s">
        <x:v>140</x:v>
      </x:c>
    </x:row>
    <x:row r="21" spans="1:28" ht="30" customHeight="1">
      <x:c r="A21" s="15" t="s">
        <x:v>1040</x:v>
      </x:c>
      <x:c r="B21" s="15" t="s">
        <x:v>1007</x:v>
      </x:c>
      <x:c r="C21" s="15" t="s">
        <x:v>107</x:v>
      </x:c>
      <x:c r="D21" s="39" t="s">
        <x:v>139</x:v>
      </x:c>
      <x:c r="E21" s="40"/>
      <x:c r="F21" s="15"/>
      <x:c r="G21" s="40"/>
      <x:c r="H21" s="15"/>
      <x:c r="I21" s="40"/>
      <x:c r="J21" s="15"/>
      <x:c r="K21" s="40"/>
      <x:c r="L21" s="15"/>
      <x:c r="M21" s="40"/>
      <x:c r="N21" s="15"/>
      <x:c r="O21" s="40"/>
      <x:c r="P21" s="40"/>
      <x:c r="Q21" s="40"/>
      <x:c r="R21" s="40"/>
      <x:c r="S21" s="40"/>
      <x:c r="T21" s="40"/>
      <x:c r="U21" s="40"/>
      <x:c r="V21" s="40"/>
      <x:c r="W21" s="15" t="s">
        <x:v>428</x:v>
      </x:c>
      <x:c r="X21" s="15" t="s">
        <x:v>140</x:v>
      </x:c>
      <x:c r="Y21" s="3" t="s">
        <x:v>140</x:v>
      </x:c>
      <x:c r="Z21" s="3" t="s">
        <x:v>140</x:v>
      </x:c>
      <x:c r="AA21" s="41"/>
      <x:c r="AB21" s="3" t="s">
        <x:v>140</x:v>
      </x:c>
    </x:row>
    <x:row r="22" spans="1:28" ht="30" customHeight="1">
      <x:c r="A22" s="15" t="s">
        <x:v>1922</x:v>
      </x:c>
      <x:c r="B22" s="15" t="s">
        <x:v>587</x:v>
      </x:c>
      <x:c r="C22" s="15" t="s">
        <x:v>297</x:v>
      </x:c>
      <x:c r="D22" s="39" t="s">
        <x:v>139</x:v>
      </x:c>
      <x:c r="E22" s="40"/>
      <x:c r="F22" s="15"/>
      <x:c r="G22" s="40"/>
      <x:c r="H22" s="15"/>
      <x:c r="I22" s="40"/>
      <x:c r="J22" s="15"/>
      <x:c r="K22" s="40"/>
      <x:c r="L22" s="15"/>
      <x:c r="M22" s="40"/>
      <x:c r="N22" s="15"/>
      <x:c r="O22" s="40"/>
      <x:c r="P22" s="40"/>
      <x:c r="Q22" s="40"/>
      <x:c r="R22" s="40"/>
      <x:c r="S22" s="40"/>
      <x:c r="T22" s="40"/>
      <x:c r="U22" s="40"/>
      <x:c r="V22" s="40"/>
      <x:c r="W22" s="15" t="s">
        <x:v>364</x:v>
      </x:c>
      <x:c r="X22" s="15" t="s">
        <x:v>140</x:v>
      </x:c>
      <x:c r="Y22" s="3" t="s">
        <x:v>140</x:v>
      </x:c>
      <x:c r="Z22" s="3" t="s">
        <x:v>140</x:v>
      </x:c>
      <x:c r="AA22" s="41"/>
      <x:c r="AB22" s="3" t="s">
        <x:v>140</x:v>
      </x:c>
    </x:row>
    <x:row r="23" spans="1:28" ht="30" customHeight="1">
      <x:c r="A23" s="15" t="s">
        <x:v>790</x:v>
      </x:c>
      <x:c r="B23" s="15" t="s">
        <x:v>203</x:v>
      </x:c>
      <x:c r="C23" s="15" t="s">
        <x:v>517</x:v>
      </x:c>
      <x:c r="D23" s="39" t="s">
        <x:v>129</x:v>
      </x:c>
      <x:c r="E23" s="40"/>
      <x:c r="F23" s="15"/>
      <x:c r="G23" s="40"/>
      <x:c r="H23" s="15"/>
      <x:c r="I23" s="40"/>
      <x:c r="J23" s="15"/>
      <x:c r="K23" s="40"/>
      <x:c r="L23" s="15"/>
      <x:c r="M23" s="40"/>
      <x:c r="N23" s="15"/>
      <x:c r="O23" s="40"/>
      <x:c r="P23" s="40"/>
      <x:c r="Q23" s="40"/>
      <x:c r="R23" s="40"/>
      <x:c r="S23" s="40"/>
      <x:c r="T23" s="40"/>
      <x:c r="U23" s="40"/>
      <x:c r="V23" s="40"/>
      <x:c r="W23" s="15" t="s">
        <x:v>359</x:v>
      </x:c>
      <x:c r="X23" s="15" t="s">
        <x:v>140</x:v>
      </x:c>
      <x:c r="Y23" s="3" t="s">
        <x:v>140</x:v>
      </x:c>
      <x:c r="Z23" s="3" t="s">
        <x:v>140</x:v>
      </x:c>
      <x:c r="AA23" s="41"/>
      <x:c r="AB23" s="3" t="s">
        <x:v>140</x:v>
      </x:c>
    </x:row>
    <x:row r="24" spans="1:28" ht="30" customHeight="1">
      <x:c r="A24" s="15" t="s">
        <x:v>1676</x:v>
      </x:c>
      <x:c r="B24" s="15" t="s">
        <x:v>124</x:v>
      </x:c>
      <x:c r="C24" s="15" t="s">
        <x:v>566</x:v>
      </x:c>
      <x:c r="D24" s="39" t="s">
        <x:v>139</x:v>
      </x:c>
      <x:c r="E24" s="40"/>
      <x:c r="F24" s="15"/>
      <x:c r="G24" s="40"/>
      <x:c r="H24" s="15"/>
      <x:c r="I24" s="40"/>
      <x:c r="J24" s="15"/>
      <x:c r="K24" s="40"/>
      <x:c r="L24" s="15"/>
      <x:c r="M24" s="40"/>
      <x:c r="N24" s="15"/>
      <x:c r="O24" s="40"/>
      <x:c r="P24" s="40"/>
      <x:c r="Q24" s="40"/>
      <x:c r="R24" s="40"/>
      <x:c r="S24" s="40"/>
      <x:c r="T24" s="40"/>
      <x:c r="U24" s="40"/>
      <x:c r="V24" s="40"/>
      <x:c r="W24" s="15" t="s">
        <x:v>377</x:v>
      </x:c>
      <x:c r="X24" s="15" t="s">
        <x:v>205</x:v>
      </x:c>
      <x:c r="Y24" s="3" t="s">
        <x:v>140</x:v>
      </x:c>
      <x:c r="Z24" s="3" t="s">
        <x:v>140</x:v>
      </x:c>
      <x:c r="AA24" s="41"/>
      <x:c r="AB24" s="3" t="s">
        <x:v>140</x:v>
      </x:c>
    </x:row>
    <x:row r="25" spans="1:28" ht="30" customHeight="1">
      <x:c r="A25" s="15" t="s">
        <x:v>12</x:v>
      </x:c>
      <x:c r="B25" s="15" t="s">
        <x:v>124</x:v>
      </x:c>
      <x:c r="C25" s="15" t="s">
        <x:v>220</x:v>
      </x:c>
      <x:c r="D25" s="39" t="s">
        <x:v>128</x:v>
      </x:c>
      <x:c r="E25" s="40"/>
      <x:c r="F25" s="15"/>
      <x:c r="G25" s="40"/>
      <x:c r="H25" s="15"/>
      <x:c r="I25" s="40"/>
      <x:c r="J25" s="15"/>
      <x:c r="K25" s="40"/>
      <x:c r="L25" s="15"/>
      <x:c r="M25" s="40"/>
      <x:c r="N25" s="15"/>
      <x:c r="O25" s="40"/>
      <x:c r="P25" s="40"/>
      <x:c r="Q25" s="40"/>
      <x:c r="R25" s="40"/>
      <x:c r="S25" s="40"/>
      <x:c r="T25" s="40"/>
      <x:c r="U25" s="40"/>
      <x:c r="V25" s="40"/>
      <x:c r="W25" s="15" t="s">
        <x:v>480</x:v>
      </x:c>
      <x:c r="X25" s="15" t="s">
        <x:v>140</x:v>
      </x:c>
      <x:c r="Y25" s="3" t="s">
        <x:v>140</x:v>
      </x:c>
      <x:c r="Z25" s="3" t="s">
        <x:v>140</x:v>
      </x:c>
      <x:c r="AA25" s="41"/>
      <x:c r="AB25" s="3" t="s">
        <x:v>140</x:v>
      </x:c>
    </x:row>
    <x:row r="26" spans="1:28" ht="30" customHeight="1">
      <x:c r="A26" s="15" t="s">
        <x:v>1841</x:v>
      </x:c>
      <x:c r="B26" s="15" t="s">
        <x:v>594</x:v>
      </x:c>
      <x:c r="C26" s="15" t="s">
        <x:v>1620</x:v>
      </x:c>
      <x:c r="D26" s="39" t="s">
        <x:v>139</x:v>
      </x:c>
      <x:c r="E26" s="40"/>
      <x:c r="F26" s="15"/>
      <x:c r="G26" s="40"/>
      <x:c r="H26" s="15"/>
      <x:c r="I26" s="40"/>
      <x:c r="J26" s="15"/>
      <x:c r="K26" s="40"/>
      <x:c r="L26" s="15"/>
      <x:c r="M26" s="40"/>
      <x:c r="N26" s="15"/>
      <x:c r="O26" s="40"/>
      <x:c r="P26" s="40"/>
      <x:c r="Q26" s="40"/>
      <x:c r="R26" s="40"/>
      <x:c r="S26" s="40"/>
      <x:c r="T26" s="40"/>
      <x:c r="U26" s="40"/>
      <x:c r="V26" s="40"/>
      <x:c r="W26" s="15" t="s">
        <x:v>532</x:v>
      </x:c>
      <x:c r="X26" s="15" t="s">
        <x:v>140</x:v>
      </x:c>
      <x:c r="Y26" s="3" t="s">
        <x:v>140</x:v>
      </x:c>
      <x:c r="Z26" s="3" t="s">
        <x:v>140</x:v>
      </x:c>
      <x:c r="AA26" s="41"/>
      <x:c r="AB26" s="3" t="s">
        <x:v>140</x:v>
      </x:c>
    </x:row>
    <x:row r="27" spans="1:28" ht="30" customHeight="1">
      <x:c r="A27" s="15" t="s">
        <x:v>791</x:v>
      </x:c>
      <x:c r="B27" s="15" t="s">
        <x:v>594</x:v>
      </x:c>
      <x:c r="C27" s="15" t="s">
        <x:v>1634</x:v>
      </x:c>
      <x:c r="D27" s="39" t="s">
        <x:v>139</x:v>
      </x:c>
      <x:c r="E27" s="40"/>
      <x:c r="F27" s="15"/>
      <x:c r="G27" s="40"/>
      <x:c r="H27" s="15"/>
      <x:c r="I27" s="40"/>
      <x:c r="J27" s="15"/>
      <x:c r="K27" s="40"/>
      <x:c r="L27" s="15"/>
      <x:c r="M27" s="40"/>
      <x:c r="N27" s="15"/>
      <x:c r="O27" s="40"/>
      <x:c r="P27" s="40"/>
      <x:c r="Q27" s="40"/>
      <x:c r="R27" s="40"/>
      <x:c r="S27" s="40"/>
      <x:c r="T27" s="40"/>
      <x:c r="U27" s="40"/>
      <x:c r="V27" s="40"/>
      <x:c r="W27" s="15" t="s">
        <x:v>412</x:v>
      </x:c>
      <x:c r="X27" s="15" t="s">
        <x:v>140</x:v>
      </x:c>
      <x:c r="Y27" s="3" t="s">
        <x:v>140</x:v>
      </x:c>
      <x:c r="Z27" s="3" t="s">
        <x:v>140</x:v>
      </x:c>
      <x:c r="AA27" s="41"/>
      <x:c r="AB27" s="3" t="s">
        <x:v>140</x:v>
      </x:c>
    </x:row>
    <x:row r="28" spans="1:28" ht="30" customHeight="1">
      <x:c r="A28" s="15" t="s">
        <x:v>1927</x:v>
      </x:c>
      <x:c r="B28" s="15" t="s">
        <x:v>868</x:v>
      </x:c>
      <x:c r="C28" s="15" t="s">
        <x:v>1614</x:v>
      </x:c>
      <x:c r="D28" s="39" t="s">
        <x:v>176</x:v>
      </x:c>
      <x:c r="E28" s="40"/>
      <x:c r="F28" s="15"/>
      <x:c r="G28" s="40"/>
      <x:c r="H28" s="15"/>
      <x:c r="I28" s="40"/>
      <x:c r="J28" s="15"/>
      <x:c r="K28" s="40"/>
      <x:c r="L28" s="15"/>
      <x:c r="M28" s="40"/>
      <x:c r="N28" s="15"/>
      <x:c r="O28" s="40"/>
      <x:c r="P28" s="40"/>
      <x:c r="Q28" s="40"/>
      <x:c r="R28" s="40"/>
      <x:c r="S28" s="40"/>
      <x:c r="T28" s="40"/>
      <x:c r="U28" s="40"/>
      <x:c r="V28" s="40"/>
      <x:c r="W28" s="15" t="s">
        <x:v>501</x:v>
      </x:c>
      <x:c r="X28" s="15" t="s">
        <x:v>140</x:v>
      </x:c>
      <x:c r="Y28" s="3" t="s">
        <x:v>140</x:v>
      </x:c>
      <x:c r="Z28" s="3" t="s">
        <x:v>140</x:v>
      </x:c>
      <x:c r="AA28" s="41"/>
      <x:c r="AB28" s="3" t="s">
        <x:v>140</x:v>
      </x:c>
    </x:row>
    <x:row r="29" spans="1:28" ht="30" customHeight="1">
      <x:c r="A29" s="15" t="s">
        <x:v>1854</x:v>
      </x:c>
      <x:c r="B29" s="15" t="s">
        <x:v>626</x:v>
      </x:c>
      <x:c r="C29" s="15" t="s">
        <x:v>1628</x:v>
      </x:c>
      <x:c r="D29" s="39" t="s">
        <x:v>176</x:v>
      </x:c>
      <x:c r="E29" s="40"/>
      <x:c r="F29" s="15"/>
      <x:c r="G29" s="40"/>
      <x:c r="H29" s="15"/>
      <x:c r="I29" s="40"/>
      <x:c r="J29" s="15"/>
      <x:c r="K29" s="40"/>
      <x:c r="L29" s="15"/>
      <x:c r="M29" s="40"/>
      <x:c r="N29" s="15"/>
      <x:c r="O29" s="40"/>
      <x:c r="P29" s="40"/>
      <x:c r="Q29" s="40"/>
      <x:c r="R29" s="40"/>
      <x:c r="S29" s="40"/>
      <x:c r="T29" s="40"/>
      <x:c r="U29" s="40"/>
      <x:c r="V29" s="40"/>
      <x:c r="W29" s="15" t="s">
        <x:v>550</x:v>
      </x:c>
      <x:c r="X29" s="15" t="s">
        <x:v>140</x:v>
      </x:c>
      <x:c r="Y29" s="3" t="s">
        <x:v>140</x:v>
      </x:c>
      <x:c r="Z29" s="3" t="s">
        <x:v>140</x:v>
      </x:c>
      <x:c r="AA29" s="41"/>
      <x:c r="AB29" s="3" t="s">
        <x:v>140</x:v>
      </x:c>
    </x:row>
    <x:row r="30" spans="1:28" ht="30" customHeight="1">
      <x:c r="A30" s="15" t="s">
        <x:v>1660</x:v>
      </x:c>
      <x:c r="B30" s="15" t="s">
        <x:v>772</x:v>
      </x:c>
      <x:c r="C30" s="15" t="s">
        <x:v>733</x:v>
      </x:c>
      <x:c r="D30" s="39" t="s">
        <x:v>176</x:v>
      </x:c>
      <x:c r="E30" s="40"/>
      <x:c r="F30" s="15"/>
      <x:c r="G30" s="40"/>
      <x:c r="H30" s="15"/>
      <x:c r="I30" s="40"/>
      <x:c r="J30" s="15"/>
      <x:c r="K30" s="40"/>
      <x:c r="L30" s="15"/>
      <x:c r="M30" s="40"/>
      <x:c r="N30" s="15"/>
      <x:c r="O30" s="40"/>
      <x:c r="P30" s="40"/>
      <x:c r="Q30" s="40"/>
      <x:c r="R30" s="40"/>
      <x:c r="S30" s="40"/>
      <x:c r="T30" s="40"/>
      <x:c r="U30" s="40"/>
      <x:c r="V30" s="40"/>
      <x:c r="W30" s="15" t="s">
        <x:v>509</x:v>
      </x:c>
      <x:c r="X30" s="15" t="s">
        <x:v>140</x:v>
      </x:c>
      <x:c r="Y30" s="3" t="s">
        <x:v>140</x:v>
      </x:c>
      <x:c r="Z30" s="3" t="s">
        <x:v>140</x:v>
      </x:c>
      <x:c r="AA30" s="41"/>
      <x:c r="AB30" s="3" t="s">
        <x:v>140</x:v>
      </x:c>
    </x:row>
    <x:row r="31" spans="1:28" ht="30" customHeight="1">
      <x:c r="A31" s="15" t="s">
        <x:v>1852</x:v>
      </x:c>
      <x:c r="B31" s="15" t="s">
        <x:v>662</x:v>
      </x:c>
      <x:c r="C31" s="15" t="s">
        <x:v>279</x:v>
      </x:c>
      <x:c r="D31" s="39" t="s">
        <x:v>137</x:v>
      </x:c>
      <x:c r="E31" s="40"/>
      <x:c r="F31" s="15"/>
      <x:c r="G31" s="40"/>
      <x:c r="H31" s="15"/>
      <x:c r="I31" s="40"/>
      <x:c r="J31" s="15"/>
      <x:c r="K31" s="40"/>
      <x:c r="L31" s="15"/>
      <x:c r="M31" s="40"/>
      <x:c r="N31" s="15"/>
      <x:c r="O31" s="40"/>
      <x:c r="P31" s="40"/>
      <x:c r="Q31" s="40"/>
      <x:c r="R31" s="40"/>
      <x:c r="S31" s="40"/>
      <x:c r="T31" s="40"/>
      <x:c r="U31" s="40"/>
      <x:c r="V31" s="40"/>
      <x:c r="W31" s="15" t="s">
        <x:v>525</x:v>
      </x:c>
      <x:c r="X31" s="15" t="s">
        <x:v>140</x:v>
      </x:c>
      <x:c r="Y31" s="3" t="s">
        <x:v>140</x:v>
      </x:c>
      <x:c r="Z31" s="3" t="s">
        <x:v>140</x:v>
      </x:c>
      <x:c r="AA31" s="41"/>
      <x:c r="AB31" s="3" t="s">
        <x:v>140</x:v>
      </x:c>
    </x:row>
    <x:row r="32" spans="1:28" ht="30" customHeight="1">
      <x:c r="A32" s="15" t="s">
        <x:v>1035</x:v>
      </x:c>
      <x:c r="B32" s="15" t="s">
        <x:v>608</x:v>
      </x:c>
      <x:c r="C32" s="15" t="s">
        <x:v>1193</x:v>
      </x:c>
      <x:c r="D32" s="39" t="s">
        <x:v>176</x:v>
      </x:c>
      <x:c r="E32" s="40"/>
      <x:c r="F32" s="15"/>
      <x:c r="G32" s="40"/>
      <x:c r="H32" s="15"/>
      <x:c r="I32" s="40"/>
      <x:c r="J32" s="15"/>
      <x:c r="K32" s="40"/>
      <x:c r="L32" s="15"/>
      <x:c r="M32" s="40"/>
      <x:c r="N32" s="15"/>
      <x:c r="O32" s="40"/>
      <x:c r="P32" s="40"/>
      <x:c r="Q32" s="40"/>
      <x:c r="R32" s="40"/>
      <x:c r="S32" s="40"/>
      <x:c r="T32" s="40"/>
      <x:c r="U32" s="40"/>
      <x:c r="V32" s="40"/>
      <x:c r="W32" s="15" t="s">
        <x:v>503</x:v>
      </x:c>
      <x:c r="X32" s="15" t="s">
        <x:v>140</x:v>
      </x:c>
      <x:c r="Y32" s="3" t="s">
        <x:v>140</x:v>
      </x:c>
      <x:c r="Z32" s="3" t="s">
        <x:v>140</x:v>
      </x:c>
      <x:c r="AA32" s="41"/>
      <x:c r="AB32" s="3" t="s">
        <x:v>140</x:v>
      </x:c>
    </x:row>
    <x:row r="33" spans="1:28" ht="30" customHeight="1">
      <x:c r="A33" s="15" t="s">
        <x:v>13</x:v>
      </x:c>
      <x:c r="B33" s="15" t="s">
        <x:v>723</x:v>
      </x:c>
      <x:c r="C33" s="15" t="s">
        <x:v>76</x:v>
      </x:c>
      <x:c r="D33" s="39" t="s">
        <x:v>176</x:v>
      </x:c>
      <x:c r="E33" s="40"/>
      <x:c r="F33" s="15"/>
      <x:c r="G33" s="40"/>
      <x:c r="H33" s="15"/>
      <x:c r="I33" s="40"/>
      <x:c r="J33" s="15"/>
      <x:c r="K33" s="40"/>
      <x:c r="L33" s="15"/>
      <x:c r="M33" s="40"/>
      <x:c r="N33" s="15"/>
      <x:c r="O33" s="40"/>
      <x:c r="P33" s="40"/>
      <x:c r="Q33" s="40"/>
      <x:c r="R33" s="40"/>
      <x:c r="S33" s="40"/>
      <x:c r="T33" s="40"/>
      <x:c r="U33" s="40"/>
      <x:c r="V33" s="40"/>
      <x:c r="W33" s="15" t="s">
        <x:v>448</x:v>
      </x:c>
      <x:c r="X33" s="15" t="s">
        <x:v>140</x:v>
      </x:c>
      <x:c r="Y33" s="3" t="s">
        <x:v>140</x:v>
      </x:c>
      <x:c r="Z33" s="3" t="s">
        <x:v>140</x:v>
      </x:c>
      <x:c r="AA33" s="41"/>
      <x:c r="AB33" s="3" t="s">
        <x:v>140</x:v>
      </x:c>
    </x:row>
    <x:row r="34" spans="1:28" ht="30" customHeight="1">
      <x:c r="A34" s="15" t="s">
        <x:v>1840</x:v>
      </x:c>
      <x:c r="B34" s="15" t="s">
        <x:v>338</x:v>
      </x:c>
      <x:c r="C34" s="15" t="s">
        <x:v>1120</x:v>
      </x:c>
      <x:c r="D34" s="39" t="s">
        <x:v>137</x:v>
      </x:c>
      <x:c r="E34" s="40"/>
      <x:c r="F34" s="15"/>
      <x:c r="G34" s="40"/>
      <x:c r="H34" s="15"/>
      <x:c r="I34" s="40"/>
      <x:c r="J34" s="15"/>
      <x:c r="K34" s="40"/>
      <x:c r="L34" s="15"/>
      <x:c r="M34" s="40"/>
      <x:c r="N34" s="15"/>
      <x:c r="O34" s="40"/>
      <x:c r="P34" s="40"/>
      <x:c r="Q34" s="40"/>
      <x:c r="R34" s="40"/>
      <x:c r="S34" s="40"/>
      <x:c r="T34" s="40"/>
      <x:c r="U34" s="40"/>
      <x:c r="V34" s="40"/>
      <x:c r="W34" s="15" t="s">
        <x:v>371</x:v>
      </x:c>
      <x:c r="X34" s="15" t="s">
        <x:v>140</x:v>
      </x:c>
      <x:c r="Y34" s="3" t="s">
        <x:v>140</x:v>
      </x:c>
      <x:c r="Z34" s="3" t="s">
        <x:v>140</x:v>
      </x:c>
      <x:c r="AA34" s="41"/>
      <x:c r="AB34" s="3" t="s">
        <x:v>140</x:v>
      </x:c>
    </x:row>
    <x:row r="35" spans="1:28" ht="30" customHeight="1">
      <x:c r="A35" s="15" t="s">
        <x:v>792</x:v>
      </x:c>
      <x:c r="B35" s="15" t="s">
        <x:v>338</x:v>
      </x:c>
      <x:c r="C35" s="15" t="s">
        <x:v>1087</x:v>
      </x:c>
      <x:c r="D35" s="39" t="s">
        <x:v>152</x:v>
      </x:c>
      <x:c r="E35" s="40"/>
      <x:c r="F35" s="15"/>
      <x:c r="G35" s="40"/>
      <x:c r="H35" s="15"/>
      <x:c r="I35" s="40"/>
      <x:c r="J35" s="15"/>
      <x:c r="K35" s="40"/>
      <x:c r="L35" s="15"/>
      <x:c r="M35" s="40"/>
      <x:c r="N35" s="15"/>
      <x:c r="O35" s="40"/>
      <x:c r="P35" s="40"/>
      <x:c r="Q35" s="40"/>
      <x:c r="R35" s="40"/>
      <x:c r="S35" s="40"/>
      <x:c r="T35" s="40"/>
      <x:c r="U35" s="40"/>
      <x:c r="V35" s="40"/>
      <x:c r="W35" s="15" t="s">
        <x:v>450</x:v>
      </x:c>
      <x:c r="X35" s="15" t="s">
        <x:v>140</x:v>
      </x:c>
      <x:c r="Y35" s="3" t="s">
        <x:v>140</x:v>
      </x:c>
      <x:c r="Z35" s="3" t="s">
        <x:v>140</x:v>
      </x:c>
      <x:c r="AA35" s="41"/>
      <x:c r="AB35" s="3" t="s">
        <x:v>140</x:v>
      </x:c>
    </x:row>
    <x:row r="36" spans="1:28" ht="30" customHeight="1">
      <x:c r="A36" s="15" t="s">
        <x:v>1855</x:v>
      </x:c>
      <x:c r="B36" s="15" t="s">
        <x:v>338</x:v>
      </x:c>
      <x:c r="C36" s="15" t="s">
        <x:v>1082</x:v>
      </x:c>
      <x:c r="D36" s="39" t="s">
        <x:v>137</x:v>
      </x:c>
      <x:c r="E36" s="40"/>
      <x:c r="F36" s="15"/>
      <x:c r="G36" s="40"/>
      <x:c r="H36" s="15"/>
      <x:c r="I36" s="40"/>
      <x:c r="J36" s="15"/>
      <x:c r="K36" s="40"/>
      <x:c r="L36" s="15"/>
      <x:c r="M36" s="40"/>
      <x:c r="N36" s="15"/>
      <x:c r="O36" s="40"/>
      <x:c r="P36" s="40"/>
      <x:c r="Q36" s="40"/>
      <x:c r="R36" s="40"/>
      <x:c r="S36" s="40"/>
      <x:c r="T36" s="40"/>
      <x:c r="U36" s="40"/>
      <x:c r="V36" s="40"/>
      <x:c r="W36" s="15" t="s">
        <x:v>521</x:v>
      </x:c>
      <x:c r="X36" s="15" t="s">
        <x:v>140</x:v>
      </x:c>
      <x:c r="Y36" s="3" t="s">
        <x:v>140</x:v>
      </x:c>
      <x:c r="Z36" s="3" t="s">
        <x:v>140</x:v>
      </x:c>
      <x:c r="AA36" s="41"/>
      <x:c r="AB36" s="3" t="s">
        <x:v>140</x:v>
      </x:c>
    </x:row>
    <x:row r="37" spans="1:28" ht="30" customHeight="1">
      <x:c r="A37" s="15" t="s">
        <x:v>799</x:v>
      </x:c>
      <x:c r="B37" s="15" t="s">
        <x:v>338</x:v>
      </x:c>
      <x:c r="C37" s="15" t="s">
        <x:v>1095</x:v>
      </x:c>
      <x:c r="D37" s="39" t="s">
        <x:v>137</x:v>
      </x:c>
      <x:c r="E37" s="40"/>
      <x:c r="F37" s="15"/>
      <x:c r="G37" s="40"/>
      <x:c r="H37" s="15"/>
      <x:c r="I37" s="40"/>
      <x:c r="J37" s="15"/>
      <x:c r="K37" s="40"/>
      <x:c r="L37" s="15"/>
      <x:c r="M37" s="40"/>
      <x:c r="N37" s="15"/>
      <x:c r="O37" s="40"/>
      <x:c r="P37" s="40"/>
      <x:c r="Q37" s="40"/>
      <x:c r="R37" s="40"/>
      <x:c r="S37" s="40"/>
      <x:c r="T37" s="40"/>
      <x:c r="U37" s="40"/>
      <x:c r="V37" s="40"/>
      <x:c r="W37" s="15" t="s">
        <x:v>535</x:v>
      </x:c>
      <x:c r="X37" s="15" t="s">
        <x:v>140</x:v>
      </x:c>
      <x:c r="Y37" s="3" t="s">
        <x:v>140</x:v>
      </x:c>
      <x:c r="Z37" s="3" t="s">
        <x:v>140</x:v>
      </x:c>
      <x:c r="AA37" s="41"/>
      <x:c r="AB37" s="3" t="s">
        <x:v>140</x:v>
      </x:c>
    </x:row>
    <x:row r="38" spans="1:28" ht="30" customHeight="1">
      <x:c r="A38" s="15" t="s">
        <x:v>1853</x:v>
      </x:c>
      <x:c r="B38" s="15" t="s">
        <x:v>338</x:v>
      </x:c>
      <x:c r="C38" s="15" t="s">
        <x:v>1178</x:v>
      </x:c>
      <x:c r="D38" s="39" t="s">
        <x:v>221</x:v>
      </x:c>
      <x:c r="E38" s="40"/>
      <x:c r="F38" s="15"/>
      <x:c r="G38" s="40"/>
      <x:c r="H38" s="15"/>
      <x:c r="I38" s="40"/>
      <x:c r="J38" s="15"/>
      <x:c r="K38" s="40"/>
      <x:c r="L38" s="15"/>
      <x:c r="M38" s="40"/>
      <x:c r="N38" s="15"/>
      <x:c r="O38" s="40"/>
      <x:c r="P38" s="40"/>
      <x:c r="Q38" s="40"/>
      <x:c r="R38" s="40"/>
      <x:c r="S38" s="40"/>
      <x:c r="T38" s="40"/>
      <x:c r="U38" s="40"/>
      <x:c r="V38" s="40"/>
      <x:c r="W38" s="15" t="s">
        <x:v>441</x:v>
      </x:c>
      <x:c r="X38" s="15" t="s">
        <x:v>140</x:v>
      </x:c>
      <x:c r="Y38" s="3" t="s">
        <x:v>140</x:v>
      </x:c>
      <x:c r="Z38" s="3" t="s">
        <x:v>140</x:v>
      </x:c>
      <x:c r="AA38" s="41"/>
      <x:c r="AB38" s="3" t="s">
        <x:v>140</x:v>
      </x:c>
    </x:row>
    <x:row r="39" spans="1:28" ht="30" customHeight="1">
      <x:c r="A39" s="15" t="s">
        <x:v>1671</x:v>
      </x:c>
      <x:c r="B39" s="15" t="s">
        <x:v>338</x:v>
      </x:c>
      <x:c r="C39" s="15" t="s">
        <x:v>1170</x:v>
      </x:c>
      <x:c r="D39" s="39" t="s">
        <x:v>221</x:v>
      </x:c>
      <x:c r="E39" s="40"/>
      <x:c r="F39" s="15"/>
      <x:c r="G39" s="40"/>
      <x:c r="H39" s="15"/>
      <x:c r="I39" s="40"/>
      <x:c r="J39" s="15"/>
      <x:c r="K39" s="40"/>
      <x:c r="L39" s="15"/>
      <x:c r="M39" s="40"/>
      <x:c r="N39" s="15"/>
      <x:c r="O39" s="40"/>
      <x:c r="P39" s="40"/>
      <x:c r="Q39" s="40"/>
      <x:c r="R39" s="40"/>
      <x:c r="S39" s="40"/>
      <x:c r="T39" s="40"/>
      <x:c r="U39" s="40"/>
      <x:c r="V39" s="40"/>
      <x:c r="W39" s="15" t="s">
        <x:v>382</x:v>
      </x:c>
      <x:c r="X39" s="15" t="s">
        <x:v>140</x:v>
      </x:c>
      <x:c r="Y39" s="3" t="s">
        <x:v>140</x:v>
      </x:c>
      <x:c r="Z39" s="3" t="s">
        <x:v>140</x:v>
      </x:c>
      <x:c r="AA39" s="41"/>
      <x:c r="AB39" s="3" t="s">
        <x:v>140</x:v>
      </x:c>
    </x:row>
    <x:row r="40" spans="1:28" ht="30" customHeight="1">
      <x:c r="A40" s="15" t="s">
        <x:v>1836</x:v>
      </x:c>
      <x:c r="B40" s="15" t="s">
        <x:v>338</x:v>
      </x:c>
      <x:c r="C40" s="15" t="s">
        <x:v>1177</x:v>
      </x:c>
      <x:c r="D40" s="39" t="s">
        <x:v>221</x:v>
      </x:c>
      <x:c r="E40" s="40"/>
      <x:c r="F40" s="15"/>
      <x:c r="G40" s="40"/>
      <x:c r="H40" s="15"/>
      <x:c r="I40" s="40"/>
      <x:c r="J40" s="15"/>
      <x:c r="K40" s="40"/>
      <x:c r="L40" s="15"/>
      <x:c r="M40" s="40"/>
      <x:c r="N40" s="15"/>
      <x:c r="O40" s="40"/>
      <x:c r="P40" s="40"/>
      <x:c r="Q40" s="40"/>
      <x:c r="R40" s="40"/>
      <x:c r="S40" s="40"/>
      <x:c r="T40" s="40"/>
      <x:c r="U40" s="40"/>
      <x:c r="V40" s="40"/>
      <x:c r="W40" s="15" t="s">
        <x:v>500</x:v>
      </x:c>
      <x:c r="X40" s="15" t="s">
        <x:v>140</x:v>
      </x:c>
      <x:c r="Y40" s="3" t="s">
        <x:v>140</x:v>
      </x:c>
      <x:c r="Z40" s="3" t="s">
        <x:v>140</x:v>
      </x:c>
      <x:c r="AA40" s="41"/>
      <x:c r="AB40" s="3" t="s">
        <x:v>140</x:v>
      </x:c>
    </x:row>
    <x:row r="41" spans="1:28" ht="30" customHeight="1">
      <x:c r="A41" s="15" t="s">
        <x:v>1662</x:v>
      </x:c>
      <x:c r="B41" s="15" t="s">
        <x:v>338</x:v>
      </x:c>
      <x:c r="C41" s="15" t="s">
        <x:v>95</x:v>
      </x:c>
      <x:c r="D41" s="39" t="s">
        <x:v>152</x:v>
      </x:c>
      <x:c r="E41" s="40"/>
      <x:c r="F41" s="15"/>
      <x:c r="G41" s="40"/>
      <x:c r="H41" s="15"/>
      <x:c r="I41" s="40"/>
      <x:c r="J41" s="15"/>
      <x:c r="K41" s="40"/>
      <x:c r="L41" s="15"/>
      <x:c r="M41" s="40"/>
      <x:c r="N41" s="15"/>
      <x:c r="O41" s="40"/>
      <x:c r="P41" s="40"/>
      <x:c r="Q41" s="40"/>
      <x:c r="R41" s="40"/>
      <x:c r="S41" s="40"/>
      <x:c r="T41" s="40"/>
      <x:c r="U41" s="40"/>
      <x:c r="V41" s="40"/>
      <x:c r="W41" s="15" t="s">
        <x:v>508</x:v>
      </x:c>
      <x:c r="X41" s="15" t="s">
        <x:v>140</x:v>
      </x:c>
      <x:c r="Y41" s="3" t="s">
        <x:v>140</x:v>
      </x:c>
      <x:c r="Z41" s="3" t="s">
        <x:v>140</x:v>
      </x:c>
      <x:c r="AA41" s="41"/>
      <x:c r="AB41" s="3" t="s">
        <x:v>140</x:v>
      </x:c>
    </x:row>
    <x:row r="42" spans="1:28" ht="30" customHeight="1">
      <x:c r="A42" s="15" t="s">
        <x:v>806</x:v>
      </x:c>
      <x:c r="B42" s="15" t="s">
        <x:v>338</x:v>
      </x:c>
      <x:c r="C42" s="15" t="s">
        <x:v>72</x:v>
      </x:c>
      <x:c r="D42" s="39" t="s">
        <x:v>152</x:v>
      </x:c>
      <x:c r="E42" s="40"/>
      <x:c r="F42" s="15"/>
      <x:c r="G42" s="40"/>
      <x:c r="H42" s="15"/>
      <x:c r="I42" s="40"/>
      <x:c r="J42" s="15"/>
      <x:c r="K42" s="40"/>
      <x:c r="L42" s="15"/>
      <x:c r="M42" s="40"/>
      <x:c r="N42" s="15"/>
      <x:c r="O42" s="40"/>
      <x:c r="P42" s="40"/>
      <x:c r="Q42" s="40"/>
      <x:c r="R42" s="40"/>
      <x:c r="S42" s="40"/>
      <x:c r="T42" s="40"/>
      <x:c r="U42" s="40"/>
      <x:c r="V42" s="40"/>
      <x:c r="W42" s="15" t="s">
        <x:v>506</x:v>
      </x:c>
      <x:c r="X42" s="15" t="s">
        <x:v>140</x:v>
      </x:c>
      <x:c r="Y42" s="3" t="s">
        <x:v>140</x:v>
      </x:c>
      <x:c r="Z42" s="3" t="s">
        <x:v>140</x:v>
      </x:c>
      <x:c r="AA42" s="41"/>
      <x:c r="AB42" s="3" t="s">
        <x:v>140</x:v>
      </x:c>
    </x:row>
    <x:row r="43" spans="1:28" ht="30" customHeight="1">
      <x:c r="A43" s="15" t="s">
        <x:v>803</x:v>
      </x:c>
      <x:c r="B43" s="15" t="s">
        <x:v>338</x:v>
      </x:c>
      <x:c r="C43" s="15" t="s">
        <x:v>44</x:v>
      </x:c>
      <x:c r="D43" s="39" t="s">
        <x:v>152</x:v>
      </x:c>
      <x:c r="E43" s="40"/>
      <x:c r="F43" s="15"/>
      <x:c r="G43" s="40"/>
      <x:c r="H43" s="15"/>
      <x:c r="I43" s="40"/>
      <x:c r="J43" s="15"/>
      <x:c r="K43" s="40"/>
      <x:c r="L43" s="15"/>
      <x:c r="M43" s="40"/>
      <x:c r="N43" s="15"/>
      <x:c r="O43" s="40"/>
      <x:c r="P43" s="40"/>
      <x:c r="Q43" s="40"/>
      <x:c r="R43" s="40"/>
      <x:c r="S43" s="40"/>
      <x:c r="T43" s="40"/>
      <x:c r="U43" s="40"/>
      <x:c r="V43" s="40"/>
      <x:c r="W43" s="15" t="s">
        <x:v>515</x:v>
      </x:c>
      <x:c r="X43" s="15" t="s">
        <x:v>650</x:v>
      </x:c>
      <x:c r="Y43" s="3" t="s">
        <x:v>140</x:v>
      </x:c>
      <x:c r="Z43" s="3" t="s">
        <x:v>140</x:v>
      </x:c>
      <x:c r="AA43" s="41"/>
      <x:c r="AB43" s="3" t="s">
        <x:v>140</x:v>
      </x:c>
    </x:row>
    <x:row r="44" spans="1:28" ht="30" customHeight="1">
      <x:c r="A44" s="15" t="s">
        <x:v>1920</x:v>
      </x:c>
      <x:c r="B44" s="15" t="s">
        <x:v>338</x:v>
      </x:c>
      <x:c r="C44" s="15" t="s">
        <x:v>1896</x:v>
      </x:c>
      <x:c r="D44" s="39" t="s">
        <x:v>137</x:v>
      </x:c>
      <x:c r="E44" s="40"/>
      <x:c r="F44" s="15"/>
      <x:c r="G44" s="40"/>
      <x:c r="H44" s="15"/>
      <x:c r="I44" s="40"/>
      <x:c r="J44" s="15"/>
      <x:c r="K44" s="40"/>
      <x:c r="L44" s="15"/>
      <x:c r="M44" s="40"/>
      <x:c r="N44" s="15"/>
      <x:c r="O44" s="40"/>
      <x:c r="P44" s="40"/>
      <x:c r="Q44" s="40"/>
      <x:c r="R44" s="40"/>
      <x:c r="S44" s="40"/>
      <x:c r="T44" s="40"/>
      <x:c r="U44" s="40"/>
      <x:c r="V44" s="40"/>
      <x:c r="W44" s="15" t="s">
        <x:v>464</x:v>
      </x:c>
      <x:c r="X44" s="15" t="s">
        <x:v>140</x:v>
      </x:c>
      <x:c r="Y44" s="3" t="s">
        <x:v>140</x:v>
      </x:c>
      <x:c r="Z44" s="3" t="s">
        <x:v>140</x:v>
      </x:c>
      <x:c r="AA44" s="41"/>
      <x:c r="AB44" s="3" t="s">
        <x:v>140</x:v>
      </x:c>
    </x:row>
    <x:row r="45" spans="1:28" ht="30" customHeight="1">
      <x:c r="A45" s="15" t="s">
        <x:v>796</x:v>
      </x:c>
      <x:c r="B45" s="15" t="s">
        <x:v>606</x:v>
      </x:c>
      <x:c r="C45" s="15" t="s">
        <x:v>601</x:v>
      </x:c>
      <x:c r="D45" s="39" t="s">
        <x:v>137</x:v>
      </x:c>
      <x:c r="E45" s="40"/>
      <x:c r="F45" s="15"/>
      <x:c r="G45" s="40"/>
      <x:c r="H45" s="15"/>
      <x:c r="I45" s="40"/>
      <x:c r="J45" s="15"/>
      <x:c r="K45" s="40"/>
      <x:c r="L45" s="15"/>
      <x:c r="M45" s="40"/>
      <x:c r="N45" s="15"/>
      <x:c r="O45" s="40"/>
      <x:c r="P45" s="40"/>
      <x:c r="Q45" s="40"/>
      <x:c r="R45" s="40"/>
      <x:c r="S45" s="40"/>
      <x:c r="T45" s="40"/>
      <x:c r="U45" s="40"/>
      <x:c r="V45" s="40"/>
      <x:c r="W45" s="15" t="s">
        <x:v>498</x:v>
      </x:c>
      <x:c r="X45" s="15" t="s">
        <x:v>140</x:v>
      </x:c>
      <x:c r="Y45" s="3" t="s">
        <x:v>140</x:v>
      </x:c>
      <x:c r="Z45" s="3" t="s">
        <x:v>140</x:v>
      </x:c>
      <x:c r="AA45" s="41"/>
      <x:c r="AB45" s="3" t="s">
        <x:v>140</x:v>
      </x:c>
    </x:row>
    <x:row r="46" spans="1:28" ht="30" customHeight="1">
      <x:c r="A46" s="15" t="s">
        <x:v>1663</x:v>
      </x:c>
      <x:c r="B46" s="15" t="s">
        <x:v>609</x:v>
      </x:c>
      <x:c r="C46" s="15" t="s">
        <x:v>974</x:v>
      </x:c>
      <x:c r="D46" s="39" t="s">
        <x:v>176</x:v>
      </x:c>
      <x:c r="E46" s="40"/>
      <x:c r="F46" s="15"/>
      <x:c r="G46" s="40"/>
      <x:c r="H46" s="15"/>
      <x:c r="I46" s="40"/>
      <x:c r="J46" s="15"/>
      <x:c r="K46" s="40"/>
      <x:c r="L46" s="15"/>
      <x:c r="M46" s="40"/>
      <x:c r="N46" s="15"/>
      <x:c r="O46" s="40"/>
      <x:c r="P46" s="40"/>
      <x:c r="Q46" s="40"/>
      <x:c r="R46" s="40"/>
      <x:c r="S46" s="40"/>
      <x:c r="T46" s="40"/>
      <x:c r="U46" s="40"/>
      <x:c r="V46" s="40"/>
      <x:c r="W46" s="15" t="s">
        <x:v>549</x:v>
      </x:c>
      <x:c r="X46" s="15" t="s">
        <x:v>140</x:v>
      </x:c>
      <x:c r="Y46" s="3" t="s">
        <x:v>140</x:v>
      </x:c>
      <x:c r="Z46" s="3" t="s">
        <x:v>140</x:v>
      </x:c>
      <x:c r="AA46" s="41"/>
      <x:c r="AB46" s="3" t="s">
        <x:v>140</x:v>
      </x:c>
    </x:row>
    <x:row r="47" spans="1:28" ht="30" customHeight="1">
      <x:c r="A47" s="15" t="s">
        <x:v>1848</x:v>
      </x:c>
      <x:c r="B47" s="15" t="s">
        <x:v>569</x:v>
      </x:c>
      <x:c r="C47" s="15" t="s">
        <x:v>296</x:v>
      </x:c>
      <x:c r="D47" s="39" t="s">
        <x:v>176</x:v>
      </x:c>
      <x:c r="E47" s="40"/>
      <x:c r="F47" s="15"/>
      <x:c r="G47" s="40"/>
      <x:c r="H47" s="15"/>
      <x:c r="I47" s="40"/>
      <x:c r="J47" s="15"/>
      <x:c r="K47" s="40"/>
      <x:c r="L47" s="15"/>
      <x:c r="M47" s="40"/>
      <x:c r="N47" s="15"/>
      <x:c r="O47" s="40"/>
      <x:c r="P47" s="40"/>
      <x:c r="Q47" s="40"/>
      <x:c r="R47" s="40"/>
      <x:c r="S47" s="40"/>
      <x:c r="T47" s="40"/>
      <x:c r="U47" s="40"/>
      <x:c r="V47" s="40"/>
      <x:c r="W47" s="15" t="s">
        <x:v>493</x:v>
      </x:c>
      <x:c r="X47" s="15" t="s">
        <x:v>140</x:v>
      </x:c>
      <x:c r="Y47" s="3" t="s">
        <x:v>140</x:v>
      </x:c>
      <x:c r="Z47" s="3" t="s">
        <x:v>140</x:v>
      </x:c>
      <x:c r="AA47" s="41"/>
      <x:c r="AB47" s="3" t="s">
        <x:v>140</x:v>
      </x:c>
    </x:row>
    <x:row r="48" spans="1:28" ht="30" customHeight="1">
      <x:c r="A48" s="15" t="s">
        <x:v>1925</x:v>
      </x:c>
      <x:c r="B48" s="15" t="s">
        <x:v>621</x:v>
      </x:c>
      <x:c r="C48" s="15" t="s">
        <x:v>110</x:v>
      </x:c>
      <x:c r="D48" s="39" t="s">
        <x:v>176</x:v>
      </x:c>
      <x:c r="E48" s="40"/>
      <x:c r="F48" s="15"/>
      <x:c r="G48" s="40"/>
      <x:c r="H48" s="15"/>
      <x:c r="I48" s="40"/>
      <x:c r="J48" s="15"/>
      <x:c r="K48" s="40"/>
      <x:c r="L48" s="15"/>
      <x:c r="M48" s="40"/>
      <x:c r="N48" s="15"/>
      <x:c r="O48" s="40"/>
      <x:c r="P48" s="40"/>
      <x:c r="Q48" s="40"/>
      <x:c r="R48" s="40"/>
      <x:c r="S48" s="40"/>
      <x:c r="T48" s="40"/>
      <x:c r="U48" s="40"/>
      <x:c r="V48" s="40"/>
      <x:c r="W48" s="15" t="s">
        <x:v>497</x:v>
      </x:c>
      <x:c r="X48" s="15" t="s">
        <x:v>570</x:v>
      </x:c>
      <x:c r="Y48" s="3" t="s">
        <x:v>140</x:v>
      </x:c>
      <x:c r="Z48" s="3" t="s">
        <x:v>140</x:v>
      </x:c>
      <x:c r="AA48" s="41"/>
      <x:c r="AB48" s="3" t="s">
        <x:v>140</x:v>
      </x:c>
    </x:row>
    <x:row r="49" spans="1:28" ht="30" customHeight="1">
      <x:c r="A49" s="15" t="s">
        <x:v>1843</x:v>
      </x:c>
      <x:c r="B49" s="15" t="s">
        <x:v>621</x:v>
      </x:c>
      <x:c r="C49" s="15" t="s">
        <x:v>918</x:v>
      </x:c>
      <x:c r="D49" s="39" t="s">
        <x:v>176</x:v>
      </x:c>
      <x:c r="E49" s="40"/>
      <x:c r="F49" s="15"/>
      <x:c r="G49" s="40"/>
      <x:c r="H49" s="15"/>
      <x:c r="I49" s="40"/>
      <x:c r="J49" s="15"/>
      <x:c r="K49" s="40"/>
      <x:c r="L49" s="15"/>
      <x:c r="M49" s="40"/>
      <x:c r="N49" s="15"/>
      <x:c r="O49" s="40"/>
      <x:c r="P49" s="40"/>
      <x:c r="Q49" s="40"/>
      <x:c r="R49" s="40"/>
      <x:c r="S49" s="40"/>
      <x:c r="T49" s="40"/>
      <x:c r="U49" s="40"/>
      <x:c r="V49" s="40"/>
      <x:c r="W49" s="15" t="s">
        <x:v>511</x:v>
      </x:c>
      <x:c r="X49" s="15" t="s">
        <x:v>140</x:v>
      </x:c>
      <x:c r="Y49" s="3" t="s">
        <x:v>140</x:v>
      </x:c>
      <x:c r="Z49" s="3" t="s">
        <x:v>140</x:v>
      </x:c>
      <x:c r="AA49" s="41"/>
      <x:c r="AB49" s="3" t="s">
        <x:v>140</x:v>
      </x:c>
    </x:row>
    <x:row r="50" spans="1:28" ht="30" customHeight="1">
      <x:c r="A50" s="15" t="s">
        <x:v>795</x:v>
      </x:c>
      <x:c r="B50" s="15" t="s">
        <x:v>923</x:v>
      </x:c>
      <x:c r="C50" s="15" t="s">
        <x:v>596</x:v>
      </x:c>
      <x:c r="D50" s="39" t="s">
        <x:v>176</x:v>
      </x:c>
      <x:c r="E50" s="40"/>
      <x:c r="F50" s="15"/>
      <x:c r="G50" s="40"/>
      <x:c r="H50" s="15"/>
      <x:c r="I50" s="40"/>
      <x:c r="J50" s="15"/>
      <x:c r="K50" s="40"/>
      <x:c r="L50" s="15"/>
      <x:c r="M50" s="40"/>
      <x:c r="N50" s="15"/>
      <x:c r="O50" s="40"/>
      <x:c r="P50" s="40"/>
      <x:c r="Q50" s="40"/>
      <x:c r="R50" s="40"/>
      <x:c r="S50" s="40"/>
      <x:c r="T50" s="40"/>
      <x:c r="U50" s="40"/>
      <x:c r="V50" s="40"/>
      <x:c r="W50" s="15" t="s">
        <x:v>303</x:v>
      </x:c>
      <x:c r="X50" s="15" t="s">
        <x:v>168</x:v>
      </x:c>
      <x:c r="Y50" s="3" t="s">
        <x:v>140</x:v>
      </x:c>
      <x:c r="Z50" s="3" t="s">
        <x:v>140</x:v>
      </x:c>
      <x:c r="AA50" s="41"/>
      <x:c r="AB50" s="3" t="s">
        <x:v>140</x:v>
      </x:c>
    </x:row>
    <x:row r="51" spans="1:28" ht="30" customHeight="1">
      <x:c r="A51" s="15" t="s">
        <x:v>1053</x:v>
      </x:c>
      <x:c r="B51" s="15" t="s">
        <x:v>664</x:v>
      </x:c>
      <x:c r="C51" s="15" t="s">
        <x:v>1568</x:v>
      </x:c>
      <x:c r="D51" s="39" t="s">
        <x:v>176</x:v>
      </x:c>
      <x:c r="E51" s="40"/>
      <x:c r="F51" s="15"/>
      <x:c r="G51" s="40"/>
      <x:c r="H51" s="15"/>
      <x:c r="I51" s="40"/>
      <x:c r="J51" s="15"/>
      <x:c r="K51" s="40"/>
      <x:c r="L51" s="15"/>
      <x:c r="M51" s="40"/>
      <x:c r="N51" s="15"/>
      <x:c r="O51" s="40"/>
      <x:c r="P51" s="40"/>
      <x:c r="Q51" s="40"/>
      <x:c r="R51" s="40"/>
      <x:c r="S51" s="40"/>
      <x:c r="T51" s="40"/>
      <x:c r="U51" s="40"/>
      <x:c r="V51" s="40"/>
      <x:c r="W51" s="15" t="s">
        <x:v>335</x:v>
      </x:c>
      <x:c r="X51" s="15" t="s">
        <x:v>140</x:v>
      </x:c>
      <x:c r="Y51" s="3" t="s">
        <x:v>140</x:v>
      </x:c>
      <x:c r="Z51" s="3" t="s">
        <x:v>140</x:v>
      </x:c>
      <x:c r="AA51" s="41"/>
      <x:c r="AB51" s="3" t="s">
        <x:v>140</x:v>
      </x:c>
    </x:row>
    <x:row r="52" spans="1:28" ht="30" customHeight="1">
      <x:c r="A52" s="15" t="s">
        <x:v>1665</x:v>
      </x:c>
      <x:c r="B52" s="15" t="s">
        <x:v>858</x:v>
      </x:c>
      <x:c r="C52" s="15" t="s">
        <x:v>1011</x:v>
      </x:c>
      <x:c r="D52" s="39" t="s">
        <x:v>137</x:v>
      </x:c>
      <x:c r="E52" s="40"/>
      <x:c r="F52" s="15"/>
      <x:c r="G52" s="40"/>
      <x:c r="H52" s="15"/>
      <x:c r="I52" s="40"/>
      <x:c r="J52" s="15"/>
      <x:c r="K52" s="40"/>
      <x:c r="L52" s="15"/>
      <x:c r="M52" s="40"/>
      <x:c r="N52" s="15"/>
      <x:c r="O52" s="40"/>
      <x:c r="P52" s="40"/>
      <x:c r="Q52" s="40"/>
      <x:c r="R52" s="40"/>
      <x:c r="S52" s="40"/>
      <x:c r="T52" s="40"/>
      <x:c r="U52" s="40"/>
      <x:c r="V52" s="40"/>
      <x:c r="W52" s="15" t="s">
        <x:v>306</x:v>
      </x:c>
      <x:c r="X52" s="15" t="s">
        <x:v>140</x:v>
      </x:c>
      <x:c r="Y52" s="3" t="s">
        <x:v>140</x:v>
      </x:c>
      <x:c r="Z52" s="3" t="s">
        <x:v>140</x:v>
      </x:c>
      <x:c r="AA52" s="41"/>
      <x:c r="AB52" s="3" t="s">
        <x:v>140</x:v>
      </x:c>
    </x:row>
    <x:row r="53" spans="1:28" ht="30" customHeight="1">
      <x:c r="A53" s="15" t="s">
        <x:v>1680</x:v>
      </x:c>
      <x:c r="B53" s="15" t="s">
        <x:v>661</x:v>
      </x:c>
      <x:c r="C53" s="15" t="s">
        <x:v>82</x:v>
      </x:c>
      <x:c r="D53" s="39" t="s">
        <x:v>153</x:v>
      </x:c>
      <x:c r="E53" s="40"/>
      <x:c r="F53" s="15"/>
      <x:c r="G53" s="40"/>
      <x:c r="H53" s="15"/>
      <x:c r="I53" s="40"/>
      <x:c r="J53" s="15"/>
      <x:c r="K53" s="40"/>
      <x:c r="L53" s="15"/>
      <x:c r="M53" s="40"/>
      <x:c r="N53" s="15"/>
      <x:c r="O53" s="40"/>
      <x:c r="P53" s="40"/>
      <x:c r="Q53" s="40"/>
      <x:c r="R53" s="40"/>
      <x:c r="S53" s="40"/>
      <x:c r="T53" s="40"/>
      <x:c r="U53" s="40"/>
      <x:c r="V53" s="40"/>
      <x:c r="W53" s="15" t="s">
        <x:v>316</x:v>
      </x:c>
      <x:c r="X53" s="15" t="s">
        <x:v>140</x:v>
      </x:c>
      <x:c r="Y53" s="3" t="s">
        <x:v>140</x:v>
      </x:c>
      <x:c r="Z53" s="3" t="s">
        <x:v>140</x:v>
      </x:c>
      <x:c r="AA53" s="41"/>
      <x:c r="AB53" s="3" t="s">
        <x:v>140</x:v>
      </x:c>
    </x:row>
    <x:row r="54" spans="1:28" ht="30" customHeight="1">
      <x:c r="A54" s="15" t="s">
        <x:v>1856</x:v>
      </x:c>
      <x:c r="B54" s="15" t="s">
        <x:v>604</x:v>
      </x:c>
      <x:c r="C54" s="15" t="s">
        <x:v>1611</x:v>
      </x:c>
      <x:c r="D54" s="39" t="s">
        <x:v>152</x:v>
      </x:c>
      <x:c r="E54" s="40"/>
      <x:c r="F54" s="15"/>
      <x:c r="G54" s="40"/>
      <x:c r="H54" s="15"/>
      <x:c r="I54" s="40"/>
      <x:c r="J54" s="15"/>
      <x:c r="K54" s="40"/>
      <x:c r="L54" s="15"/>
      <x:c r="M54" s="40"/>
      <x:c r="N54" s="15"/>
      <x:c r="O54" s="40"/>
      <x:c r="P54" s="40"/>
      <x:c r="Q54" s="40"/>
      <x:c r="R54" s="40"/>
      <x:c r="S54" s="40"/>
      <x:c r="T54" s="40"/>
      <x:c r="U54" s="40"/>
      <x:c r="V54" s="40"/>
      <x:c r="W54" s="15" t="s">
        <x:v>332</x:v>
      </x:c>
      <x:c r="X54" s="15" t="s">
        <x:v>140</x:v>
      </x:c>
      <x:c r="Y54" s="3" t="s">
        <x:v>140</x:v>
      </x:c>
      <x:c r="Z54" s="3" t="s">
        <x:v>140</x:v>
      </x:c>
      <x:c r="AA54" s="41"/>
      <x:c r="AB54" s="3" t="s">
        <x:v>140</x:v>
      </x:c>
    </x:row>
    <x:row r="55" spans="1:28" ht="30" customHeight="1">
      <x:c r="A55" s="15" t="s">
        <x:v>1043</x:v>
      </x:c>
      <x:c r="B55" s="15" t="s">
        <x:v>502</x:v>
      </x:c>
      <x:c r="C55" s="15" t="s">
        <x:v>1090</x:v>
      </x:c>
      <x:c r="D55" s="39" t="s">
        <x:v>152</x:v>
      </x:c>
      <x:c r="E55" s="40"/>
      <x:c r="F55" s="15"/>
      <x:c r="G55" s="40"/>
      <x:c r="H55" s="15"/>
      <x:c r="I55" s="40"/>
      <x:c r="J55" s="15"/>
      <x:c r="K55" s="40"/>
      <x:c r="L55" s="15"/>
      <x:c r="M55" s="40"/>
      <x:c r="N55" s="15"/>
      <x:c r="O55" s="40"/>
      <x:c r="P55" s="40"/>
      <x:c r="Q55" s="40"/>
      <x:c r="R55" s="40"/>
      <x:c r="S55" s="40"/>
      <x:c r="T55" s="40"/>
      <x:c r="U55" s="40"/>
      <x:c r="V55" s="40"/>
      <x:c r="W55" s="15" t="s">
        <x:v>325</x:v>
      </x:c>
      <x:c r="X55" s="15" t="s">
        <x:v>140</x:v>
      </x:c>
      <x:c r="Y55" s="3" t="s">
        <x:v>140</x:v>
      </x:c>
      <x:c r="Z55" s="3" t="s">
        <x:v>140</x:v>
      </x:c>
      <x:c r="AA55" s="41"/>
      <x:c r="AB55" s="3" t="s">
        <x:v>140</x:v>
      </x:c>
    </x:row>
    <x:row r="56" spans="1:28" ht="30" customHeight="1">
      <x:c r="A56" s="15" t="s">
        <x:v>1849</x:v>
      </x:c>
      <x:c r="B56" s="15" t="s">
        <x:v>502</x:v>
      </x:c>
      <x:c r="C56" s="15" t="s">
        <x:v>276</x:v>
      </x:c>
      <x:c r="D56" s="39" t="s">
        <x:v>152</x:v>
      </x:c>
      <x:c r="E56" s="40"/>
      <x:c r="F56" s="15"/>
      <x:c r="G56" s="40"/>
      <x:c r="H56" s="15"/>
      <x:c r="I56" s="40"/>
      <x:c r="J56" s="15"/>
      <x:c r="K56" s="40"/>
      <x:c r="L56" s="15"/>
      <x:c r="M56" s="40"/>
      <x:c r="N56" s="15"/>
      <x:c r="O56" s="40"/>
      <x:c r="P56" s="40"/>
      <x:c r="Q56" s="40"/>
      <x:c r="R56" s="40"/>
      <x:c r="S56" s="40"/>
      <x:c r="T56" s="40"/>
      <x:c r="U56" s="40"/>
      <x:c r="V56" s="40"/>
      <x:c r="W56" s="15" t="s">
        <x:v>315</x:v>
      </x:c>
      <x:c r="X56" s="15" t="s">
        <x:v>140</x:v>
      </x:c>
      <x:c r="Y56" s="3" t="s">
        <x:v>140</x:v>
      </x:c>
      <x:c r="Z56" s="3" t="s">
        <x:v>140</x:v>
      </x:c>
      <x:c r="AA56" s="41"/>
      <x:c r="AB56" s="3" t="s">
        <x:v>140</x:v>
      </x:c>
    </x:row>
    <x:row r="57" spans="1:28" ht="30" customHeight="1">
      <x:c r="A57" s="15" t="s">
        <x:v>24</x:v>
      </x:c>
      <x:c r="B57" s="15" t="s">
        <x:v>502</x:v>
      </x:c>
      <x:c r="C57" s="15" t="s">
        <x:v>272</x:v>
      </x:c>
      <x:c r="D57" s="39" t="s">
        <x:v>152</x:v>
      </x:c>
      <x:c r="E57" s="40"/>
      <x:c r="F57" s="15"/>
      <x:c r="G57" s="40"/>
      <x:c r="H57" s="15"/>
      <x:c r="I57" s="40"/>
      <x:c r="J57" s="15"/>
      <x:c r="K57" s="40"/>
      <x:c r="L57" s="15"/>
      <x:c r="M57" s="40"/>
      <x:c r="N57" s="15"/>
      <x:c r="O57" s="40"/>
      <x:c r="P57" s="40"/>
      <x:c r="Q57" s="40"/>
      <x:c r="R57" s="40"/>
      <x:c r="S57" s="40"/>
      <x:c r="T57" s="40"/>
      <x:c r="U57" s="40"/>
      <x:c r="V57" s="40"/>
      <x:c r="W57" s="15" t="s">
        <x:v>307</x:v>
      </x:c>
      <x:c r="X57" s="15" t="s">
        <x:v>140</x:v>
      </x:c>
      <x:c r="Y57" s="3" t="s">
        <x:v>140</x:v>
      </x:c>
      <x:c r="Z57" s="3" t="s">
        <x:v>140</x:v>
      </x:c>
      <x:c r="AA57" s="41"/>
      <x:c r="AB57" s="3" t="s">
        <x:v>140</x:v>
      </x:c>
    </x:row>
    <x:row r="58" spans="1:28" ht="30" customHeight="1">
      <x:c r="A58" s="15" t="s">
        <x:v>804</x:v>
      </x:c>
      <x:c r="B58" s="15" t="s">
        <x:v>502</x:v>
      </x:c>
      <x:c r="C58" s="15" t="s">
        <x:v>1726</x:v>
      </x:c>
      <x:c r="D58" s="39" t="s">
        <x:v>152</x:v>
      </x:c>
      <x:c r="E58" s="40"/>
      <x:c r="F58" s="15"/>
      <x:c r="G58" s="40"/>
      <x:c r="H58" s="15"/>
      <x:c r="I58" s="40"/>
      <x:c r="J58" s="15"/>
      <x:c r="K58" s="40"/>
      <x:c r="L58" s="15"/>
      <x:c r="M58" s="40"/>
      <x:c r="N58" s="15"/>
      <x:c r="O58" s="40"/>
      <x:c r="P58" s="40"/>
      <x:c r="Q58" s="40"/>
      <x:c r="R58" s="40"/>
      <x:c r="S58" s="40"/>
      <x:c r="T58" s="40"/>
      <x:c r="U58" s="40"/>
      <x:c r="V58" s="40"/>
      <x:c r="W58" s="15" t="s">
        <x:v>331</x:v>
      </x:c>
      <x:c r="X58" s="15" t="s">
        <x:v>140</x:v>
      </x:c>
      <x:c r="Y58" s="3" t="s">
        <x:v>140</x:v>
      </x:c>
      <x:c r="Z58" s="3" t="s">
        <x:v>140</x:v>
      </x:c>
      <x:c r="AA58" s="41"/>
      <x:c r="AB58" s="3" t="s">
        <x:v>140</x:v>
      </x:c>
    </x:row>
    <x:row r="59" spans="1:28" ht="30" customHeight="1">
      <x:c r="A59" s="15" t="s">
        <x:v>18</x:v>
      </x:c>
      <x:c r="B59" s="15" t="s">
        <x:v>502</x:v>
      </x:c>
      <x:c r="C59" s="15" t="s">
        <x:v>1694</x:v>
      </x:c>
      <x:c r="D59" s="39" t="s">
        <x:v>152</x:v>
      </x:c>
      <x:c r="E59" s="40"/>
      <x:c r="F59" s="15"/>
      <x:c r="G59" s="40"/>
      <x:c r="H59" s="15"/>
      <x:c r="I59" s="40"/>
      <x:c r="J59" s="15"/>
      <x:c r="K59" s="40"/>
      <x:c r="L59" s="15"/>
      <x:c r="M59" s="40"/>
      <x:c r="N59" s="15"/>
      <x:c r="O59" s="40"/>
      <x:c r="P59" s="40"/>
      <x:c r="Q59" s="40"/>
      <x:c r="R59" s="40"/>
      <x:c r="S59" s="40"/>
      <x:c r="T59" s="40"/>
      <x:c r="U59" s="40"/>
      <x:c r="V59" s="40"/>
      <x:c r="W59" s="15" t="s">
        <x:v>319</x:v>
      </x:c>
      <x:c r="X59" s="15" t="s">
        <x:v>140</x:v>
      </x:c>
      <x:c r="Y59" s="3" t="s">
        <x:v>140</x:v>
      </x:c>
      <x:c r="Z59" s="3" t="s">
        <x:v>140</x:v>
      </x:c>
      <x:c r="AA59" s="41"/>
      <x:c r="AB59" s="3" t="s">
        <x:v>140</x:v>
      </x:c>
    </x:row>
    <x:row r="60" spans="1:28" ht="30" customHeight="1">
      <x:c r="A60" s="15" t="s">
        <x:v>1034</x:v>
      </x:c>
      <x:c r="B60" s="15" t="s">
        <x:v>502</x:v>
      </x:c>
      <x:c r="C60" s="15" t="s">
        <x:v>1566</x:v>
      </x:c>
      <x:c r="D60" s="39" t="s">
        <x:v>152</x:v>
      </x:c>
      <x:c r="E60" s="40"/>
      <x:c r="F60" s="15"/>
      <x:c r="G60" s="40"/>
      <x:c r="H60" s="15"/>
      <x:c r="I60" s="40"/>
      <x:c r="J60" s="15"/>
      <x:c r="K60" s="40"/>
      <x:c r="L60" s="15"/>
      <x:c r="M60" s="40"/>
      <x:c r="N60" s="15"/>
      <x:c r="O60" s="40"/>
      <x:c r="P60" s="40"/>
      <x:c r="Q60" s="40"/>
      <x:c r="R60" s="40"/>
      <x:c r="S60" s="40"/>
      <x:c r="T60" s="40"/>
      <x:c r="U60" s="40"/>
      <x:c r="V60" s="40"/>
      <x:c r="W60" s="15" t="s">
        <x:v>760</x:v>
      </x:c>
      <x:c r="X60" s="15" t="s">
        <x:v>140</x:v>
      </x:c>
      <x:c r="Y60" s="3" t="s">
        <x:v>140</x:v>
      </x:c>
      <x:c r="Z60" s="3" t="s">
        <x:v>140</x:v>
      </x:c>
      <x:c r="AA60" s="41"/>
      <x:c r="AB60" s="3" t="s">
        <x:v>140</x:v>
      </x:c>
    </x:row>
    <x:row r="61" spans="1:28" ht="30" customHeight="1">
      <x:c r="A61" s="15" t="s">
        <x:v>1683</x:v>
      </x:c>
      <x:c r="B61" s="15" t="s">
        <x:v>502</x:v>
      </x:c>
      <x:c r="C61" s="15" t="s">
        <x:v>919</x:v>
      </x:c>
      <x:c r="D61" s="39" t="s">
        <x:v>152</x:v>
      </x:c>
      <x:c r="E61" s="40"/>
      <x:c r="F61" s="15"/>
      <x:c r="G61" s="40"/>
      <x:c r="H61" s="15"/>
      <x:c r="I61" s="40"/>
      <x:c r="J61" s="15"/>
      <x:c r="K61" s="40"/>
      <x:c r="L61" s="15"/>
      <x:c r="M61" s="40"/>
      <x:c r="N61" s="15"/>
      <x:c r="O61" s="40"/>
      <x:c r="P61" s="40"/>
      <x:c r="Q61" s="40"/>
      <x:c r="R61" s="40"/>
      <x:c r="S61" s="40"/>
      <x:c r="T61" s="40"/>
      <x:c r="U61" s="40"/>
      <x:c r="V61" s="40"/>
      <x:c r="W61" s="15" t="s">
        <x:v>311</x:v>
      </x:c>
      <x:c r="X61" s="15" t="s">
        <x:v>140</x:v>
      </x:c>
      <x:c r="Y61" s="3" t="s">
        <x:v>140</x:v>
      </x:c>
      <x:c r="Z61" s="3" t="s">
        <x:v>140</x:v>
      </x:c>
      <x:c r="AA61" s="41"/>
      <x:c r="AB61" s="3" t="s">
        <x:v>140</x:v>
      </x:c>
    </x:row>
    <x:row r="62" spans="1:28" ht="30" customHeight="1">
      <x:c r="A62" s="15" t="s">
        <x:v>789</x:v>
      </x:c>
      <x:c r="B62" s="15" t="s">
        <x:v>502</x:v>
      </x:c>
      <x:c r="C62" s="15" t="s">
        <x:v>995</x:v>
      </x:c>
      <x:c r="D62" s="39" t="s">
        <x:v>152</x:v>
      </x:c>
      <x:c r="E62" s="40"/>
      <x:c r="F62" s="15"/>
      <x:c r="G62" s="40"/>
      <x:c r="H62" s="15"/>
      <x:c r="I62" s="40"/>
      <x:c r="J62" s="15"/>
      <x:c r="K62" s="40"/>
      <x:c r="L62" s="15"/>
      <x:c r="M62" s="40"/>
      <x:c r="N62" s="15"/>
      <x:c r="O62" s="40"/>
      <x:c r="P62" s="40"/>
      <x:c r="Q62" s="40"/>
      <x:c r="R62" s="40"/>
      <x:c r="S62" s="40"/>
      <x:c r="T62" s="40"/>
      <x:c r="U62" s="40"/>
      <x:c r="V62" s="40"/>
      <x:c r="W62" s="15" t="s">
        <x:v>326</x:v>
      </x:c>
      <x:c r="X62" s="15" t="s">
        <x:v>140</x:v>
      </x:c>
      <x:c r="Y62" s="3" t="s">
        <x:v>140</x:v>
      </x:c>
      <x:c r="Z62" s="3" t="s">
        <x:v>140</x:v>
      </x:c>
      <x:c r="AA62" s="41"/>
      <x:c r="AB62" s="3" t="s">
        <x:v>140</x:v>
      </x:c>
    </x:row>
    <x:row r="63" spans="1:28" ht="30" customHeight="1">
      <x:c r="A63" s="15" t="s">
        <x:v>1921</x:v>
      </x:c>
      <x:c r="B63" s="15" t="s">
        <x:v>502</x:v>
      </x:c>
      <x:c r="C63" s="15" t="s">
        <x:v>261</x:v>
      </x:c>
      <x:c r="D63" s="39" t="s">
        <x:v>186</x:v>
      </x:c>
      <x:c r="E63" s="40"/>
      <x:c r="F63" s="15"/>
      <x:c r="G63" s="40"/>
      <x:c r="H63" s="15"/>
      <x:c r="I63" s="40"/>
      <x:c r="J63" s="15"/>
      <x:c r="K63" s="40"/>
      <x:c r="L63" s="15"/>
      <x:c r="M63" s="40"/>
      <x:c r="N63" s="15"/>
      <x:c r="O63" s="40"/>
      <x:c r="P63" s="40"/>
      <x:c r="Q63" s="40"/>
      <x:c r="R63" s="40"/>
      <x:c r="S63" s="40"/>
      <x:c r="T63" s="40"/>
      <x:c r="U63" s="40"/>
      <x:c r="V63" s="40"/>
      <x:c r="W63" s="15" t="s">
        <x:v>314</x:v>
      </x:c>
      <x:c r="X63" s="15" t="s">
        <x:v>140</x:v>
      </x:c>
      <x:c r="Y63" s="3" t="s">
        <x:v>140</x:v>
      </x:c>
      <x:c r="Z63" s="3" t="s">
        <x:v>140</x:v>
      </x:c>
      <x:c r="AA63" s="41"/>
      <x:c r="AB63" s="3" t="s">
        <x:v>140</x:v>
      </x:c>
    </x:row>
    <x:row r="64" spans="1:28" ht="30" customHeight="1">
      <x:c r="A64" s="15" t="s">
        <x:v>1838</x:v>
      </x:c>
      <x:c r="B64" s="15" t="s">
        <x:v>174</x:v>
      </x:c>
      <x:c r="C64" s="15" t="s">
        <x:v>924</x:v>
      </x:c>
      <x:c r="D64" s="39" t="s">
        <x:v>139</x:v>
      </x:c>
      <x:c r="E64" s="40"/>
      <x:c r="F64" s="15"/>
      <x:c r="G64" s="40"/>
      <x:c r="H64" s="15"/>
      <x:c r="I64" s="40"/>
      <x:c r="J64" s="15"/>
      <x:c r="K64" s="40"/>
      <x:c r="L64" s="15"/>
      <x:c r="M64" s="40"/>
      <x:c r="N64" s="15"/>
      <x:c r="O64" s="40"/>
      <x:c r="P64" s="40"/>
      <x:c r="Q64" s="40"/>
      <x:c r="R64" s="40"/>
      <x:c r="S64" s="40"/>
      <x:c r="T64" s="40"/>
      <x:c r="U64" s="40"/>
      <x:c r="V64" s="40"/>
      <x:c r="W64" s="15" t="s">
        <x:v>355</x:v>
      </x:c>
      <x:c r="X64" s="15" t="s">
        <x:v>140</x:v>
      </x:c>
      <x:c r="Y64" s="3" t="s">
        <x:v>140</x:v>
      </x:c>
      <x:c r="Z64" s="3" t="s">
        <x:v>140</x:v>
      </x:c>
      <x:c r="AA64" s="41"/>
      <x:c r="AB64" s="3" t="s">
        <x:v>140</x:v>
      </x:c>
    </x:row>
    <x:row r="65" spans="1:28" ht="30" customHeight="1">
      <x:c r="A65" s="15" t="s">
        <x:v>10</x:v>
      </x:c>
      <x:c r="B65" s="15" t="s">
        <x:v>652</x:v>
      </x:c>
      <x:c r="C65" s="15" t="s">
        <x:v>1505</x:v>
      </x:c>
      <x:c r="D65" s="39" t="s">
        <x:v>152</x:v>
      </x:c>
      <x:c r="E65" s="40"/>
      <x:c r="F65" s="15"/>
      <x:c r="G65" s="40"/>
      <x:c r="H65" s="15"/>
      <x:c r="I65" s="40"/>
      <x:c r="J65" s="15"/>
      <x:c r="K65" s="40"/>
      <x:c r="L65" s="15"/>
      <x:c r="M65" s="40"/>
      <x:c r="N65" s="15"/>
      <x:c r="O65" s="40"/>
      <x:c r="P65" s="40"/>
      <x:c r="Q65" s="40"/>
      <x:c r="R65" s="40"/>
      <x:c r="S65" s="40"/>
      <x:c r="T65" s="40"/>
      <x:c r="U65" s="40"/>
      <x:c r="V65" s="40"/>
      <x:c r="W65" s="15" t="s">
        <x:v>317</x:v>
      </x:c>
      <x:c r="X65" s="15" t="s">
        <x:v>140</x:v>
      </x:c>
      <x:c r="Y65" s="3" t="s">
        <x:v>140</x:v>
      </x:c>
      <x:c r="Z65" s="3" t="s">
        <x:v>140</x:v>
      </x:c>
      <x:c r="AA65" s="41"/>
      <x:c r="AB65" s="3" t="s">
        <x:v>140</x:v>
      </x:c>
    </x:row>
    <x:row r="66" spans="1:28" ht="30" customHeight="1">
      <x:c r="A66" s="15" t="s">
        <x:v>23</x:v>
      </x:c>
      <x:c r="B66" s="15" t="s">
        <x:v>630</x:v>
      </x:c>
      <x:c r="C66" s="15" t="s">
        <x:v>104</x:v>
      </x:c>
      <x:c r="D66" s="39" t="s">
        <x:v>221</x:v>
      </x:c>
      <x:c r="E66" s="40"/>
      <x:c r="F66" s="15"/>
      <x:c r="G66" s="40"/>
      <x:c r="H66" s="15"/>
      <x:c r="I66" s="40"/>
      <x:c r="J66" s="15"/>
      <x:c r="K66" s="40"/>
      <x:c r="L66" s="15"/>
      <x:c r="M66" s="40"/>
      <x:c r="N66" s="15"/>
      <x:c r="O66" s="40"/>
      <x:c r="P66" s="40"/>
      <x:c r="Q66" s="40"/>
      <x:c r="R66" s="40"/>
      <x:c r="S66" s="40"/>
      <x:c r="T66" s="40"/>
      <x:c r="U66" s="40"/>
      <x:c r="V66" s="40"/>
      <x:c r="W66" s="15" t="s">
        <x:v>318</x:v>
      </x:c>
      <x:c r="X66" s="15" t="s">
        <x:v>140</x:v>
      </x:c>
      <x:c r="Y66" s="3" t="s">
        <x:v>140</x:v>
      </x:c>
      <x:c r="Z66" s="3" t="s">
        <x:v>140</x:v>
      </x:c>
      <x:c r="AA66" s="41"/>
      <x:c r="AB66" s="3" t="s">
        <x:v>140</x:v>
      </x:c>
    </x:row>
    <x:row r="67" spans="1:28" ht="30" customHeight="1">
      <x:c r="A67" s="15" t="s">
        <x:v>793</x:v>
      </x:c>
      <x:c r="B67" s="15" t="s">
        <x:v>167</x:v>
      </x:c>
      <x:c r="C67" s="15" t="s">
        <x:v>1623</x:v>
      </x:c>
      <x:c r="D67" s="39" t="s">
        <x:v>152</x:v>
      </x:c>
      <x:c r="E67" s="40"/>
      <x:c r="F67" s="15"/>
      <x:c r="G67" s="40"/>
      <x:c r="H67" s="15"/>
      <x:c r="I67" s="40"/>
      <x:c r="J67" s="15"/>
      <x:c r="K67" s="40"/>
      <x:c r="L67" s="15"/>
      <x:c r="M67" s="40"/>
      <x:c r="N67" s="15"/>
      <x:c r="O67" s="40"/>
      <x:c r="P67" s="40"/>
      <x:c r="Q67" s="40"/>
      <x:c r="R67" s="40"/>
      <x:c r="S67" s="40"/>
      <x:c r="T67" s="40"/>
      <x:c r="U67" s="40"/>
      <x:c r="V67" s="40"/>
      <x:c r="W67" s="15" t="s">
        <x:v>310</x:v>
      </x:c>
      <x:c r="X67" s="15" t="s">
        <x:v>140</x:v>
      </x:c>
      <x:c r="Y67" s="3" t="s">
        <x:v>140</x:v>
      </x:c>
      <x:c r="Z67" s="3" t="s">
        <x:v>140</x:v>
      </x:c>
      <x:c r="AA67" s="41"/>
      <x:c r="AB67" s="3" t="s">
        <x:v>140</x:v>
      </x:c>
    </x:row>
    <x:row r="68" spans="1:28" ht="30" customHeight="1">
      <x:c r="A68" s="15" t="s">
        <x:v>1664</x:v>
      </x:c>
      <x:c r="B68" s="15" t="s">
        <x:v>247</x:v>
      </x:c>
      <x:c r="C68" s="15" t="s">
        <x:v>1099</x:v>
      </x:c>
      <x:c r="D68" s="39" t="s">
        <x:v>186</x:v>
      </x:c>
      <x:c r="E68" s="40"/>
      <x:c r="F68" s="15"/>
      <x:c r="G68" s="40"/>
      <x:c r="H68" s="15"/>
      <x:c r="I68" s="40"/>
      <x:c r="J68" s="15"/>
      <x:c r="K68" s="40"/>
      <x:c r="L68" s="15"/>
      <x:c r="M68" s="40"/>
      <x:c r="N68" s="15"/>
      <x:c r="O68" s="40"/>
      <x:c r="P68" s="40"/>
      <x:c r="Q68" s="40"/>
      <x:c r="R68" s="40"/>
      <x:c r="S68" s="40"/>
      <x:c r="T68" s="40"/>
      <x:c r="U68" s="40"/>
      <x:c r="V68" s="40"/>
      <x:c r="W68" s="15" t="s">
        <x:v>749</x:v>
      </x:c>
      <x:c r="X68" s="15" t="s">
        <x:v>140</x:v>
      </x:c>
      <x:c r="Y68" s="3" t="s">
        <x:v>140</x:v>
      </x:c>
      <x:c r="Z68" s="3" t="s">
        <x:v>140</x:v>
      </x:c>
      <x:c r="AA68" s="41"/>
      <x:c r="AB68" s="3" t="s">
        <x:v>140</x:v>
      </x:c>
    </x:row>
    <x:row r="69" spans="1:28" ht="30" customHeight="1">
      <x:c r="A69" s="15" t="s">
        <x:v>1928</x:v>
      </x:c>
      <x:c r="B69" s="15" t="s">
        <x:v>1012</x:v>
      </x:c>
      <x:c r="C69" s="15" t="s">
        <x:v>1635</x:v>
      </x:c>
      <x:c r="D69" s="39" t="s">
        <x:v>139</x:v>
      </x:c>
      <x:c r="E69" s="40"/>
      <x:c r="F69" s="15"/>
      <x:c r="G69" s="40"/>
      <x:c r="H69" s="15"/>
      <x:c r="I69" s="40"/>
      <x:c r="J69" s="15"/>
      <x:c r="K69" s="40"/>
      <x:c r="L69" s="15"/>
      <x:c r="M69" s="40"/>
      <x:c r="N69" s="15"/>
      <x:c r="O69" s="40"/>
      <x:c r="P69" s="40"/>
      <x:c r="Q69" s="40"/>
      <x:c r="R69" s="40"/>
      <x:c r="S69" s="40"/>
      <x:c r="T69" s="40"/>
      <x:c r="U69" s="40"/>
      <x:c r="V69" s="40"/>
      <x:c r="W69" s="15" t="s">
        <x:v>764</x:v>
      </x:c>
      <x:c r="X69" s="15" t="s">
        <x:v>140</x:v>
      </x:c>
      <x:c r="Y69" s="3" t="s">
        <x:v>140</x:v>
      </x:c>
      <x:c r="Z69" s="3" t="s">
        <x:v>140</x:v>
      </x:c>
      <x:c r="AA69" s="41"/>
      <x:c r="AB69" s="3" t="s">
        <x:v>140</x:v>
      </x:c>
    </x:row>
    <x:row r="70" spans="1:28" ht="30" customHeight="1">
      <x:c r="A70" s="15" t="s">
        <x:v>1050</x:v>
      </x:c>
      <x:c r="B70" s="15" t="s">
        <x:v>255</x:v>
      </x:c>
      <x:c r="C70" s="15" t="s">
        <x:v>866</x:v>
      </x:c>
      <x:c r="D70" s="39" t="s">
        <x:v>139</x:v>
      </x:c>
      <x:c r="E70" s="40"/>
      <x:c r="F70" s="15"/>
      <x:c r="G70" s="40"/>
      <x:c r="H70" s="15"/>
      <x:c r="I70" s="40"/>
      <x:c r="J70" s="15"/>
      <x:c r="K70" s="40"/>
      <x:c r="L70" s="15"/>
      <x:c r="M70" s="40"/>
      <x:c r="N70" s="15"/>
      <x:c r="O70" s="40"/>
      <x:c r="P70" s="40"/>
      <x:c r="Q70" s="40"/>
      <x:c r="R70" s="40"/>
      <x:c r="S70" s="40"/>
      <x:c r="T70" s="40"/>
      <x:c r="U70" s="40"/>
      <x:c r="V70" s="40"/>
      <x:c r="W70" s="15" t="s">
        <x:v>731</x:v>
      </x:c>
      <x:c r="X70" s="15" t="s">
        <x:v>140</x:v>
      </x:c>
      <x:c r="Y70" s="3" t="s">
        <x:v>140</x:v>
      </x:c>
      <x:c r="Z70" s="3" t="s">
        <x:v>140</x:v>
      </x:c>
      <x:c r="AA70" s="41"/>
      <x:c r="AB70" s="3" t="s">
        <x:v>140</x:v>
      </x:c>
    </x:row>
    <x:row r="71" spans="1:28" ht="30" customHeight="1">
      <x:c r="A71" s="15" t="s">
        <x:v>1052</x:v>
      </x:c>
      <x:c r="B71" s="15" t="s">
        <x:v>255</x:v>
      </x:c>
      <x:c r="C71" s="15" t="s">
        <x:v>1646</x:v>
      </x:c>
      <x:c r="D71" s="39" t="s">
        <x:v>139</x:v>
      </x:c>
      <x:c r="E71" s="40"/>
      <x:c r="F71" s="15"/>
      <x:c r="G71" s="40"/>
      <x:c r="H71" s="15"/>
      <x:c r="I71" s="40"/>
      <x:c r="J71" s="15"/>
      <x:c r="K71" s="40"/>
      <x:c r="L71" s="15"/>
      <x:c r="M71" s="40"/>
      <x:c r="N71" s="15"/>
      <x:c r="O71" s="40"/>
      <x:c r="P71" s="40"/>
      <x:c r="Q71" s="40"/>
      <x:c r="R71" s="40"/>
      <x:c r="S71" s="40"/>
      <x:c r="T71" s="40"/>
      <x:c r="U71" s="40"/>
      <x:c r="V71" s="40"/>
      <x:c r="W71" s="15" t="s">
        <x:v>722</x:v>
      </x:c>
      <x:c r="X71" s="15" t="s">
        <x:v>1017</x:v>
      </x:c>
      <x:c r="Y71" s="3" t="s">
        <x:v>140</x:v>
      </x:c>
      <x:c r="Z71" s="3" t="s">
        <x:v>140</x:v>
      </x:c>
      <x:c r="AA71" s="41"/>
      <x:c r="AB71" s="3" t="s">
        <x:v>140</x:v>
      </x:c>
    </x:row>
    <x:row r="72" spans="1:28" ht="30" customHeight="1">
      <x:c r="A72" s="15" t="s">
        <x:v>1046</x:v>
      </x:c>
      <x:c r="B72" s="15" t="s">
        <x:v>255</x:v>
      </x:c>
      <x:c r="C72" s="15" t="s">
        <x:v>1641</x:v>
      </x:c>
      <x:c r="D72" s="39" t="s">
        <x:v>139</x:v>
      </x:c>
      <x:c r="E72" s="40"/>
      <x:c r="F72" s="15"/>
      <x:c r="G72" s="40"/>
      <x:c r="H72" s="15"/>
      <x:c r="I72" s="40"/>
      <x:c r="J72" s="15"/>
      <x:c r="K72" s="40"/>
      <x:c r="L72" s="15"/>
      <x:c r="M72" s="40"/>
      <x:c r="N72" s="15"/>
      <x:c r="O72" s="40"/>
      <x:c r="P72" s="40"/>
      <x:c r="Q72" s="40"/>
      <x:c r="R72" s="40"/>
      <x:c r="S72" s="40"/>
      <x:c r="T72" s="40"/>
      <x:c r="U72" s="40"/>
      <x:c r="V72" s="40"/>
      <x:c r="W72" s="15" t="s">
        <x:v>724</x:v>
      </x:c>
      <x:c r="X72" s="15" t="s">
        <x:v>1017</x:v>
      </x:c>
      <x:c r="Y72" s="3" t="s">
        <x:v>140</x:v>
      </x:c>
      <x:c r="Z72" s="3" t="s">
        <x:v>140</x:v>
      </x:c>
      <x:c r="AA72" s="41"/>
      <x:c r="AB72" s="3" t="s">
        <x:v>140</x:v>
      </x:c>
    </x:row>
    <x:row r="73" spans="1:28" ht="30" customHeight="1">
      <x:c r="A73" s="15" t="s">
        <x:v>26</x:v>
      </x:c>
      <x:c r="B73" s="15" t="s">
        <x:v>253</x:v>
      </x:c>
      <x:c r="C73" s="15" t="s">
        <x:v>140</x:v>
      </x:c>
      <x:c r="D73" s="39" t="s">
        <x:v>139</x:v>
      </x:c>
      <x:c r="E73" s="40"/>
      <x:c r="F73" s="15"/>
      <x:c r="G73" s="40"/>
      <x:c r="H73" s="15"/>
      <x:c r="I73" s="40"/>
      <x:c r="J73" s="15"/>
      <x:c r="K73" s="40"/>
      <x:c r="L73" s="15"/>
      <x:c r="M73" s="40"/>
      <x:c r="N73" s="15"/>
      <x:c r="O73" s="40"/>
      <x:c r="P73" s="40"/>
      <x:c r="Q73" s="40"/>
      <x:c r="R73" s="40"/>
      <x:c r="S73" s="40"/>
      <x:c r="T73" s="40"/>
      <x:c r="U73" s="40"/>
      <x:c r="V73" s="40"/>
      <x:c r="W73" s="15" t="s">
        <x:v>769</x:v>
      </x:c>
      <x:c r="X73" s="15" t="s">
        <x:v>140</x:v>
      </x:c>
      <x:c r="Y73" s="3" t="s">
        <x:v>140</x:v>
      </x:c>
      <x:c r="Z73" s="3" t="s">
        <x:v>140</x:v>
      </x:c>
      <x:c r="AA73" s="41"/>
      <x:c r="AB73" s="3" t="s">
        <x:v>140</x:v>
      </x:c>
    </x:row>
    <x:row r="74" spans="1:28" ht="30" customHeight="1">
      <x:c r="A74" s="15" t="s">
        <x:v>22</x:v>
      </x:c>
      <x:c r="B74" s="15" t="s">
        <x:v>593</x:v>
      </x:c>
      <x:c r="C74" s="15" t="s">
        <x:v>1627</x:v>
      </x:c>
      <x:c r="D74" s="39" t="s">
        <x:v>133</x:v>
      </x:c>
      <x:c r="E74" s="40"/>
      <x:c r="F74" s="15"/>
      <x:c r="G74" s="40"/>
      <x:c r="H74" s="15"/>
      <x:c r="I74" s="40"/>
      <x:c r="J74" s="15"/>
      <x:c r="K74" s="40"/>
      <x:c r="L74" s="15"/>
      <x:c r="M74" s="40"/>
      <x:c r="N74" s="15"/>
      <x:c r="O74" s="40"/>
      <x:c r="P74" s="40"/>
      <x:c r="Q74" s="40"/>
      <x:c r="R74" s="40"/>
      <x:c r="S74" s="40"/>
      <x:c r="T74" s="40"/>
      <x:c r="U74" s="40"/>
      <x:c r="V74" s="40"/>
      <x:c r="W74" s="15" t="s">
        <x:v>747</x:v>
      </x:c>
      <x:c r="X74" s="15" t="s">
        <x:v>140</x:v>
      </x:c>
      <x:c r="Y74" s="3" t="s">
        <x:v>140</x:v>
      </x:c>
      <x:c r="Z74" s="3" t="s">
        <x:v>140</x:v>
      </x:c>
      <x:c r="AA74" s="41"/>
      <x:c r="AB74" s="3" t="s">
        <x:v>140</x:v>
      </x:c>
    </x:row>
    <x:row r="75" spans="1:28" ht="30" customHeight="1">
      <x:c r="A75" s="15" t="s">
        <x:v>27</x:v>
      </x:c>
      <x:c r="B75" s="15" t="s">
        <x:v>1022</x:v>
      </x:c>
      <x:c r="C75" s="15" t="s">
        <x:v>1100</x:v>
      </x:c>
      <x:c r="D75" s="39" t="s">
        <x:v>133</x:v>
      </x:c>
      <x:c r="E75" s="40"/>
      <x:c r="F75" s="15"/>
      <x:c r="G75" s="40"/>
      <x:c r="H75" s="15"/>
      <x:c r="I75" s="40"/>
      <x:c r="J75" s="15"/>
      <x:c r="K75" s="40"/>
      <x:c r="L75" s="15"/>
      <x:c r="M75" s="40"/>
      <x:c r="N75" s="15"/>
      <x:c r="O75" s="40"/>
      <x:c r="P75" s="40"/>
      <x:c r="Q75" s="40"/>
      <x:c r="R75" s="40"/>
      <x:c r="S75" s="40"/>
      <x:c r="T75" s="40"/>
      <x:c r="U75" s="40"/>
      <x:c r="V75" s="40"/>
      <x:c r="W75" s="15" t="s">
        <x:v>727</x:v>
      </x:c>
      <x:c r="X75" s="15" t="s">
        <x:v>140</x:v>
      </x:c>
      <x:c r="Y75" s="3" t="s">
        <x:v>140</x:v>
      </x:c>
      <x:c r="Z75" s="3" t="s">
        <x:v>140</x:v>
      </x:c>
      <x:c r="AA75" s="41"/>
      <x:c r="AB75" s="3" t="s">
        <x:v>140</x:v>
      </x:c>
    </x:row>
    <x:row r="76" spans="1:28" ht="30" customHeight="1">
      <x:c r="A76" s="15" t="s">
        <x:v>11</x:v>
      </x:c>
      <x:c r="B76" s="15" t="s">
        <x:v>728</x:v>
      </x:c>
      <x:c r="C76" s="15" t="s">
        <x:v>1084</x:v>
      </x:c>
      <x:c r="D76" s="39" t="s">
        <x:v>133</x:v>
      </x:c>
      <x:c r="E76" s="40"/>
      <x:c r="F76" s="15"/>
      <x:c r="G76" s="40"/>
      <x:c r="H76" s="15"/>
      <x:c r="I76" s="40"/>
      <x:c r="J76" s="15"/>
      <x:c r="K76" s="40"/>
      <x:c r="L76" s="15"/>
      <x:c r="M76" s="40"/>
      <x:c r="N76" s="15"/>
      <x:c r="O76" s="40"/>
      <x:c r="P76" s="40"/>
      <x:c r="Q76" s="40"/>
      <x:c r="R76" s="40"/>
      <x:c r="S76" s="40"/>
      <x:c r="T76" s="40"/>
      <x:c r="U76" s="40"/>
      <x:c r="V76" s="40"/>
      <x:c r="W76" s="15" t="s">
        <x:v>729</x:v>
      </x:c>
      <x:c r="X76" s="15" t="s">
        <x:v>140</x:v>
      </x:c>
      <x:c r="Y76" s="3" t="s">
        <x:v>140</x:v>
      </x:c>
      <x:c r="Z76" s="3" t="s">
        <x:v>140</x:v>
      </x:c>
      <x:c r="AA76" s="41"/>
      <x:c r="AB76" s="3" t="s">
        <x:v>140</x:v>
      </x:c>
    </x:row>
    <x:row r="77" spans="1:28" ht="30" customHeight="1">
      <x:c r="A77" s="15" t="s">
        <x:v>1919</x:v>
      </x:c>
      <x:c r="B77" s="15" t="s">
        <x:v>773</x:v>
      </x:c>
      <x:c r="C77" s="15" t="s">
        <x:v>283</x:v>
      </x:c>
      <x:c r="D77" s="39" t="s">
        <x:v>133</x:v>
      </x:c>
      <x:c r="E77" s="40"/>
      <x:c r="F77" s="15"/>
      <x:c r="G77" s="40"/>
      <x:c r="H77" s="15"/>
      <x:c r="I77" s="40"/>
      <x:c r="J77" s="15"/>
      <x:c r="K77" s="40"/>
      <x:c r="L77" s="15"/>
      <x:c r="M77" s="40"/>
      <x:c r="N77" s="15"/>
      <x:c r="O77" s="40"/>
      <x:c r="P77" s="40"/>
      <x:c r="Q77" s="40"/>
      <x:c r="R77" s="40"/>
      <x:c r="S77" s="40"/>
      <x:c r="T77" s="40"/>
      <x:c r="U77" s="40"/>
      <x:c r="V77" s="40"/>
      <x:c r="W77" s="15" t="s">
        <x:v>768</x:v>
      </x:c>
      <x:c r="X77" s="15" t="s">
        <x:v>140</x:v>
      </x:c>
      <x:c r="Y77" s="3" t="s">
        <x:v>140</x:v>
      </x:c>
      <x:c r="Z77" s="3" t="s">
        <x:v>140</x:v>
      </x:c>
      <x:c r="AA77" s="41"/>
      <x:c r="AB77" s="3" t="s">
        <x:v>140</x:v>
      </x:c>
    </x:row>
    <x:row r="78" spans="1:28" ht="30" customHeight="1">
      <x:c r="A78" s="15" t="s">
        <x:v>801</x:v>
      </x:c>
      <x:c r="B78" s="15" t="s">
        <x:v>243</x:v>
      </x:c>
      <x:c r="C78" s="15" t="s">
        <x:v>1088</x:v>
      </x:c>
      <x:c r="D78" s="39" t="s">
        <x:v>133</x:v>
      </x:c>
      <x:c r="E78" s="40"/>
      <x:c r="F78" s="15"/>
      <x:c r="G78" s="40"/>
      <x:c r="H78" s="15"/>
      <x:c r="I78" s="40"/>
      <x:c r="J78" s="15"/>
      <x:c r="K78" s="40"/>
      <x:c r="L78" s="15"/>
      <x:c r="M78" s="40"/>
      <x:c r="N78" s="15"/>
      <x:c r="O78" s="40"/>
      <x:c r="P78" s="40"/>
      <x:c r="Q78" s="40"/>
      <x:c r="R78" s="40"/>
      <x:c r="S78" s="40"/>
      <x:c r="T78" s="40"/>
      <x:c r="U78" s="40"/>
      <x:c r="V78" s="40"/>
      <x:c r="W78" s="15" t="s">
        <x:v>754</x:v>
      </x:c>
      <x:c r="X78" s="15" t="s">
        <x:v>140</x:v>
      </x:c>
      <x:c r="Y78" s="3" t="s">
        <x:v>140</x:v>
      </x:c>
      <x:c r="Z78" s="3" t="s">
        <x:v>140</x:v>
      </x:c>
      <x:c r="AA78" s="41"/>
      <x:c r="AB78" s="3" t="s">
        <x:v>140</x:v>
      </x:c>
    </x:row>
    <x:row r="79" spans="1:28" ht="30" customHeight="1">
      <x:c r="A79" s="15" t="s">
        <x:v>1044</x:v>
      </x:c>
      <x:c r="B79" s="15" t="s">
        <x:v>219</x:v>
      </x:c>
      <x:c r="C79" s="15" t="s">
        <x:v>1587</x:v>
      </x:c>
      <x:c r="D79" s="39" t="s">
        <x:v>133</x:v>
      </x:c>
      <x:c r="E79" s="40"/>
      <x:c r="F79" s="15"/>
      <x:c r="G79" s="40"/>
      <x:c r="H79" s="15"/>
      <x:c r="I79" s="40"/>
      <x:c r="J79" s="15"/>
      <x:c r="K79" s="40"/>
      <x:c r="L79" s="15"/>
      <x:c r="M79" s="40"/>
      <x:c r="N79" s="15"/>
      <x:c r="O79" s="40"/>
      <x:c r="P79" s="40"/>
      <x:c r="Q79" s="40"/>
      <x:c r="R79" s="40"/>
      <x:c r="S79" s="40"/>
      <x:c r="T79" s="40"/>
      <x:c r="U79" s="40"/>
      <x:c r="V79" s="40"/>
      <x:c r="W79" s="15" t="s">
        <x:v>725</x:v>
      </x:c>
      <x:c r="X79" s="15" t="s">
        <x:v>140</x:v>
      </x:c>
      <x:c r="Y79" s="3" t="s">
        <x:v>140</x:v>
      </x:c>
      <x:c r="Z79" s="3" t="s">
        <x:v>140</x:v>
      </x:c>
      <x:c r="AA79" s="41"/>
      <x:c r="AB79" s="3" t="s">
        <x:v>140</x:v>
      </x:c>
    </x:row>
    <x:row r="80" spans="1:28" ht="30" customHeight="1">
      <x:c r="A80" s="15" t="s">
        <x:v>1033</x:v>
      </x:c>
      <x:c r="B80" s="15" t="s">
        <x:v>219</x:v>
      </x:c>
      <x:c r="C80" s="15" t="s">
        <x:v>1615</x:v>
      </x:c>
      <x:c r="D80" s="39" t="s">
        <x:v>133</x:v>
      </x:c>
      <x:c r="E80" s="40"/>
      <x:c r="F80" s="15"/>
      <x:c r="G80" s="40"/>
      <x:c r="H80" s="15"/>
      <x:c r="I80" s="40"/>
      <x:c r="J80" s="15"/>
      <x:c r="K80" s="40"/>
      <x:c r="L80" s="15"/>
      <x:c r="M80" s="40"/>
      <x:c r="N80" s="15"/>
      <x:c r="O80" s="40"/>
      <x:c r="P80" s="40"/>
      <x:c r="Q80" s="40"/>
      <x:c r="R80" s="40"/>
      <x:c r="S80" s="40"/>
      <x:c r="T80" s="40"/>
      <x:c r="U80" s="40"/>
      <x:c r="V80" s="40"/>
      <x:c r="W80" s="15" t="s">
        <x:v>775</x:v>
      </x:c>
      <x:c r="X80" s="15" t="s">
        <x:v>140</x:v>
      </x:c>
      <x:c r="Y80" s="3" t="s">
        <x:v>140</x:v>
      </x:c>
      <x:c r="Z80" s="3" t="s">
        <x:v>140</x:v>
      </x:c>
      <x:c r="AA80" s="41"/>
      <x:c r="AB80" s="3" t="s">
        <x:v>140</x:v>
      </x:c>
    </x:row>
    <x:row r="81" spans="1:28" ht="30" customHeight="1">
      <x:c r="A81" s="15" t="s">
        <x:v>1678</x:v>
      </x:c>
      <x:c r="B81" s="15" t="s">
        <x:v>539</x:v>
      </x:c>
      <x:c r="C81" s="15" t="s">
        <x:v>1633</x:v>
      </x:c>
      <x:c r="D81" s="39" t="s">
        <x:v>153</x:v>
      </x:c>
      <x:c r="E81" s="40"/>
      <x:c r="F81" s="15"/>
      <x:c r="G81" s="40"/>
      <x:c r="H81" s="15"/>
      <x:c r="I81" s="40"/>
      <x:c r="J81" s="15"/>
      <x:c r="K81" s="40"/>
      <x:c r="L81" s="15"/>
      <x:c r="M81" s="40"/>
      <x:c r="N81" s="15"/>
      <x:c r="O81" s="40"/>
      <x:c r="P81" s="40"/>
      <x:c r="Q81" s="40"/>
      <x:c r="R81" s="40"/>
      <x:c r="S81" s="40"/>
      <x:c r="T81" s="40"/>
      <x:c r="U81" s="40"/>
      <x:c r="V81" s="40"/>
      <x:c r="W81" s="15" t="s">
        <x:v>329</x:v>
      </x:c>
      <x:c r="X81" s="15" t="s">
        <x:v>140</x:v>
      </x:c>
      <x:c r="Y81" s="3" t="s">
        <x:v>140</x:v>
      </x:c>
      <x:c r="Z81" s="3" t="s">
        <x:v>140</x:v>
      </x:c>
      <x:c r="AA81" s="41"/>
      <x:c r="AB81" s="3" t="s">
        <x:v>140</x:v>
      </x:c>
    </x:row>
    <x:row r="82" spans="1:28" ht="30" customHeight="1">
      <x:c r="A82" s="15" t="s">
        <x:v>788</x:v>
      </x:c>
      <x:c r="B82" s="15" t="s">
        <x:v>682</x:v>
      </x:c>
      <x:c r="C82" s="15" t="s">
        <x:v>193</x:v>
      </x:c>
      <x:c r="D82" s="39" t="s">
        <x:v>176</x:v>
      </x:c>
      <x:c r="E82" s="40"/>
      <x:c r="F82" s="15"/>
      <x:c r="G82" s="40"/>
      <x:c r="H82" s="15"/>
      <x:c r="I82" s="40"/>
      <x:c r="J82" s="15"/>
      <x:c r="K82" s="40"/>
      <x:c r="L82" s="15"/>
      <x:c r="M82" s="40"/>
      <x:c r="N82" s="15"/>
      <x:c r="O82" s="40"/>
      <x:c r="P82" s="40"/>
      <x:c r="Q82" s="40"/>
      <x:c r="R82" s="40"/>
      <x:c r="S82" s="40"/>
      <x:c r="T82" s="40"/>
      <x:c r="U82" s="40"/>
      <x:c r="V82" s="40"/>
      <x:c r="W82" s="15" t="s">
        <x:v>745</x:v>
      </x:c>
      <x:c r="X82" s="15" t="s">
        <x:v>140</x:v>
      </x:c>
      <x:c r="Y82" s="3" t="s">
        <x:v>140</x:v>
      </x:c>
      <x:c r="Z82" s="3" t="s">
        <x:v>140</x:v>
      </x:c>
      <x:c r="AA82" s="41"/>
      <x:c r="AB82" s="3" t="s">
        <x:v>140</x:v>
      </x:c>
    </x:row>
    <x:row r="83" spans="1:28" ht="30" customHeight="1">
      <x:c r="A83" s="15" t="s">
        <x:v>1677</x:v>
      </x:c>
      <x:c r="B83" s="15" t="s">
        <x:v>238</x:v>
      </x:c>
      <x:c r="C83" s="15" t="s">
        <x:v>89</x:v>
      </x:c>
      <x:c r="D83" s="39" t="s">
        <x:v>152</x:v>
      </x:c>
      <x:c r="E83" s="40"/>
      <x:c r="F83" s="15"/>
      <x:c r="G83" s="40"/>
      <x:c r="H83" s="15"/>
      <x:c r="I83" s="40"/>
      <x:c r="J83" s="15"/>
      <x:c r="K83" s="40"/>
      <x:c r="L83" s="15"/>
      <x:c r="M83" s="40"/>
      <x:c r="N83" s="15"/>
      <x:c r="O83" s="40"/>
      <x:c r="P83" s="40"/>
      <x:c r="Q83" s="40"/>
      <x:c r="R83" s="40"/>
      <x:c r="S83" s="40"/>
      <x:c r="T83" s="40"/>
      <x:c r="U83" s="40"/>
      <x:c r="V83" s="40"/>
      <x:c r="W83" s="15" t="s">
        <x:v>762</x:v>
      </x:c>
      <x:c r="X83" s="15" t="s">
        <x:v>985</x:v>
      </x:c>
      <x:c r="Y83" s="3" t="s">
        <x:v>140</x:v>
      </x:c>
      <x:c r="Z83" s="3" t="s">
        <x:v>140</x:v>
      </x:c>
      <x:c r="AA83" s="41"/>
      <x:c r="AB83" s="3" t="s">
        <x:v>140</x:v>
      </x:c>
    </x:row>
    <x:row r="84" spans="1:28" ht="30" customHeight="1">
      <x:c r="A84" s="15" t="s">
        <x:v>1028</x:v>
      </x:c>
      <x:c r="B84" s="15" t="s">
        <x:v>1594</x:v>
      </x:c>
      <x:c r="C84" s="15" t="s">
        <x:v>910</x:v>
      </x:c>
      <x:c r="D84" s="39" t="s">
        <x:v>143</x:v>
      </x:c>
      <x:c r="E84" s="40"/>
      <x:c r="F84" s="15"/>
      <x:c r="G84" s="40"/>
      <x:c r="H84" s="15"/>
      <x:c r="I84" s="40"/>
      <x:c r="J84" s="15"/>
      <x:c r="K84" s="40"/>
      <x:c r="L84" s="15"/>
      <x:c r="M84" s="40"/>
      <x:c r="N84" s="15"/>
      <x:c r="O84" s="40"/>
      <x:c r="P84" s="40"/>
      <x:c r="Q84" s="40"/>
      <x:c r="R84" s="40"/>
      <x:c r="S84" s="40"/>
      <x:c r="T84" s="40"/>
      <x:c r="U84" s="40"/>
      <x:c r="V84" s="40"/>
      <x:c r="W84" s="15" t="s">
        <x:v>741</x:v>
      </x:c>
      <x:c r="X84" s="15" t="s">
        <x:v>140</x:v>
      </x:c>
      <x:c r="Y84" s="3" t="s">
        <x:v>134</x:v>
      </x:c>
      <x:c r="Z84" s="3" t="s">
        <x:v>140</x:v>
      </x:c>
      <x:c r="AA84" s="41"/>
      <x:c r="AB84" s="3" t="s">
        <x:v>140</x:v>
      </x:c>
    </x:row>
    <x:row r="85" spans="1:28" ht="30" customHeight="1">
      <x:c r="A85" s="15" t="s">
        <x:v>1131</x:v>
      </x:c>
      <x:c r="B85" s="15" t="s">
        <x:v>1594</x:v>
      </x:c>
      <x:c r="C85" s="15" t="s">
        <x:v>894</x:v>
      </x:c>
      <x:c r="D85" s="39" t="s">
        <x:v>143</x:v>
      </x:c>
      <x:c r="E85" s="40"/>
      <x:c r="F85" s="15"/>
      <x:c r="G85" s="40"/>
      <x:c r="H85" s="15"/>
      <x:c r="I85" s="40"/>
      <x:c r="J85" s="15"/>
      <x:c r="K85" s="40"/>
      <x:c r="L85" s="15"/>
      <x:c r="M85" s="40"/>
      <x:c r="N85" s="15"/>
      <x:c r="O85" s="40"/>
      <x:c r="P85" s="40"/>
      <x:c r="Q85" s="40"/>
      <x:c r="R85" s="40"/>
      <x:c r="S85" s="40"/>
      <x:c r="T85" s="40"/>
      <x:c r="U85" s="40"/>
      <x:c r="V85" s="40"/>
      <x:c r="W85" s="15" t="s">
        <x:v>777</x:v>
      </x:c>
      <x:c r="X85" s="15" t="s">
        <x:v>140</x:v>
      </x:c>
      <x:c r="Y85" s="3" t="s">
        <x:v>134</x:v>
      </x:c>
      <x:c r="Z85" s="3" t="s">
        <x:v>140</x:v>
      </x:c>
      <x:c r="AA85" s="41"/>
      <x:c r="AB85" s="3" t="s">
        <x:v>140</x:v>
      </x:c>
    </x:row>
    <x:row r="86" spans="1:28" ht="30" customHeight="1">
      <x:c r="A86" s="15" t="s">
        <x:v>1057</x:v>
      </x:c>
      <x:c r="B86" s="15" t="s">
        <x:v>1610</x:v>
      </x:c>
      <x:c r="C86" s="15" t="s">
        <x:v>894</x:v>
      </x:c>
      <x:c r="D86" s="39" t="s">
        <x:v>143</x:v>
      </x:c>
      <x:c r="E86" s="40"/>
      <x:c r="F86" s="15"/>
      <x:c r="G86" s="40"/>
      <x:c r="H86" s="15"/>
      <x:c r="I86" s="40"/>
      <x:c r="J86" s="15"/>
      <x:c r="K86" s="40"/>
      <x:c r="L86" s="15"/>
      <x:c r="M86" s="40"/>
      <x:c r="N86" s="15"/>
      <x:c r="O86" s="40"/>
      <x:c r="P86" s="40"/>
      <x:c r="Q86" s="40"/>
      <x:c r="R86" s="40"/>
      <x:c r="S86" s="40"/>
      <x:c r="T86" s="40"/>
      <x:c r="U86" s="40"/>
      <x:c r="V86" s="40"/>
      <x:c r="W86" s="15" t="s">
        <x:v>304</x:v>
      </x:c>
      <x:c r="X86" s="15" t="s">
        <x:v>140</x:v>
      </x:c>
      <x:c r="Y86" s="3" t="s">
        <x:v>134</x:v>
      </x:c>
      <x:c r="Z86" s="3" t="s">
        <x:v>140</x:v>
      </x:c>
      <x:c r="AA86" s="41"/>
      <x:c r="AB86" s="3" t="s">
        <x:v>140</x:v>
      </x:c>
    </x:row>
    <x:row r="87" spans="1:28" ht="30" customHeight="1">
      <x:c r="A87" s="15" t="s">
        <x:v>1874</x:v>
      </x:c>
      <x:c r="B87" s="15" t="s">
        <x:v>224</x:v>
      </x:c>
      <x:c r="C87" s="15" t="s">
        <x:v>78</x:v>
      </x:c>
      <x:c r="D87" s="39" t="s">
        <x:v>143</x:v>
      </x:c>
      <x:c r="E87" s="40"/>
      <x:c r="F87" s="15"/>
      <x:c r="G87" s="40"/>
      <x:c r="H87" s="15"/>
      <x:c r="I87" s="40"/>
      <x:c r="J87" s="15"/>
      <x:c r="K87" s="40"/>
      <x:c r="L87" s="15"/>
      <x:c r="M87" s="40"/>
      <x:c r="N87" s="15"/>
      <x:c r="O87" s="40"/>
      <x:c r="P87" s="40"/>
      <x:c r="Q87" s="40"/>
      <x:c r="R87" s="40"/>
      <x:c r="S87" s="40"/>
      <x:c r="T87" s="40"/>
      <x:c r="U87" s="40"/>
      <x:c r="V87" s="40"/>
      <x:c r="W87" s="15" t="s">
        <x:v>712</x:v>
      </x:c>
      <x:c r="X87" s="15" t="s">
        <x:v>140</x:v>
      </x:c>
      <x:c r="Y87" s="3" t="s">
        <x:v>134</x:v>
      </x:c>
      <x:c r="Z87" s="3" t="s">
        <x:v>140</x:v>
      </x:c>
      <x:c r="AA87" s="41"/>
      <x:c r="AB87" s="3" t="s">
        <x:v>140</x:v>
      </x:c>
    </x:row>
    <x:row r="88" spans="1:28" ht="30" customHeight="1">
      <x:c r="A88" s="15" t="s">
        <x:v>1036</x:v>
      </x:c>
      <x:c r="B88" s="15" t="s">
        <x:v>732</x:v>
      </x:c>
      <x:c r="C88" s="15" t="s">
        <x:v>199</x:v>
      </x:c>
      <x:c r="D88" s="39" t="s">
        <x:v>231</x:v>
      </x:c>
      <x:c r="E88" s="40"/>
      <x:c r="F88" s="15"/>
      <x:c r="G88" s="40"/>
      <x:c r="H88" s="15"/>
      <x:c r="I88" s="40"/>
      <x:c r="J88" s="15"/>
      <x:c r="K88" s="40"/>
      <x:c r="L88" s="15"/>
      <x:c r="M88" s="40"/>
      <x:c r="N88" s="15"/>
      <x:c r="O88" s="40"/>
      <x:c r="P88" s="40"/>
      <x:c r="Q88" s="40"/>
      <x:c r="R88" s="40"/>
      <x:c r="S88" s="40"/>
      <x:c r="T88" s="40"/>
      <x:c r="U88" s="40"/>
      <x:c r="V88" s="40"/>
      <x:c r="W88" s="15" t="s">
        <x:v>704</x:v>
      </x:c>
      <x:c r="X88" s="15" t="s">
        <x:v>140</x:v>
      </x:c>
      <x:c r="Y88" s="3" t="s">
        <x:v>140</x:v>
      </x:c>
      <x:c r="Z88" s="3" t="s">
        <x:v>140</x:v>
      </x:c>
      <x:c r="AA88" s="41"/>
      <x:c r="AB88" s="3" t="s">
        <x:v>140</x:v>
      </x:c>
    </x:row>
    <x:row r="89" spans="1:28" ht="30" customHeight="1">
      <x:c r="A89" s="15" t="s">
        <x:v>29</x:v>
      </x:c>
      <x:c r="B89" s="15" t="s">
        <x:v>401</x:v>
      </x:c>
      <x:c r="C89" s="15" t="s">
        <x:v>265</x:v>
      </x:c>
      <x:c r="D89" s="39" t="s">
        <x:v>182</x:v>
      </x:c>
      <x:c r="E89" s="40"/>
      <x:c r="F89" s="15"/>
      <x:c r="G89" s="40"/>
      <x:c r="H89" s="15"/>
      <x:c r="I89" s="40"/>
      <x:c r="J89" s="15"/>
      <x:c r="K89" s="40"/>
      <x:c r="L89" s="15"/>
      <x:c r="M89" s="40"/>
      <x:c r="N89" s="15"/>
      <x:c r="O89" s="40"/>
      <x:c r="P89" s="40"/>
      <x:c r="Q89" s="40"/>
      <x:c r="R89" s="40"/>
      <x:c r="S89" s="40"/>
      <x:c r="T89" s="40"/>
      <x:c r="U89" s="40"/>
      <x:c r="V89" s="40"/>
      <x:c r="W89" s="15" t="s">
        <x:v>743</x:v>
      </x:c>
      <x:c r="X89" s="15" t="s">
        <x:v>140</x:v>
      </x:c>
      <x:c r="Y89" s="3" t="s">
        <x:v>142</x:v>
      </x:c>
      <x:c r="Z89" s="3" t="s">
        <x:v>140</x:v>
      </x:c>
      <x:c r="AA89" s="41"/>
      <x:c r="AB89" s="3" t="s">
        <x:v>140</x:v>
      </x:c>
    </x:row>
    <x:row r="90" spans="1:28" ht="30" customHeight="1">
      <x:c r="A90" s="15" t="s">
        <x:v>1672</x:v>
      </x:c>
      <x:c r="B90" s="15" t="s">
        <x:v>453</x:v>
      </x:c>
      <x:c r="C90" s="15" t="s">
        <x:v>274</x:v>
      </x:c>
      <x:c r="D90" s="39" t="s">
        <x:v>182</x:v>
      </x:c>
      <x:c r="E90" s="40"/>
      <x:c r="F90" s="15"/>
      <x:c r="G90" s="40"/>
      <x:c r="H90" s="15"/>
      <x:c r="I90" s="40"/>
      <x:c r="J90" s="15"/>
      <x:c r="K90" s="40"/>
      <x:c r="L90" s="15"/>
      <x:c r="M90" s="40"/>
      <x:c r="N90" s="15"/>
      <x:c r="O90" s="40"/>
      <x:c r="P90" s="40"/>
      <x:c r="Q90" s="40"/>
      <x:c r="R90" s="40"/>
      <x:c r="S90" s="40"/>
      <x:c r="T90" s="40"/>
      <x:c r="U90" s="40"/>
      <x:c r="V90" s="40"/>
      <x:c r="W90" s="15" t="s">
        <x:v>612</x:v>
      </x:c>
      <x:c r="X90" s="15" t="s">
        <x:v>140</x:v>
      </x:c>
      <x:c r="Y90" s="3" t="s">
        <x:v>142</x:v>
      </x:c>
      <x:c r="Z90" s="3" t="s">
        <x:v>140</x:v>
      </x:c>
      <x:c r="AA90" s="41"/>
      <x:c r="AB90" s="3" t="s">
        <x:v>140</x:v>
      </x:c>
    </x:row>
    <x:row r="91" spans="1:28" ht="30" customHeight="1">
      <x:c r="A91" s="15" t="s">
        <x:v>21</x:v>
      </x:c>
      <x:c r="B91" s="15" t="s">
        <x:v>453</x:v>
      </x:c>
      <x:c r="C91" s="15" t="s">
        <x:v>1091</x:v>
      </x:c>
      <x:c r="D91" s="39" t="s">
        <x:v>182</x:v>
      </x:c>
      <x:c r="E91" s="40"/>
      <x:c r="F91" s="15"/>
      <x:c r="G91" s="40"/>
      <x:c r="H91" s="15"/>
      <x:c r="I91" s="40"/>
      <x:c r="J91" s="15"/>
      <x:c r="K91" s="40"/>
      <x:c r="L91" s="15"/>
      <x:c r="M91" s="40"/>
      <x:c r="N91" s="15"/>
      <x:c r="O91" s="40"/>
      <x:c r="P91" s="40"/>
      <x:c r="Q91" s="40"/>
      <x:c r="R91" s="40"/>
      <x:c r="S91" s="40"/>
      <x:c r="T91" s="40"/>
      <x:c r="U91" s="40"/>
      <x:c r="V91" s="40"/>
      <x:c r="W91" s="15" t="s">
        <x:v>774</x:v>
      </x:c>
      <x:c r="X91" s="15" t="s">
        <x:v>140</x:v>
      </x:c>
      <x:c r="Y91" s="3" t="s">
        <x:v>142</x:v>
      </x:c>
      <x:c r="Z91" s="3" t="s">
        <x:v>140</x:v>
      </x:c>
      <x:c r="AA91" s="41"/>
      <x:c r="AB91" s="3" t="s">
        <x:v>140</x:v>
      </x:c>
    </x:row>
    <x:row r="92" spans="1:28" ht="30" customHeight="1">
      <x:c r="A92" s="15" t="s">
        <x:v>1918</x:v>
      </x:c>
      <x:c r="B92" s="15" t="s">
        <x:v>972</x:v>
      </x:c>
      <x:c r="C92" s="15" t="s">
        <x:v>140</x:v>
      </x:c>
      <x:c r="D92" s="39" t="s">
        <x:v>182</x:v>
      </x:c>
      <x:c r="E92" s="40"/>
      <x:c r="F92" s="15"/>
      <x:c r="G92" s="40"/>
      <x:c r="H92" s="15"/>
      <x:c r="I92" s="40"/>
      <x:c r="J92" s="15"/>
      <x:c r="K92" s="40"/>
      <x:c r="L92" s="15"/>
      <x:c r="M92" s="40"/>
      <x:c r="N92" s="15"/>
      <x:c r="O92" s="40"/>
      <x:c r="P92" s="40"/>
      <x:c r="Q92" s="40"/>
      <x:c r="R92" s="40"/>
      <x:c r="S92" s="40"/>
      <x:c r="T92" s="40"/>
      <x:c r="U92" s="40"/>
      <x:c r="V92" s="40"/>
      <x:c r="W92" s="15" t="s">
        <x:v>766</x:v>
      </x:c>
      <x:c r="X92" s="15" t="s">
        <x:v>140</x:v>
      </x:c>
      <x:c r="Y92" s="3" t="s">
        <x:v>142</x:v>
      </x:c>
      <x:c r="Z92" s="3" t="s">
        <x:v>140</x:v>
      </x:c>
      <x:c r="AA92" s="41"/>
      <x:c r="AB92" s="3" t="s">
        <x:v>140</x:v>
      </x:c>
    </x:row>
    <x:row r="93" spans="1:28" ht="30" customHeight="1">
      <x:c r="A93" s="15" t="s">
        <x:v>14</x:v>
      </x:c>
      <x:c r="B93" s="15" t="s">
        <x:v>939</x:v>
      </x:c>
      <x:c r="C93" s="15" t="s">
        <x:v>1721</x:v>
      </x:c>
      <x:c r="D93" s="39" t="s">
        <x:v>182</x:v>
      </x:c>
      <x:c r="E93" s="40"/>
      <x:c r="F93" s="15"/>
      <x:c r="G93" s="40"/>
      <x:c r="H93" s="15"/>
      <x:c r="I93" s="40"/>
      <x:c r="J93" s="15"/>
      <x:c r="K93" s="40"/>
      <x:c r="L93" s="15"/>
      <x:c r="M93" s="40"/>
      <x:c r="N93" s="15"/>
      <x:c r="O93" s="40"/>
      <x:c r="P93" s="40"/>
      <x:c r="Q93" s="40"/>
      <x:c r="R93" s="40"/>
      <x:c r="S93" s="40"/>
      <x:c r="T93" s="40"/>
      <x:c r="U93" s="40"/>
      <x:c r="V93" s="40"/>
      <x:c r="W93" s="15" t="s">
        <x:v>761</x:v>
      </x:c>
      <x:c r="X93" s="15" t="s">
        <x:v>140</x:v>
      </x:c>
      <x:c r="Y93" s="3" t="s">
        <x:v>142</x:v>
      </x:c>
      <x:c r="Z93" s="3" t="s">
        <x:v>140</x:v>
      </x:c>
      <x:c r="AA93" s="41"/>
      <x:c r="AB93" s="3" t="s">
        <x:v>140</x:v>
      </x:c>
    </x:row>
    <x:row r="94" spans="1:28" ht="30" customHeight="1">
      <x:c r="A94" s="15" t="s">
        <x:v>1926</x:v>
      </x:c>
      <x:c r="B94" s="15" t="s">
        <x:v>938</x:v>
      </x:c>
      <x:c r="C94" s="15" t="s">
        <x:v>1617</x:v>
      </x:c>
      <x:c r="D94" s="39" t="s">
        <x:v>182</x:v>
      </x:c>
      <x:c r="E94" s="40"/>
      <x:c r="F94" s="15"/>
      <x:c r="G94" s="40"/>
      <x:c r="H94" s="15"/>
      <x:c r="I94" s="40"/>
      <x:c r="J94" s="15"/>
      <x:c r="K94" s="40"/>
      <x:c r="L94" s="15"/>
      <x:c r="M94" s="40"/>
      <x:c r="N94" s="15"/>
      <x:c r="O94" s="40"/>
      <x:c r="P94" s="40"/>
      <x:c r="Q94" s="40"/>
      <x:c r="R94" s="40"/>
      <x:c r="S94" s="40"/>
      <x:c r="T94" s="40"/>
      <x:c r="U94" s="40"/>
      <x:c r="V94" s="40"/>
      <x:c r="W94" s="15" t="s">
        <x:v>759</x:v>
      </x:c>
      <x:c r="X94" s="15" t="s">
        <x:v>140</x:v>
      </x:c>
      <x:c r="Y94" s="3" t="s">
        <x:v>142</x:v>
      </x:c>
      <x:c r="Z94" s="3" t="s">
        <x:v>140</x:v>
      </x:c>
      <x:c r="AA94" s="41"/>
      <x:c r="AB94" s="3" t="s">
        <x:v>140</x:v>
      </x:c>
    </x:row>
    <x:row r="95" spans="1:28" ht="30" customHeight="1">
      <x:c r="A95" s="15" t="s">
        <x:v>1923</x:v>
      </x:c>
      <x:c r="B95" s="15" t="s">
        <x:v>949</x:v>
      </x:c>
      <x:c r="C95" s="15" t="s">
        <x:v>1578</x:v>
      </x:c>
      <x:c r="D95" s="39" t="s">
        <x:v>182</x:v>
      </x:c>
      <x:c r="E95" s="40"/>
      <x:c r="F95" s="15"/>
      <x:c r="G95" s="40"/>
      <x:c r="H95" s="15"/>
      <x:c r="I95" s="40"/>
      <x:c r="J95" s="15"/>
      <x:c r="K95" s="40"/>
      <x:c r="L95" s="15"/>
      <x:c r="M95" s="40"/>
      <x:c r="N95" s="15"/>
      <x:c r="O95" s="40"/>
      <x:c r="P95" s="40"/>
      <x:c r="Q95" s="40"/>
      <x:c r="R95" s="40"/>
      <x:c r="S95" s="40"/>
      <x:c r="T95" s="40"/>
      <x:c r="U95" s="40"/>
      <x:c r="V95" s="40"/>
      <x:c r="W95" s="15" t="s">
        <x:v>309</x:v>
      </x:c>
      <x:c r="X95" s="15" t="s">
        <x:v>140</x:v>
      </x:c>
      <x:c r="Y95" s="3" t="s">
        <x:v>142</x:v>
      </x:c>
      <x:c r="Z95" s="3" t="s">
        <x:v>140</x:v>
      </x:c>
      <x:c r="AA95" s="41"/>
      <x:c r="AB95" s="3" t="s">
        <x:v>140</x:v>
      </x:c>
    </x:row>
    <x:row r="96" spans="1:28" ht="30" customHeight="1">
      <x:c r="A96" s="15" t="s">
        <x:v>1675</x:v>
      </x:c>
      <x:c r="B96" s="15" t="s">
        <x:v>849</x:v>
      </x:c>
      <x:c r="C96" s="15" t="s">
        <x:v>387</x:v>
      </x:c>
      <x:c r="D96" s="39" t="s">
        <x:v>127</x:v>
      </x:c>
      <x:c r="E96" s="40"/>
      <x:c r="F96" s="15"/>
      <x:c r="G96" s="40"/>
      <x:c r="H96" s="15"/>
      <x:c r="I96" s="40"/>
      <x:c r="J96" s="15"/>
      <x:c r="K96" s="40"/>
      <x:c r="L96" s="15"/>
      <x:c r="M96" s="40"/>
      <x:c r="N96" s="15"/>
      <x:c r="O96" s="40"/>
      <x:c r="P96" s="40"/>
      <x:c r="Q96" s="40"/>
      <x:c r="R96" s="40"/>
      <x:c r="S96" s="40"/>
      <x:c r="T96" s="40"/>
      <x:c r="U96" s="40"/>
      <x:c r="V96" s="40"/>
      <x:c r="W96" s="15" t="s">
        <x:v>544</x:v>
      </x:c>
      <x:c r="X96" s="15" t="s">
        <x:v>140</x:v>
      </x:c>
      <x:c r="Y96" s="3" t="s">
        <x:v>145</x:v>
      </x:c>
      <x:c r="Z96" s="3" t="s">
        <x:v>140</x:v>
      </x:c>
      <x:c r="AA96" s="41"/>
      <x:c r="AB96" s="3" t="s">
        <x:v>140</x:v>
      </x:c>
    </x:row>
    <x:row r="97" spans="1:28" ht="30" customHeight="1">
      <x:c r="A97" s="15" t="s">
        <x:v>1673</x:v>
      </x:c>
      <x:c r="B97" s="15" t="s">
        <x:v>851</x:v>
      </x:c>
      <x:c r="C97" s="15" t="s">
        <x:v>387</x:v>
      </x:c>
      <x:c r="D97" s="39" t="s">
        <x:v>127</x:v>
      </x:c>
      <x:c r="E97" s="40"/>
      <x:c r="F97" s="15"/>
      <x:c r="G97" s="40"/>
      <x:c r="H97" s="15"/>
      <x:c r="I97" s="40"/>
      <x:c r="J97" s="15"/>
      <x:c r="K97" s="40"/>
      <x:c r="L97" s="15"/>
      <x:c r="M97" s="40"/>
      <x:c r="N97" s="15"/>
      <x:c r="O97" s="40"/>
      <x:c r="P97" s="40"/>
      <x:c r="Q97" s="40"/>
      <x:c r="R97" s="40"/>
      <x:c r="S97" s="40"/>
      <x:c r="T97" s="40"/>
      <x:c r="U97" s="40"/>
      <x:c r="V97" s="40"/>
      <x:c r="W97" s="15" t="s">
        <x:v>470</x:v>
      </x:c>
      <x:c r="X97" s="15" t="s">
        <x:v>140</x:v>
      </x:c>
      <x:c r="Y97" s="3" t="s">
        <x:v>145</x:v>
      </x:c>
      <x:c r="Z97" s="3" t="s">
        <x:v>140</x:v>
      </x:c>
      <x:c r="AA97" s="41"/>
      <x:c r="AB97" s="3" t="s">
        <x:v>140</x:v>
      </x:c>
    </x:row>
    <x:row r="98" spans="1:28" ht="30" customHeight="1">
      <x:c r="A98" s="15" t="s">
        <x:v>1682</x:v>
      </x:c>
      <x:c r="B98" s="15" t="s">
        <x:v>175</x:v>
      </x:c>
      <x:c r="C98" s="15" t="s">
        <x:v>387</x:v>
      </x:c>
      <x:c r="D98" s="39" t="s">
        <x:v>127</x:v>
      </x:c>
      <x:c r="E98" s="40"/>
      <x:c r="F98" s="15"/>
      <x:c r="G98" s="40"/>
      <x:c r="H98" s="15"/>
      <x:c r="I98" s="40"/>
      <x:c r="J98" s="15"/>
      <x:c r="K98" s="40"/>
      <x:c r="L98" s="15"/>
      <x:c r="M98" s="40"/>
      <x:c r="N98" s="15"/>
      <x:c r="O98" s="40"/>
      <x:c r="P98" s="40"/>
      <x:c r="Q98" s="40"/>
      <x:c r="R98" s="40"/>
      <x:c r="S98" s="40"/>
      <x:c r="T98" s="40"/>
      <x:c r="U98" s="40"/>
      <x:c r="V98" s="40"/>
      <x:c r="W98" s="15" t="s">
        <x:v>478</x:v>
      </x:c>
      <x:c r="X98" s="15" t="s">
        <x:v>140</x:v>
      </x:c>
      <x:c r="Y98" s="3" t="s">
        <x:v>145</x:v>
      </x:c>
      <x:c r="Z98" s="3" t="s">
        <x:v>140</x:v>
      </x:c>
      <x:c r="AA98" s="41"/>
      <x:c r="AB98" s="3" t="s">
        <x:v>140</x:v>
      </x:c>
    </x:row>
    <x:row r="99" spans="1:28" ht="30" customHeight="1">
      <x:c r="A99" s="15" t="s">
        <x:v>1038</x:v>
      </x:c>
      <x:c r="B99" s="15" t="s">
        <x:v>855</x:v>
      </x:c>
      <x:c r="C99" s="15" t="s">
        <x:v>387</x:v>
      </x:c>
      <x:c r="D99" s="39" t="s">
        <x:v>127</x:v>
      </x:c>
      <x:c r="E99" s="40"/>
      <x:c r="F99" s="15"/>
      <x:c r="G99" s="40"/>
      <x:c r="H99" s="15"/>
      <x:c r="I99" s="40"/>
      <x:c r="J99" s="15"/>
      <x:c r="K99" s="40"/>
      <x:c r="L99" s="15"/>
      <x:c r="M99" s="40"/>
      <x:c r="N99" s="15"/>
      <x:c r="O99" s="40"/>
      <x:c r="P99" s="40"/>
      <x:c r="Q99" s="40"/>
      <x:c r="R99" s="40"/>
      <x:c r="S99" s="40"/>
      <x:c r="T99" s="40"/>
      <x:c r="U99" s="40"/>
      <x:c r="V99" s="40"/>
      <x:c r="W99" s="15" t="s">
        <x:v>531</x:v>
      </x:c>
      <x:c r="X99" s="15" t="s">
        <x:v>140</x:v>
      </x:c>
      <x:c r="Y99" s="3" t="s">
        <x:v>145</x:v>
      </x:c>
      <x:c r="Z99" s="3" t="s">
        <x:v>140</x:v>
      </x:c>
      <x:c r="AA99" s="41"/>
      <x:c r="AB99" s="3" t="s">
        <x:v>140</x:v>
      </x:c>
    </x:row>
    <x:row r="100" spans="1:28" ht="30" customHeight="1">
      <x:c r="A100" s="15" t="s">
        <x:v>1049</x:v>
      </x:c>
      <x:c r="B100" s="15" t="s">
        <x:v>244</x:v>
      </x:c>
      <x:c r="C100" s="15" t="s">
        <x:v>387</x:v>
      </x:c>
      <x:c r="D100" s="39" t="s">
        <x:v>127</x:v>
      </x:c>
      <x:c r="E100" s="40"/>
      <x:c r="F100" s="15"/>
      <x:c r="G100" s="40"/>
      <x:c r="H100" s="15"/>
      <x:c r="I100" s="40"/>
      <x:c r="J100" s="15"/>
      <x:c r="K100" s="40"/>
      <x:c r="L100" s="15"/>
      <x:c r="M100" s="40"/>
      <x:c r="N100" s="15"/>
      <x:c r="O100" s="40"/>
      <x:c r="P100" s="40"/>
      <x:c r="Q100" s="40"/>
      <x:c r="R100" s="40"/>
      <x:c r="S100" s="40"/>
      <x:c r="T100" s="40"/>
      <x:c r="U100" s="40"/>
      <x:c r="V100" s="40"/>
      <x:c r="W100" s="15" t="s">
        <x:v>542</x:v>
      </x:c>
      <x:c r="X100" s="15" t="s">
        <x:v>140</x:v>
      </x:c>
      <x:c r="Y100" s="3" t="s">
        <x:v>145</x:v>
      </x:c>
      <x:c r="Z100" s="3" t="s">
        <x:v>140</x:v>
      </x:c>
      <x:c r="AA100" s="41"/>
      <x:c r="AB100" s="3" t="s">
        <x:v>140</x:v>
      </x:c>
    </x:row>
    <x:row r="101" spans="1:28" ht="30" customHeight="1">
      <x:c r="A101" s="15" t="s">
        <x:v>1039</x:v>
      </x:c>
      <x:c r="B101" s="15" t="s">
        <x:v>241</x:v>
      </x:c>
      <x:c r="C101" s="15" t="s">
        <x:v>387</x:v>
      </x:c>
      <x:c r="D101" s="39" t="s">
        <x:v>127</x:v>
      </x:c>
      <x:c r="E101" s="40"/>
      <x:c r="F101" s="15"/>
      <x:c r="G101" s="40"/>
      <x:c r="H101" s="15"/>
      <x:c r="I101" s="40"/>
      <x:c r="J101" s="15"/>
      <x:c r="K101" s="40"/>
      <x:c r="L101" s="15"/>
      <x:c r="M101" s="40"/>
      <x:c r="N101" s="15"/>
      <x:c r="O101" s="40"/>
      <x:c r="P101" s="40"/>
      <x:c r="Q101" s="40"/>
      <x:c r="R101" s="40"/>
      <x:c r="S101" s="40"/>
      <x:c r="T101" s="40"/>
      <x:c r="U101" s="40"/>
      <x:c r="V101" s="40"/>
      <x:c r="W101" s="15" t="s">
        <x:v>541</x:v>
      </x:c>
      <x:c r="X101" s="15" t="s">
        <x:v>140</x:v>
      </x:c>
      <x:c r="Y101" s="3" t="s">
        <x:v>145</x:v>
      </x:c>
      <x:c r="Z101" s="3" t="s">
        <x:v>140</x:v>
      </x:c>
      <x:c r="AA101" s="41"/>
      <x:c r="AB101" s="3" t="s">
        <x:v>140</x:v>
      </x:c>
    </x:row>
    <x:row r="102" spans="1:28" ht="30" customHeight="1">
      <x:c r="A102" s="15" t="s">
        <x:v>20</x:v>
      </x:c>
      <x:c r="B102" s="15" t="s">
        <x:v>165</x:v>
      </x:c>
      <x:c r="C102" s="15" t="s">
        <x:v>387</x:v>
      </x:c>
      <x:c r="D102" s="39" t="s">
        <x:v>127</x:v>
      </x:c>
      <x:c r="E102" s="40"/>
      <x:c r="F102" s="15"/>
      <x:c r="G102" s="40"/>
      <x:c r="H102" s="15"/>
      <x:c r="I102" s="40"/>
      <x:c r="J102" s="15"/>
      <x:c r="K102" s="40"/>
      <x:c r="L102" s="15"/>
      <x:c r="M102" s="40"/>
      <x:c r="N102" s="15"/>
      <x:c r="O102" s="40"/>
      <x:c r="P102" s="40"/>
      <x:c r="Q102" s="40"/>
      <x:c r="R102" s="40"/>
      <x:c r="S102" s="40"/>
      <x:c r="T102" s="40"/>
      <x:c r="U102" s="40"/>
      <x:c r="V102" s="40"/>
      <x:c r="W102" s="15" t="s">
        <x:v>505</x:v>
      </x:c>
      <x:c r="X102" s="15" t="s">
        <x:v>140</x:v>
      </x:c>
      <x:c r="Y102" s="3" t="s">
        <x:v>145</x:v>
      </x:c>
      <x:c r="Z102" s="3" t="s">
        <x:v>140</x:v>
      </x:c>
      <x:c r="AA102" s="41"/>
      <x:c r="AB102" s="3" t="s">
        <x:v>140</x:v>
      </x:c>
    </x:row>
    <x:row r="103" spans="1:28" ht="30" customHeight="1">
      <x:c r="A103" s="15" t="s">
        <x:v>1032</x:v>
      </x:c>
      <x:c r="B103" s="15" t="s">
        <x:v>215</x:v>
      </x:c>
      <x:c r="C103" s="15" t="s">
        <x:v>387</x:v>
      </x:c>
      <x:c r="D103" s="39" t="s">
        <x:v>127</x:v>
      </x:c>
      <x:c r="E103" s="40"/>
      <x:c r="F103" s="15"/>
      <x:c r="G103" s="40"/>
      <x:c r="H103" s="15"/>
      <x:c r="I103" s="40"/>
      <x:c r="J103" s="15"/>
      <x:c r="K103" s="40"/>
      <x:c r="L103" s="15"/>
      <x:c r="M103" s="40"/>
      <x:c r="N103" s="15"/>
      <x:c r="O103" s="40"/>
      <x:c r="P103" s="40"/>
      <x:c r="Q103" s="40"/>
      <x:c r="R103" s="40"/>
      <x:c r="S103" s="40"/>
      <x:c r="T103" s="40"/>
      <x:c r="U103" s="40"/>
      <x:c r="V103" s="40"/>
      <x:c r="W103" s="15" t="s">
        <x:v>495</x:v>
      </x:c>
      <x:c r="X103" s="15" t="s">
        <x:v>140</x:v>
      </x:c>
      <x:c r="Y103" s="3" t="s">
        <x:v>145</x:v>
      </x:c>
      <x:c r="Z103" s="3" t="s">
        <x:v>140</x:v>
      </x:c>
      <x:c r="AA103" s="41"/>
      <x:c r="AB103" s="3" t="s">
        <x:v>140</x:v>
      </x:c>
    </x:row>
    <x:row r="104" spans="1:28" ht="30" customHeight="1">
      <x:c r="A104" s="15" t="s">
        <x:v>1042</x:v>
      </x:c>
      <x:c r="B104" s="15" t="s">
        <x:v>507</x:v>
      </x:c>
      <x:c r="C104" s="15" t="s">
        <x:v>387</x:v>
      </x:c>
      <x:c r="D104" s="39" t="s">
        <x:v>127</x:v>
      </x:c>
      <x:c r="E104" s="40"/>
      <x:c r="F104" s="15"/>
      <x:c r="G104" s="40"/>
      <x:c r="H104" s="15"/>
      <x:c r="I104" s="40"/>
      <x:c r="J104" s="15"/>
      <x:c r="K104" s="40"/>
      <x:c r="L104" s="15"/>
      <x:c r="M104" s="40"/>
      <x:c r="N104" s="15"/>
      <x:c r="O104" s="40"/>
      <x:c r="P104" s="40"/>
      <x:c r="Q104" s="40"/>
      <x:c r="R104" s="40"/>
      <x:c r="S104" s="40"/>
      <x:c r="T104" s="40"/>
      <x:c r="U104" s="40"/>
      <x:c r="V104" s="40"/>
      <x:c r="W104" s="15" t="s">
        <x:v>516</x:v>
      </x:c>
      <x:c r="X104" s="15" t="s">
        <x:v>140</x:v>
      </x:c>
      <x:c r="Y104" s="3" t="s">
        <x:v>145</x:v>
      </x:c>
      <x:c r="Z104" s="3" t="s">
        <x:v>140</x:v>
      </x:c>
      <x:c r="AA104" s="41"/>
      <x:c r="AB104" s="3" t="s">
        <x:v>140</x:v>
      </x:c>
    </x:row>
    <x:row r="105" spans="1:28" ht="30" customHeight="1">
      <x:c r="A105" s="15" t="s">
        <x:v>800</x:v>
      </x:c>
      <x:c r="B105" s="15" t="s">
        <x:v>178</x:v>
      </x:c>
      <x:c r="C105" s="15" t="s">
        <x:v>387</x:v>
      </x:c>
      <x:c r="D105" s="39" t="s">
        <x:v>127</x:v>
      </x:c>
      <x:c r="E105" s="40"/>
      <x:c r="F105" s="15"/>
      <x:c r="G105" s="40"/>
      <x:c r="H105" s="15"/>
      <x:c r="I105" s="40"/>
      <x:c r="J105" s="15"/>
      <x:c r="K105" s="40"/>
      <x:c r="L105" s="15"/>
      <x:c r="M105" s="40"/>
      <x:c r="N105" s="15"/>
      <x:c r="O105" s="40"/>
      <x:c r="P105" s="40"/>
      <x:c r="Q105" s="40"/>
      <x:c r="R105" s="40"/>
      <x:c r="S105" s="40"/>
      <x:c r="T105" s="40"/>
      <x:c r="U105" s="40"/>
      <x:c r="V105" s="40"/>
      <x:c r="W105" s="15" t="s">
        <x:v>496</x:v>
      </x:c>
      <x:c r="X105" s="15" t="s">
        <x:v>140</x:v>
      </x:c>
      <x:c r="Y105" s="3" t="s">
        <x:v>145</x:v>
      </x:c>
      <x:c r="Z105" s="3" t="s">
        <x:v>140</x:v>
      </x:c>
      <x:c r="AA105" s="41"/>
      <x:c r="AB105" s="3" t="s">
        <x:v>140</x:v>
      </x:c>
    </x:row>
    <x:row r="106" spans="1:28" ht="30" customHeight="1">
      <x:c r="A106" s="15" t="s">
        <x:v>1051</x:v>
      </x:c>
      <x:c r="B106" s="15" t="s">
        <x:v>160</x:v>
      </x:c>
      <x:c r="C106" s="15" t="s">
        <x:v>387</x:v>
      </x:c>
      <x:c r="D106" s="39" t="s">
        <x:v>127</x:v>
      </x:c>
      <x:c r="E106" s="40"/>
      <x:c r="F106" s="15"/>
      <x:c r="G106" s="40"/>
      <x:c r="H106" s="15"/>
      <x:c r="I106" s="40"/>
      <x:c r="J106" s="15"/>
      <x:c r="K106" s="40"/>
      <x:c r="L106" s="15"/>
      <x:c r="M106" s="40"/>
      <x:c r="N106" s="15"/>
      <x:c r="O106" s="40"/>
      <x:c r="P106" s="40"/>
      <x:c r="Q106" s="40"/>
      <x:c r="R106" s="40"/>
      <x:c r="S106" s="40"/>
      <x:c r="T106" s="40"/>
      <x:c r="U106" s="40"/>
      <x:c r="V106" s="40"/>
      <x:c r="W106" s="15" t="s">
        <x:v>548</x:v>
      </x:c>
      <x:c r="X106" s="15" t="s">
        <x:v>140</x:v>
      </x:c>
      <x:c r="Y106" s="3" t="s">
        <x:v>145</x:v>
      </x:c>
      <x:c r="Z106" s="3" t="s">
        <x:v>140</x:v>
      </x:c>
      <x:c r="AA106" s="41"/>
      <x:c r="AB106" s="3" t="s">
        <x:v>140</x:v>
      </x:c>
    </x:row>
    <x:row r="107" spans="1:28" ht="30" customHeight="1">
      <x:c r="A107" s="15" t="s">
        <x:v>19</x:v>
      </x:c>
      <x:c r="B107" s="15" t="s">
        <x:v>207</x:v>
      </x:c>
      <x:c r="C107" s="15" t="s">
        <x:v>387</x:v>
      </x:c>
      <x:c r="D107" s="39" t="s">
        <x:v>127</x:v>
      </x:c>
      <x:c r="E107" s="40"/>
      <x:c r="F107" s="15"/>
      <x:c r="G107" s="40"/>
      <x:c r="H107" s="15"/>
      <x:c r="I107" s="40"/>
      <x:c r="J107" s="15"/>
      <x:c r="K107" s="40"/>
      <x:c r="L107" s="15"/>
      <x:c r="M107" s="40"/>
      <x:c r="N107" s="15"/>
      <x:c r="O107" s="40"/>
      <x:c r="P107" s="40"/>
      <x:c r="Q107" s="40"/>
      <x:c r="R107" s="40"/>
      <x:c r="S107" s="40"/>
      <x:c r="T107" s="40"/>
      <x:c r="U107" s="40"/>
      <x:c r="V107" s="40"/>
      <x:c r="W107" s="15" t="s">
        <x:v>533</x:v>
      </x:c>
      <x:c r="X107" s="15" t="s">
        <x:v>140</x:v>
      </x:c>
      <x:c r="Y107" s="3" t="s">
        <x:v>145</x:v>
      </x:c>
      <x:c r="Z107" s="3" t="s">
        <x:v>140</x:v>
      </x:c>
      <x:c r="AA107" s="41"/>
      <x:c r="AB107" s="3" t="s">
        <x:v>140</x:v>
      </x:c>
    </x:row>
    <x:row r="108" spans="1:28" ht="30" customHeight="1">
      <x:c r="A108" s="15" t="s">
        <x:v>1930</x:v>
      </x:c>
      <x:c r="B108" s="15" t="s">
        <x:v>166</x:v>
      </x:c>
      <x:c r="C108" s="15" t="s">
        <x:v>387</x:v>
      </x:c>
      <x:c r="D108" s="39" t="s">
        <x:v>127</x:v>
      </x:c>
      <x:c r="E108" s="40"/>
      <x:c r="F108" s="15"/>
      <x:c r="G108" s="40"/>
      <x:c r="H108" s="15"/>
      <x:c r="I108" s="40"/>
      <x:c r="J108" s="15"/>
      <x:c r="K108" s="40"/>
      <x:c r="L108" s="15"/>
      <x:c r="M108" s="40"/>
      <x:c r="N108" s="15"/>
      <x:c r="O108" s="40"/>
      <x:c r="P108" s="40"/>
      <x:c r="Q108" s="40"/>
      <x:c r="R108" s="40"/>
      <x:c r="S108" s="40"/>
      <x:c r="T108" s="40"/>
      <x:c r="U108" s="40"/>
      <x:c r="V108" s="40"/>
      <x:c r="W108" s="15" t="s">
        <x:v>513</x:v>
      </x:c>
      <x:c r="X108" s="15" t="s">
        <x:v>140</x:v>
      </x:c>
      <x:c r="Y108" s="3" t="s">
        <x:v>145</x:v>
      </x:c>
      <x:c r="Z108" s="3" t="s">
        <x:v>140</x:v>
      </x:c>
      <x:c r="AA108" s="41"/>
      <x:c r="AB108" s="3" t="s">
        <x:v>140</x:v>
      </x:c>
    </x:row>
    <x:row r="109" spans="1:28" ht="30" customHeight="1">
      <x:c r="A109" s="15" t="s">
        <x:v>1048</x:v>
      </x:c>
      <x:c r="B109" s="15" t="s">
        <x:v>206</x:v>
      </x:c>
      <x:c r="C109" s="15" t="s">
        <x:v>387</x:v>
      </x:c>
      <x:c r="D109" s="39" t="s">
        <x:v>127</x:v>
      </x:c>
      <x:c r="E109" s="40"/>
      <x:c r="F109" s="15"/>
      <x:c r="G109" s="40"/>
      <x:c r="H109" s="15"/>
      <x:c r="I109" s="40"/>
      <x:c r="J109" s="15"/>
      <x:c r="K109" s="40"/>
      <x:c r="L109" s="15"/>
      <x:c r="M109" s="40"/>
      <x:c r="N109" s="15"/>
      <x:c r="O109" s="40"/>
      <x:c r="P109" s="40"/>
      <x:c r="Q109" s="40"/>
      <x:c r="R109" s="40"/>
      <x:c r="S109" s="40"/>
      <x:c r="T109" s="40"/>
      <x:c r="U109" s="40"/>
      <x:c r="V109" s="40"/>
      <x:c r="W109" s="15" t="s">
        <x:v>758</x:v>
      </x:c>
      <x:c r="X109" s="15" t="s">
        <x:v>140</x:v>
      </x:c>
      <x:c r="Y109" s="3" t="s">
        <x:v>145</x:v>
      </x:c>
      <x:c r="Z109" s="3" t="s">
        <x:v>140</x:v>
      </x:c>
      <x:c r="AA109" s="41"/>
      <x:c r="AB109" s="3" t="s">
        <x:v>140</x:v>
      </x:c>
    </x:row>
    <x:row r="110" spans="1:28" ht="30" customHeight="1">
      <x:c r="A110" s="15" t="s">
        <x:v>805</x:v>
      </x:c>
      <x:c r="B110" s="15" t="s">
        <x:v>248</x:v>
      </x:c>
      <x:c r="C110" s="15" t="s">
        <x:v>387</x:v>
      </x:c>
      <x:c r="D110" s="39" t="s">
        <x:v>127</x:v>
      </x:c>
      <x:c r="E110" s="40"/>
      <x:c r="F110" s="15"/>
      <x:c r="G110" s="40"/>
      <x:c r="H110" s="15"/>
      <x:c r="I110" s="40"/>
      <x:c r="J110" s="15"/>
      <x:c r="K110" s="40"/>
      <x:c r="L110" s="15"/>
      <x:c r="M110" s="40"/>
      <x:c r="N110" s="15"/>
      <x:c r="O110" s="40"/>
      <x:c r="P110" s="40"/>
      <x:c r="Q110" s="40"/>
      <x:c r="R110" s="40"/>
      <x:c r="S110" s="40"/>
      <x:c r="T110" s="40"/>
      <x:c r="U110" s="40"/>
      <x:c r="V110" s="40"/>
      <x:c r="W110" s="15" t="s">
        <x:v>308</x:v>
      </x:c>
      <x:c r="X110" s="15" t="s">
        <x:v>140</x:v>
      </x:c>
      <x:c r="Y110" s="3" t="s">
        <x:v>145</x:v>
      </x:c>
      <x:c r="Z110" s="3" t="s">
        <x:v>140</x:v>
      </x:c>
      <x:c r="AA110" s="41"/>
      <x:c r="AB110" s="3" t="s">
        <x:v>140</x:v>
      </x:c>
    </x:row>
    <x:row r="111" spans="1:28" ht="30" customHeight="1">
      <x:c r="A111" s="15" t="s">
        <x:v>28</x:v>
      </x:c>
      <x:c r="B111" s="15" t="s">
        <x:v>184</x:v>
      </x:c>
      <x:c r="C111" s="15" t="s">
        <x:v>387</x:v>
      </x:c>
      <x:c r="D111" s="39" t="s">
        <x:v>127</x:v>
      </x:c>
      <x:c r="E111" s="40"/>
      <x:c r="F111" s="15"/>
      <x:c r="G111" s="40"/>
      <x:c r="H111" s="15"/>
      <x:c r="I111" s="40"/>
      <x:c r="J111" s="15"/>
      <x:c r="K111" s="40"/>
      <x:c r="L111" s="15"/>
      <x:c r="M111" s="40"/>
      <x:c r="N111" s="15"/>
      <x:c r="O111" s="40"/>
      <x:c r="P111" s="40"/>
      <x:c r="Q111" s="40"/>
      <x:c r="R111" s="40"/>
      <x:c r="S111" s="40"/>
      <x:c r="T111" s="40"/>
      <x:c r="U111" s="40"/>
      <x:c r="V111" s="40"/>
      <x:c r="W111" s="15" t="s">
        <x:v>746</x:v>
      </x:c>
      <x:c r="X111" s="15" t="s">
        <x:v>140</x:v>
      </x:c>
      <x:c r="Y111" s="3" t="s">
        <x:v>145</x:v>
      </x:c>
      <x:c r="Z111" s="3" t="s">
        <x:v>140</x:v>
      </x:c>
      <x:c r="AA111" s="41"/>
      <x:c r="AB111" s="3" t="s">
        <x:v>140</x:v>
      </x:c>
    </x:row>
    <x:row r="112" spans="1:28" ht="30" customHeight="1">
      <x:c r="A112" s="15" t="s">
        <x:v>1845</x:v>
      </x:c>
      <x:c r="B112" s="15" t="s">
        <x:v>250</x:v>
      </x:c>
      <x:c r="C112" s="15" t="s">
        <x:v>387</x:v>
      </x:c>
      <x:c r="D112" s="39" t="s">
        <x:v>127</x:v>
      </x:c>
      <x:c r="E112" s="40"/>
      <x:c r="F112" s="15"/>
      <x:c r="G112" s="40"/>
      <x:c r="H112" s="15"/>
      <x:c r="I112" s="40"/>
      <x:c r="J112" s="15"/>
      <x:c r="K112" s="40"/>
      <x:c r="L112" s="15"/>
      <x:c r="M112" s="40"/>
      <x:c r="N112" s="15"/>
      <x:c r="O112" s="40"/>
      <x:c r="P112" s="40"/>
      <x:c r="Q112" s="40"/>
      <x:c r="R112" s="40"/>
      <x:c r="S112" s="40"/>
      <x:c r="T112" s="40"/>
      <x:c r="U112" s="40"/>
      <x:c r="V112" s="40"/>
      <x:c r="W112" s="15" t="s">
        <x:v>763</x:v>
      </x:c>
      <x:c r="X112" s="15" t="s">
        <x:v>140</x:v>
      </x:c>
      <x:c r="Y112" s="3" t="s">
        <x:v>145</x:v>
      </x:c>
      <x:c r="Z112" s="3" t="s">
        <x:v>140</x:v>
      </x:c>
      <x:c r="AA112" s="41"/>
      <x:c r="AB112" s="3" t="s">
        <x:v>140</x:v>
      </x:c>
    </x:row>
    <x:row r="113" spans="1:28" ht="30" customHeight="1">
      <x:c r="A113" s="15" t="s">
        <x:v>1681</x:v>
      </x:c>
      <x:c r="B113" s="15" t="s">
        <x:v>242</x:v>
      </x:c>
      <x:c r="C113" s="15" t="s">
        <x:v>387</x:v>
      </x:c>
      <x:c r="D113" s="39" t="s">
        <x:v>127</x:v>
      </x:c>
      <x:c r="E113" s="40"/>
      <x:c r="F113" s="15"/>
      <x:c r="G113" s="40"/>
      <x:c r="H113" s="15"/>
      <x:c r="I113" s="40"/>
      <x:c r="J113" s="15"/>
      <x:c r="K113" s="40"/>
      <x:c r="L113" s="15"/>
      <x:c r="M113" s="40"/>
      <x:c r="N113" s="15"/>
      <x:c r="O113" s="40"/>
      <x:c r="P113" s="40"/>
      <x:c r="Q113" s="40"/>
      <x:c r="R113" s="40"/>
      <x:c r="S113" s="40"/>
      <x:c r="T113" s="40"/>
      <x:c r="U113" s="40"/>
      <x:c r="V113" s="40"/>
      <x:c r="W113" s="15" t="s">
        <x:v>771</x:v>
      </x:c>
      <x:c r="X113" s="15" t="s">
        <x:v>140</x:v>
      </x:c>
      <x:c r="Y113" s="3" t="s">
        <x:v>145</x:v>
      </x:c>
      <x:c r="Z113" s="3" t="s">
        <x:v>140</x:v>
      </x:c>
      <x:c r="AA113" s="41"/>
      <x:c r="AB113" s="3" t="s">
        <x:v>140</x:v>
      </x:c>
    </x:row>
    <x:row r="114" spans="1:28" ht="30" customHeight="1">
      <x:c r="A114" s="15" t="s">
        <x:v>1037</x:v>
      </x:c>
      <x:c r="B114" s="15" t="s">
        <x:v>164</x:v>
      </x:c>
      <x:c r="C114" s="15" t="s">
        <x:v>387</x:v>
      </x:c>
      <x:c r="D114" s="39" t="s">
        <x:v>127</x:v>
      </x:c>
      <x:c r="E114" s="40"/>
      <x:c r="F114" s="15"/>
      <x:c r="G114" s="40"/>
      <x:c r="H114" s="15"/>
      <x:c r="I114" s="40"/>
      <x:c r="J114" s="15"/>
      <x:c r="K114" s="40"/>
      <x:c r="L114" s="15"/>
      <x:c r="M114" s="40"/>
      <x:c r="N114" s="15"/>
      <x:c r="O114" s="40"/>
      <x:c r="P114" s="40"/>
      <x:c r="Q114" s="40"/>
      <x:c r="R114" s="40"/>
      <x:c r="S114" s="40"/>
      <x:c r="T114" s="40"/>
      <x:c r="U114" s="40"/>
      <x:c r="V114" s="40"/>
      <x:c r="W114" s="15" t="s">
        <x:v>752</x:v>
      </x:c>
      <x:c r="X114" s="15" t="s">
        <x:v>140</x:v>
      </x:c>
      <x:c r="Y114" s="3" t="s">
        <x:v>145</x:v>
      </x:c>
      <x:c r="Z114" s="3" t="s">
        <x:v>140</x:v>
      </x:c>
      <x:c r="AA114" s="41"/>
      <x:c r="AB114" s="3" t="s">
        <x:v>140</x:v>
      </x:c>
    </x:row>
    <x:row r="115" spans="1:28" ht="30" customHeight="1">
      <x:c r="A115" s="15" t="s">
        <x:v>1839</x:v>
      </x:c>
      <x:c r="B115" s="15" t="s">
        <x:v>333</x:v>
      </x:c>
      <x:c r="C115" s="15" t="s">
        <x:v>387</x:v>
      </x:c>
      <x:c r="D115" s="39" t="s">
        <x:v>127</x:v>
      </x:c>
      <x:c r="E115" s="40"/>
      <x:c r="F115" s="15"/>
      <x:c r="G115" s="40"/>
      <x:c r="H115" s="15"/>
      <x:c r="I115" s="40"/>
      <x:c r="J115" s="15"/>
      <x:c r="K115" s="40"/>
      <x:c r="L115" s="15"/>
      <x:c r="M115" s="40"/>
      <x:c r="N115" s="15"/>
      <x:c r="O115" s="40"/>
      <x:c r="P115" s="40"/>
      <x:c r="Q115" s="40"/>
      <x:c r="R115" s="40"/>
      <x:c r="S115" s="40"/>
      <x:c r="T115" s="40"/>
      <x:c r="U115" s="40"/>
      <x:c r="V115" s="40"/>
      <x:c r="W115" s="15" t="s">
        <x:v>595</x:v>
      </x:c>
      <x:c r="X115" s="15" t="s">
        <x:v>140</x:v>
      </x:c>
      <x:c r="Y115" s="3" t="s">
        <x:v>145</x:v>
      </x:c>
      <x:c r="Z115" s="3" t="s">
        <x:v>140</x:v>
      </x:c>
      <x:c r="AA115" s="41"/>
      <x:c r="AB115" s="3" t="s">
        <x:v>140</x:v>
      </x:c>
    </x:row>
    <x:row r="116" spans="1:28" ht="30" customHeight="1">
      <x:c r="A116" s="15" t="s">
        <x:v>1929</x:v>
      </x:c>
      <x:c r="B116" s="15" t="s">
        <x:v>217</x:v>
      </x:c>
      <x:c r="C116" s="15" t="s">
        <x:v>554</x:v>
      </x:c>
      <x:c r="D116" s="39" t="s">
        <x:v>127</x:v>
      </x:c>
      <x:c r="E116" s="40"/>
      <x:c r="F116" s="15"/>
      <x:c r="G116" s="40"/>
      <x:c r="H116" s="15"/>
      <x:c r="I116" s="40"/>
      <x:c r="J116" s="15"/>
      <x:c r="K116" s="40"/>
      <x:c r="L116" s="15"/>
      <x:c r="M116" s="40"/>
      <x:c r="N116" s="15"/>
      <x:c r="O116" s="40"/>
      <x:c r="P116" s="40"/>
      <x:c r="Q116" s="40"/>
      <x:c r="R116" s="40"/>
      <x:c r="S116" s="40"/>
      <x:c r="T116" s="40"/>
      <x:c r="U116" s="40"/>
      <x:c r="V116" s="40"/>
      <x:c r="W116" s="15" t="s">
        <x:v>753</x:v>
      </x:c>
      <x:c r="X116" s="15" t="s">
        <x:v>140</x:v>
      </x:c>
      <x:c r="Y116" s="3" t="s">
        <x:v>145</x:v>
      </x:c>
      <x:c r="Z116" s="3" t="s">
        <x:v>140</x:v>
      </x:c>
      <x:c r="AA116" s="41"/>
      <x:c r="AB116" s="3" t="s">
        <x:v>140</x:v>
      </x:c>
    </x:row>
    <x:row r="117" spans="1:28" ht="30" customHeight="1">
      <x:c r="A117" s="15" t="s">
        <x:v>1850</x:v>
      </x:c>
      <x:c r="B117" s="15" t="s">
        <x:v>538</x:v>
      </x:c>
      <x:c r="C117" s="15" t="s">
        <x:v>527</x:v>
      </x:c>
      <x:c r="D117" s="39" t="s">
        <x:v>137</x:v>
      </x:c>
      <x:c r="E117" s="40"/>
      <x:c r="F117" s="15"/>
      <x:c r="G117" s="40"/>
      <x:c r="H117" s="15"/>
      <x:c r="I117" s="40"/>
      <x:c r="J117" s="15"/>
      <x:c r="K117" s="40"/>
      <x:c r="L117" s="15"/>
      <x:c r="M117" s="40"/>
      <x:c r="N117" s="15"/>
      <x:c r="O117" s="40"/>
      <x:c r="P117" s="40"/>
      <x:c r="Q117" s="40"/>
      <x:c r="R117" s="40"/>
      <x:c r="S117" s="40"/>
      <x:c r="T117" s="40"/>
      <x:c r="U117" s="40"/>
      <x:c r="V117" s="40"/>
      <x:c r="W117" s="15" t="s">
        <x:v>770</x:v>
      </x:c>
      <x:c r="X117" s="15" t="s">
        <x:v>140</x:v>
      </x:c>
      <x:c r="Y117" s="3" t="s">
        <x:v>140</x:v>
      </x:c>
      <x:c r="Z117" s="3" t="s">
        <x:v>140</x:v>
      </x:c>
      <x:c r="AA117" s="41"/>
      <x:c r="AB117" s="3" t="s">
        <x:v>140</x:v>
      </x:c>
    </x:row>
    <x:row r="118" spans="1:28" ht="30" customHeight="1">
      <x:c r="A118" s="15" t="s">
        <x:v>8</x:v>
      </x:c>
      <x:c r="B118" s="15" t="s">
        <x:v>539</x:v>
      </x:c>
      <x:c r="C118" s="15" t="s">
        <x:v>1608</x:v>
      </x:c>
      <x:c r="D118" s="39" t="s">
        <x:v>153</x:v>
      </x:c>
      <x:c r="E118" s="40"/>
      <x:c r="F118" s="15"/>
      <x:c r="G118" s="40"/>
      <x:c r="H118" s="15"/>
      <x:c r="I118" s="40"/>
      <x:c r="J118" s="15"/>
      <x:c r="K118" s="40"/>
      <x:c r="L118" s="15"/>
      <x:c r="M118" s="40"/>
      <x:c r="N118" s="15"/>
      <x:c r="O118" s="40"/>
      <x:c r="P118" s="40"/>
      <x:c r="Q118" s="40"/>
      <x:c r="R118" s="40"/>
      <x:c r="S118" s="40"/>
      <x:c r="T118" s="40"/>
      <x:c r="U118" s="40"/>
      <x:c r="V118" s="40"/>
      <x:c r="W118" s="15" t="s">
        <x:v>580</x:v>
      </x:c>
      <x:c r="X118" s="15" t="s">
        <x:v>140</x:v>
      </x:c>
      <x:c r="Y118" s="3" t="s">
        <x:v>140</x:v>
      </x:c>
      <x:c r="Z118" s="3" t="s">
        <x:v>140</x:v>
      </x:c>
      <x:c r="AA118" s="41"/>
      <x:c r="AB118" s="3" t="s">
        <x:v>140</x:v>
      </x:c>
    </x:row>
    <x:row r="119" spans="1:28" ht="30" customHeight="1">
      <x:c r="A119" s="15" t="s">
        <x:v>1661</x:v>
      </x:c>
      <x:c r="B119" s="15" t="s">
        <x:v>882</x:v>
      </x:c>
      <x:c r="C119" s="15" t="s">
        <x:v>1644</x:v>
      </x:c>
      <x:c r="D119" s="39" t="s">
        <x:v>153</x:v>
      </x:c>
      <x:c r="E119" s="40"/>
      <x:c r="F119" s="15"/>
      <x:c r="G119" s="40"/>
      <x:c r="H119" s="15"/>
      <x:c r="I119" s="40"/>
      <x:c r="J119" s="15"/>
      <x:c r="K119" s="40"/>
      <x:c r="L119" s="15"/>
      <x:c r="M119" s="40"/>
      <x:c r="N119" s="15"/>
      <x:c r="O119" s="40"/>
      <x:c r="P119" s="40"/>
      <x:c r="Q119" s="40"/>
      <x:c r="R119" s="40"/>
      <x:c r="S119" s="40"/>
      <x:c r="T119" s="40"/>
      <x:c r="U119" s="40"/>
      <x:c r="V119" s="40"/>
      <x:c r="W119" s="15" t="s">
        <x:v>778</x:v>
      </x:c>
      <x:c r="X119" s="15" t="s">
        <x:v>140</x:v>
      </x:c>
      <x:c r="Y119" s="3" t="s">
        <x:v>140</x:v>
      </x:c>
      <x:c r="Z119" s="3" t="s">
        <x:v>140</x:v>
      </x:c>
      <x:c r="AA119" s="41"/>
      <x:c r="AB119" s="3" t="s">
        <x:v>140</x:v>
      </x:c>
    </x:row>
    <x:row r="120" spans="1:28" ht="30" customHeight="1">
      <x:c r="A120" s="15" t="s">
        <x:v>1847</x:v>
      </x:c>
      <x:c r="B120" s="15" t="s">
        <x:v>636</x:v>
      </x:c>
      <x:c r="C120" s="15" t="s">
        <x:v>637</x:v>
      </x:c>
      <x:c r="D120" s="39" t="s">
        <x:v>137</x:v>
      </x:c>
      <x:c r="E120" s="40"/>
      <x:c r="F120" s="15"/>
      <x:c r="G120" s="40"/>
      <x:c r="H120" s="15"/>
      <x:c r="I120" s="40"/>
      <x:c r="J120" s="15"/>
      <x:c r="K120" s="40"/>
      <x:c r="L120" s="15"/>
      <x:c r="M120" s="40"/>
      <x:c r="N120" s="15"/>
      <x:c r="O120" s="40"/>
      <x:c r="P120" s="40"/>
      <x:c r="Q120" s="40"/>
      <x:c r="R120" s="40"/>
      <x:c r="S120" s="40"/>
      <x:c r="T120" s="40"/>
      <x:c r="U120" s="40"/>
      <x:c r="V120" s="40"/>
      <x:c r="W120" s="15" t="s">
        <x:v>779</x:v>
      </x:c>
      <x:c r="X120" s="15" t="s">
        <x:v>140</x:v>
      </x:c>
      <x:c r="Y120" s="3" t="s">
        <x:v>140</x:v>
      </x:c>
      <x:c r="Z120" s="3" t="s">
        <x:v>140</x:v>
      </x:c>
      <x:c r="AA120" s="41"/>
      <x:c r="AB120" s="3" t="s">
        <x:v>140</x:v>
      </x:c>
    </x:row>
  </x:sheetData>
  <x:mergeCells count="15">
    <x:mergeCell ref="Y3:Y4"/>
    <x:mergeCell ref="Z3:Z4"/>
    <x:mergeCell ref="AA3:AA4"/>
    <x:mergeCell ref="AB3:AB4"/>
    <x:mergeCell ref="A1:X1"/>
    <x:mergeCell ref="A2:X2"/>
    <x:mergeCell ref="A3:A4"/>
    <x:mergeCell ref="B3:B4"/>
    <x:mergeCell ref="C3:C4"/>
    <x:mergeCell ref="D3:D4"/>
    <x:mergeCell ref="E3:O3"/>
    <x:mergeCell ref="P3:P4"/>
    <x:mergeCell ref="Q3:V3"/>
    <x:mergeCell ref="W3:W4"/>
    <x:mergeCell ref="X3:X4"/>
  </x:mergeCells>
  <x:pageMargins left="0.78694444894790649" right="0" top="0.39347222447395325" bottom="0.39347222447395325" header="0" footer="0"/>
  <x:pageSetup paperSize="9" scale="45" firstPageNumber="1" fitToWidth="1" fitToHeight="0" orientation="landscape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M43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>
    <x:row r="1" spans="1:1">
      <x:c r="A1" s="2" t="s">
        <x:v>1715</x:v>
      </x:c>
    </x:row>
    <x:row r="2" spans="1:3">
      <x:c r="A2" s="3" t="s">
        <x:v>530</x:v>
      </x:c>
      <x:c r="B2" s="2" t="s">
        <x:v>144</x:v>
      </x:c>
      <x:c r="C2" s="3" t="s">
        <x:v>163</x:v>
      </x:c>
    </x:row>
    <x:row r="3" spans="1:2">
      <x:c r="A3" s="3" t="s">
        <x:v>481</x:v>
      </x:c>
      <x:c r="B3" s="2" t="s">
        <x:v>237</x:v>
      </x:c>
    </x:row>
    <x:row r="4" spans="1:2">
      <x:c r="A4" s="3" t="s">
        <x:v>522</x:v>
      </x:c>
      <x:c r="B4" s="2">
        <x:v>5</x:v>
      </x:c>
    </x:row>
    <x:row r="5" spans="1:2">
      <x:c r="A5" s="3" t="s">
        <x:v>504</x:v>
      </x:c>
      <x:c r="B5" s="2">
        <x:v>5</x:v>
      </x:c>
    </x:row>
    <x:row r="6" spans="1:2">
      <x:c r="A6" s="3" t="s">
        <x:v>476</x:v>
      </x:c>
      <x:c r="B6" s="2" t="s">
        <x:v>90</x:v>
      </x:c>
    </x:row>
    <x:row r="7" spans="1:3">
      <x:c r="A7" s="3" t="s">
        <x:v>937</x:v>
      </x:c>
      <x:c r="B7" s="2" t="s">
        <x:v>142</x:v>
      </x:c>
      <x:c r="C7" s="2" t="s">
        <x:v>185</x:v>
      </x:c>
    </x:row>
    <x:row r="8" spans="1:3">
      <x:c r="A8" s="3" t="s">
        <x:v>977</x:v>
      </x:c>
      <x:c r="B8" s="2" t="s">
        <x:v>142</x:v>
      </x:c>
      <x:c r="C8" s="2">
        <x:v>2</x:v>
      </x:c>
    </x:row>
    <x:row r="9" spans="1:7">
      <x:c r="A9" s="3" t="s">
        <x:v>229</x:v>
      </x:c>
      <x:c r="B9" s="2" t="s">
        <x:v>425</x:v>
      </x:c>
      <x:c r="C9" s="2" t="s">
        <x:v>850</x:v>
      </x:c>
      <x:c r="D9" s="2" t="s">
        <x:v>841</x:v>
      </x:c>
      <x:c r="E9" s="2" t="s">
        <x:v>846</x:v>
      </x:c>
      <x:c r="F9" s="2" t="s">
        <x:v>397</x:v>
      </x:c>
      <x:c r="G9" s="2" t="s">
        <x:v>524</x:v>
      </x:c>
    </x:row>
    <x:row r="10" spans="1:4">
      <x:c r="A10" s="3" t="s">
        <x:v>198</x:v>
      </x:c>
      <x:c r="B10" s="2">
        <x:v>1472</x:v>
      </x:c>
      <x:c r="C10" s="2">
        <x:v>0</x:v>
      </x:c>
      <x:c r="D10" s="2">
        <x:v>0</x:v>
      </x:c>
    </x:row>
    <x:row r="11" spans="1:3">
      <x:c r="A11" s="3" t="s">
        <x:v>492</x:v>
      </x:c>
      <x:c r="B11" s="2" t="s">
        <x:v>218</x:v>
      </x:c>
      <x:c r="C11" s="2">
        <x:v>4</x:v>
      </x:c>
    </x:row>
    <x:row r="12" spans="1:3">
      <x:c r="A12" s="3" t="s">
        <x:v>963</x:v>
      </x:c>
      <x:c r="B12" s="2" t="s">
        <x:v>218</x:v>
      </x:c>
      <x:c r="C12" s="2">
        <x:v>4</x:v>
      </x:c>
    </x:row>
    <x:row r="13" spans="1:3">
      <x:c r="A13" s="3" t="s">
        <x:v>944</x:v>
      </x:c>
      <x:c r="B13" s="2" t="s">
        <x:v>218</x:v>
      </x:c>
      <x:c r="C13" s="2">
        <x:v>3</x:v>
      </x:c>
    </x:row>
    <x:row r="14" spans="1:3">
      <x:c r="A14" s="3" t="s">
        <x:v>534</x:v>
      </x:c>
      <x:c r="B14" s="2" t="s">
        <x:v>218</x:v>
      </x:c>
      <x:c r="C14" s="2">
        <x:v>5</x:v>
      </x:c>
    </x:row>
    <x:row r="15" spans="1:6">
      <x:c r="A15" s="3" t="s">
        <x:v>956</x:v>
      </x:c>
      <x:c r="B15" s="2" t="s">
        <x:v>144</x:v>
      </x:c>
      <x:c r="C15" s="2" t="s">
        <x:v>1637</x:v>
      </x:c>
      <x:c r="D15" s="2" t="s">
        <x:v>1637</x:v>
      </x:c>
      <x:c r="E15" s="2" t="s">
        <x:v>1637</x:v>
      </x:c>
      <x:c r="F15" s="2">
        <x:v>1</x:v>
      </x:c>
    </x:row>
    <x:row r="16" spans="1:3">
      <x:c r="A16" s="3" t="s">
        <x:v>979</x:v>
      </x:c>
      <x:c r="B16" s="2">
        <x:v>1.1100000000000001</x:v>
      </x:c>
      <x:c r="C16" s="2">
        <x:v>1.1200000000000001</x:v>
      </x:c>
    </x:row>
    <x:row r="17" spans="1:13">
      <x:c r="A17" s="3" t="s">
        <x:v>978</x:v>
      </x:c>
      <x:c r="B17" s="2">
        <x:v>1</x:v>
      </x:c>
      <x:c r="C17" s="2">
        <x:v>1.5</x:v>
      </x:c>
      <x:c r="D17" s="2">
        <x:v>1.1599999999999999</x:v>
      </x:c>
      <x:c r="E17" s="2">
        <x:v>1.6000000000000001</x:v>
      </x:c>
      <x:c r="F17" s="2">
        <x:v>1.6000000000000001</x:v>
      </x:c>
      <x:c r="G17" s="2">
        <x:v>1.6000000000000001</x:v>
      </x:c>
      <x:c r="H17" s="2">
        <x:v>1.9399999999999999</x:v>
      </x:c>
      <x:c r="I17" s="2">
        <x:v>1.9399999999999999</x:v>
      </x:c>
      <x:c r="J17" s="2">
        <x:v>1.9399999999999999</x:v>
      </x:c>
      <x:c r="K17" s="2">
        <x:v>1</x:v>
      </x:c>
      <x:c r="L17" s="2">
        <x:v>1</x:v>
      </x:c>
      <x:c r="M17" s="2">
        <x:v>1</x:v>
      </x:c>
    </x:row>
    <x:row r="18" spans="1:3">
      <x:c r="A18" s="3" t="s">
        <x:v>955</x:v>
      </x:c>
      <x:c r="B18" s="2">
        <x:v>1.25</x:v>
      </x:c>
      <x:c r="C18" s="2">
        <x:v>1.071</x:v>
      </x:c>
    </x:row>
    <x:row r="19" spans="1:1">
      <x:c r="A19" s="3" t="s">
        <x:v>266</x:v>
      </x:c>
    </x:row>
    <x:row r="20" spans="1:3">
      <x:c r="A20" s="3" t="s">
        <x:v>970</x:v>
      </x:c>
      <x:c r="B20" s="3" t="s">
        <x:v>142</x:v>
      </x:c>
      <x:c r="C20" s="2">
        <x:v>1</x:v>
      </x:c>
    </x:row>
    <x:row r="21" spans="1:3">
      <x:c r="A21" s="2" t="s">
        <x:v>189</x:v>
      </x:c>
      <x:c r="B21" s="2" t="s">
        <x:v>336</x:v>
      </x:c>
      <x:c r="C21" s="2" t="s">
        <x:v>537</x:v>
      </x:c>
    </x:row>
    <x:row r="22" spans="1:3">
      <x:c r="A22" s="2">
        <x:v>1</x:v>
      </x:c>
      <x:c r="B22" s="3" t="s">
        <x:v>954</x:v>
      </x:c>
      <x:c r="C22" s="3" t="s">
        <x:v>191</x:v>
      </x:c>
    </x:row>
    <x:row r="23" spans="1:3">
      <x:c r="A23" s="2">
        <x:v>2</x:v>
      </x:c>
      <x:c r="B23" s="3" t="s">
        <x:v>966</x:v>
      </x:c>
      <x:c r="C23" s="3" t="s">
        <x:v>197</x:v>
      </x:c>
    </x:row>
    <x:row r="24" spans="1:3">
      <x:c r="A24" s="2">
        <x:v>3</x:v>
      </x:c>
      <x:c r="B24" s="3" t="s">
        <x:v>921</x:v>
      </x:c>
      <x:c r="C24" s="3" t="s">
        <x:v>233</x:v>
      </x:c>
    </x:row>
    <x:row r="25" spans="1:3">
      <x:c r="A25" s="2">
        <x:v>4</x:v>
      </x:c>
      <x:c r="B25" s="3" t="s">
        <x:v>991</x:v>
      </x:c>
      <x:c r="C25" s="3" t="s">
        <x:v>179</x:v>
      </x:c>
    </x:row>
    <x:row r="26" spans="1:3">
      <x:c r="A26" s="2">
        <x:v>5</x:v>
      </x:c>
      <x:c r="B26" s="3" t="s">
        <x:v>958</x:v>
      </x:c>
      <x:c r="C26" s="3" t="s">
        <x:v>140</x:v>
      </x:c>
    </x:row>
    <x:row r="27" spans="1:3">
      <x:c r="A27" s="2">
        <x:v>6</x:v>
      </x:c>
      <x:c r="B27" s="3" t="s">
        <x:v>354</x:v>
      </x:c>
      <x:c r="C27" s="3" t="s">
        <x:v>190</x:v>
      </x:c>
    </x:row>
    <x:row r="28" spans="1:3">
      <x:c r="A28" s="2">
        <x:v>7</x:v>
      </x:c>
      <x:c r="B28" s="3" t="s">
        <x:v>194</x:v>
      </x:c>
      <x:c r="C28" s="3" t="s">
        <x:v>140</x:v>
      </x:c>
    </x:row>
    <x:row r="29" spans="1:3">
      <x:c r="A29" s="2">
        <x:v>8</x:v>
      </x:c>
      <x:c r="B29" s="3" t="s">
        <x:v>194</x:v>
      </x:c>
      <x:c r="C29" s="3" t="s">
        <x:v>140</x:v>
      </x:c>
    </x:row>
    <x:row r="30" spans="1:3">
      <x:c r="A30" s="2">
        <x:v>9</x:v>
      </x:c>
      <x:c r="B30" s="3" t="s">
        <x:v>194</x:v>
      </x:c>
      <x:c r="C30" s="3" t="s">
        <x:v>140</x:v>
      </x:c>
    </x:row>
    <x:row r="31" spans="1:3">
      <x:c r="A31" s="2" t="s">
        <x:v>144</x:v>
      </x:c>
      <x:c r="B31" s="3" t="s">
        <x:v>328</x:v>
      </x:c>
      <x:c r="C31" s="3" t="s">
        <x:v>140</x:v>
      </x:c>
    </x:row>
    <x:row r="32" spans="1:3">
      <x:c r="A32" s="2" t="s">
        <x:v>145</x:v>
      </x:c>
      <x:c r="B32" s="3" t="s">
        <x:v>716</x:v>
      </x:c>
      <x:c r="C32" s="3" t="s">
        <x:v>140</x:v>
      </x:c>
    </x:row>
    <x:row r="33" spans="1:3">
      <x:c r="A33" s="2" t="s">
        <x:v>142</x:v>
      </x:c>
      <x:c r="B33" s="3" t="s">
        <x:v>328</x:v>
      </x:c>
      <x:c r="C33" s="3" t="s">
        <x:v>140</x:v>
      </x:c>
    </x:row>
    <x:row r="34" spans="1:3">
      <x:c r="A34" s="2" t="s">
        <x:v>148</x:v>
      </x:c>
      <x:c r="B34" s="3" t="s">
        <x:v>328</x:v>
      </x:c>
      <x:c r="C34" s="3" t="s">
        <x:v>140</x:v>
      </x:c>
    </x:row>
    <x:row r="35" spans="1:3">
      <x:c r="A35" s="2" t="s">
        <x:v>146</x:v>
      </x:c>
      <x:c r="B35" s="3" t="s">
        <x:v>328</x:v>
      </x:c>
      <x:c r="C35" s="3" t="s">
        <x:v>140</x:v>
      </x:c>
    </x:row>
    <x:row r="36" spans="1:3">
      <x:c r="A36" s="2" t="s">
        <x:v>150</x:v>
      </x:c>
      <x:c r="B36" s="3" t="s">
        <x:v>328</x:v>
      </x:c>
      <x:c r="C36" s="3" t="s">
        <x:v>140</x:v>
      </x:c>
    </x:row>
    <x:row r="37" spans="1:3">
      <x:c r="A37" s="2" t="s">
        <x:v>138</x:v>
      </x:c>
      <x:c r="B37" s="3" t="s">
        <x:v>328</x:v>
      </x:c>
      <x:c r="C37" s="3" t="s">
        <x:v>140</x:v>
      </x:c>
    </x:row>
    <x:row r="38" spans="1:3">
      <x:c r="A38" s="2" t="s">
        <x:v>147</x:v>
      </x:c>
      <x:c r="B38" s="3" t="s">
        <x:v>328</x:v>
      </x:c>
      <x:c r="C38" s="3" t="s">
        <x:v>140</x:v>
      </x:c>
    </x:row>
    <x:row r="39" spans="1:3">
      <x:c r="A39" s="2" t="s">
        <x:v>151</x:v>
      </x:c>
      <x:c r="B39" s="3" t="s">
        <x:v>328</x:v>
      </x:c>
      <x:c r="C39" s="3" t="s">
        <x:v>140</x:v>
      </x:c>
    </x:row>
    <x:row r="40" spans="1:3">
      <x:c r="A40" s="2" t="s">
        <x:v>155</x:v>
      </x:c>
      <x:c r="B40" s="3" t="s">
        <x:v>328</x:v>
      </x:c>
      <x:c r="C40" s="3" t="s">
        <x:v>140</x:v>
      </x:c>
    </x:row>
    <x:row r="43" spans="1:2">
      <x:c r="A43" s="2" t="s">
        <x:v>528</x:v>
      </x:c>
      <x:c r="B43" s="2">
        <x:v>1234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 xml:space="preserve"> 공사설정 </vt:lpstr>
      <vt:lpstr>Sheet1</vt:lpstr>
    </vt:vector>
  </ep:TitlesOfParts>
  <ep:TotalTime>524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이영호</dc:creator>
  <cp:lastModifiedBy>wewew</cp:lastModifiedBy>
  <cp:revision>32</cp:revision>
  <cp:lastPrinted>2026-07-09T07:12:31.737</cp:lastPrinted>
  <dcterms:created xsi:type="dcterms:W3CDTF">2026-07-02T04:10:30.000</dcterms:created>
  <dcterms:modified xsi:type="dcterms:W3CDTF">2026-07-10T07:41:51.917</dcterms:modified>
  <cp:version>1100.0100.01</cp:version>
</cp:coreProperties>
</file>