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R\Desktop\이수연\2. 사업별\7. 내갈지구 취약지역생활여건개조사업\25. 생활폐기물 처리 용역\"/>
    </mc:Choice>
  </mc:AlternateContent>
  <xr:revisionPtr revIDLastSave="0" documentId="13_ncr:1_{1119EB94-8EA7-45A4-A9E3-7CB643FDD913}" xr6:coauthVersionLast="47" xr6:coauthVersionMax="47" xr10:uidLastSave="{00000000-0000-0000-0000-000000000000}"/>
  <bookViews>
    <workbookView xWindow="25800" yWindow="0" windowWidth="25800" windowHeight="20880" xr2:uid="{8F25F631-D435-4F93-B5E9-BB594984B985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r:id="rId7"/>
    <sheet name="Sheet1" sheetId="1" r:id="rId8"/>
  </sheets>
  <definedNames>
    <definedName name="_xlnm.Print_Area" localSheetId="2">공종별내역서!$A$1:$M$22</definedName>
    <definedName name="_xlnm.Print_Area" localSheetId="1">공종별집계표!$A$1:$M$26</definedName>
    <definedName name="_xlnm.Print_Area" localSheetId="5">단가대비표!$A$1:$X$12</definedName>
    <definedName name="_xlnm.Print_Area" localSheetId="4">일위대가!$A$1:$M$34</definedName>
    <definedName name="_xlnm.Print_Area" localSheetId="3">일위대가목록!$A$1:$M$11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6" l="1"/>
  <c r="H9" i="6" s="1"/>
  <c r="E9" i="6"/>
  <c r="F9" i="6" s="1"/>
  <c r="I33" i="4"/>
  <c r="J33" i="4" s="1"/>
  <c r="J34" i="4" s="1"/>
  <c r="G11" i="5" s="1"/>
  <c r="I8" i="6" s="1"/>
  <c r="J8" i="6" s="1"/>
  <c r="G33" i="4"/>
  <c r="E33" i="4"/>
  <c r="F33" i="4" s="1"/>
  <c r="I29" i="4"/>
  <c r="J29" i="4" s="1"/>
  <c r="J30" i="4" s="1"/>
  <c r="G10" i="5" s="1"/>
  <c r="G29" i="4"/>
  <c r="E29" i="4"/>
  <c r="G25" i="4"/>
  <c r="H25" i="4" s="1"/>
  <c r="H26" i="4" s="1"/>
  <c r="F9" i="5" s="1"/>
  <c r="E25" i="4"/>
  <c r="F25" i="4" s="1"/>
  <c r="G21" i="4"/>
  <c r="E21" i="4"/>
  <c r="F21" i="4" s="1"/>
  <c r="F22" i="4" s="1"/>
  <c r="I17" i="4"/>
  <c r="J17" i="4" s="1"/>
  <c r="J18" i="4" s="1"/>
  <c r="G7" i="5" s="1"/>
  <c r="I6" i="6" s="1"/>
  <c r="J6" i="6" s="1"/>
  <c r="G17" i="4"/>
  <c r="H17" i="4" s="1"/>
  <c r="H18" i="4" s="1"/>
  <c r="F7" i="5" s="1"/>
  <c r="G6" i="6" s="1"/>
  <c r="H6" i="6" s="1"/>
  <c r="E17" i="4"/>
  <c r="F17" i="4" s="1"/>
  <c r="G13" i="4"/>
  <c r="E13" i="4"/>
  <c r="K13" i="4" s="1"/>
  <c r="I9" i="4"/>
  <c r="G9" i="4"/>
  <c r="H9" i="4" s="1"/>
  <c r="H10" i="4" s="1"/>
  <c r="F5" i="5" s="1"/>
  <c r="E9" i="4"/>
  <c r="F9" i="4" s="1"/>
  <c r="I5" i="4"/>
  <c r="J5" i="4" s="1"/>
  <c r="J6" i="4" s="1"/>
  <c r="G4" i="5" s="1"/>
  <c r="G5" i="4"/>
  <c r="H5" i="4" s="1"/>
  <c r="H6" i="4" s="1"/>
  <c r="F4" i="5" s="1"/>
  <c r="E5" i="4"/>
  <c r="K5" i="4" s="1"/>
  <c r="E23" i="8"/>
  <c r="V12" i="3"/>
  <c r="J9" i="6" s="1"/>
  <c r="V11" i="3"/>
  <c r="V10" i="3"/>
  <c r="V9" i="3"/>
  <c r="I25" i="4" s="1"/>
  <c r="V8" i="3"/>
  <c r="V7" i="3"/>
  <c r="V6" i="3"/>
  <c r="V5" i="3"/>
  <c r="I13" i="4" s="1"/>
  <c r="J13" i="4" s="1"/>
  <c r="J14" i="4" s="1"/>
  <c r="G6" i="5" s="1"/>
  <c r="I5" i="6" s="1"/>
  <c r="J5" i="6" s="1"/>
  <c r="H33" i="4"/>
  <c r="H34" i="4" s="1"/>
  <c r="F11" i="5" s="1"/>
  <c r="G8" i="6" s="1"/>
  <c r="H8" i="6" s="1"/>
  <c r="F29" i="4"/>
  <c r="F30" i="4" s="1"/>
  <c r="H29" i="4"/>
  <c r="H30" i="4" s="1"/>
  <c r="F10" i="5" s="1"/>
  <c r="H21" i="4"/>
  <c r="H22" i="4" s="1"/>
  <c r="F8" i="5" s="1"/>
  <c r="G7" i="6" s="1"/>
  <c r="H7" i="6" s="1"/>
  <c r="F13" i="4"/>
  <c r="F14" i="4" s="1"/>
  <c r="H13" i="4"/>
  <c r="H14" i="4" s="1"/>
  <c r="F6" i="5" s="1"/>
  <c r="G5" i="6" s="1"/>
  <c r="H5" i="6" s="1"/>
  <c r="J9" i="4"/>
  <c r="J10" i="4" s="1"/>
  <c r="G5" i="5" s="1"/>
  <c r="F5" i="4"/>
  <c r="F6" i="4" s="1"/>
  <c r="I5" i="7"/>
  <c r="J5" i="7" s="1"/>
  <c r="G5" i="7"/>
  <c r="H5" i="7" s="1"/>
  <c r="F6" i="7"/>
  <c r="E5" i="7" s="1"/>
  <c r="F5" i="7" s="1"/>
  <c r="H6" i="7"/>
  <c r="J6" i="7"/>
  <c r="K6" i="7"/>
  <c r="H22" i="6" l="1"/>
  <c r="G7" i="7" s="1"/>
  <c r="H7" i="7" s="1"/>
  <c r="J25" i="4"/>
  <c r="J26" i="4" s="1"/>
  <c r="G9" i="5" s="1"/>
  <c r="K25" i="4"/>
  <c r="J26" i="7"/>
  <c r="E11" i="8"/>
  <c r="F26" i="7"/>
  <c r="E4" i="8"/>
  <c r="E7" i="8" s="1"/>
  <c r="H26" i="7"/>
  <c r="E8" i="8"/>
  <c r="I21" i="4"/>
  <c r="K9" i="4"/>
  <c r="L6" i="7"/>
  <c r="K29" i="4"/>
  <c r="L9" i="6"/>
  <c r="K9" i="6"/>
  <c r="L33" i="4"/>
  <c r="F34" i="4"/>
  <c r="L34" i="4" s="1"/>
  <c r="K33" i="4"/>
  <c r="L29" i="4"/>
  <c r="L30" i="4"/>
  <c r="L25" i="4"/>
  <c r="F26" i="4"/>
  <c r="L17" i="4"/>
  <c r="F18" i="4"/>
  <c r="L18" i="4" s="1"/>
  <c r="K17" i="4"/>
  <c r="L13" i="4"/>
  <c r="L14" i="4"/>
  <c r="L9" i="4"/>
  <c r="F10" i="4"/>
  <c r="L10" i="4" s="1"/>
  <c r="L5" i="4"/>
  <c r="L6" i="4"/>
  <c r="E10" i="5"/>
  <c r="E8" i="5"/>
  <c r="E6" i="5"/>
  <c r="E4" i="5"/>
  <c r="L5" i="7"/>
  <c r="L26" i="7" s="1"/>
  <c r="K5" i="7"/>
  <c r="L26" i="4" l="1"/>
  <c r="K21" i="4"/>
  <c r="J21" i="4"/>
  <c r="E7" i="6"/>
  <c r="E14" i="8"/>
  <c r="E15" i="8" s="1"/>
  <c r="E9" i="8"/>
  <c r="E10" i="8" s="1"/>
  <c r="E17" i="8"/>
  <c r="E16" i="8"/>
  <c r="H4" i="5"/>
  <c r="H6" i="5"/>
  <c r="E5" i="6"/>
  <c r="E22" i="8"/>
  <c r="E21" i="8"/>
  <c r="E20" i="8"/>
  <c r="E18" i="8"/>
  <c r="H10" i="5"/>
  <c r="E11" i="5"/>
  <c r="E9" i="5"/>
  <c r="E7" i="5"/>
  <c r="E5" i="5"/>
  <c r="E13" i="8" l="1"/>
  <c r="E12" i="8"/>
  <c r="E24" i="8"/>
  <c r="E19" i="8"/>
  <c r="F7" i="6"/>
  <c r="H11" i="5"/>
  <c r="E8" i="6"/>
  <c r="F5" i="6"/>
  <c r="L5" i="6" s="1"/>
  <c r="K5" i="6"/>
  <c r="H7" i="5"/>
  <c r="E6" i="6"/>
  <c r="H9" i="5"/>
  <c r="J22" i="4"/>
  <c r="L21" i="4"/>
  <c r="H5" i="5"/>
  <c r="G8" i="5" l="1"/>
  <c r="L22" i="4"/>
  <c r="F8" i="6"/>
  <c r="L8" i="6" s="1"/>
  <c r="K8" i="6"/>
  <c r="F6" i="6"/>
  <c r="L6" i="6" s="1"/>
  <c r="K6" i="6"/>
  <c r="F22" i="6" l="1"/>
  <c r="E7" i="7" s="1"/>
  <c r="F7" i="7" s="1"/>
  <c r="I7" i="6"/>
  <c r="H8" i="5"/>
  <c r="J7" i="6" l="1"/>
  <c r="K7" i="6"/>
  <c r="J22" i="6" l="1"/>
  <c r="I7" i="7" s="1"/>
  <c r="L7" i="6"/>
  <c r="L22" i="6" s="1"/>
  <c r="J7" i="7" l="1"/>
  <c r="L7" i="7" s="1"/>
  <c r="T7" i="7" s="1"/>
  <c r="E25" i="8" s="1"/>
  <c r="E27" i="8" s="1"/>
  <c r="E28" i="8" s="1"/>
  <c r="E29" i="8" s="1"/>
  <c r="E30" i="8" s="1"/>
  <c r="K7" i="7"/>
</calcChain>
</file>

<file path=xl/sharedStrings.xml><?xml version="1.0" encoding="utf-8"?>
<sst xmlns="http://schemas.openxmlformats.org/spreadsheetml/2006/main" count="945" uniqueCount="307">
  <si>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</si>
  <si>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</si>
  <si>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</si>
  <si>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</si>
  <si>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</si>
  <si>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</si>
  <si>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</si>
  <si>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</si>
  <si>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</si>
  <si>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</si>
  <si>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</si>
  <si>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</si>
  <si>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</si>
  <si>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</si>
  <si>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</si>
  <si>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</si>
  <si>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</si>
  <si>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</si>
  <si>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</si>
  <si>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</si>
  <si>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</si>
  <si>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</si>
  <si>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</si>
  <si>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</si>
  <si>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</si>
  <si>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</si>
  <si>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</si>
  <si>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</si>
  <si>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</si>
  <si>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</si>
  <si>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</si>
  <si>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</si>
  <si>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</si>
  <si>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</si>
  <si>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</si>
  <si>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</si>
  <si>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</si>
  <si>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</si>
  <si>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</si>
  <si>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</si>
  <si>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</si>
  <si>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</si>
  <si>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</si>
  <si>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</si>
  <si>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</si>
  <si>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</si>
  <si>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</si>
  <si>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</si>
  <si>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</si>
  <si>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</si>
  <si>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</si>
  <si>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</si>
  <si>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전체총괄합산</t>
  </si>
  <si>
    <t>0101</t>
  </si>
  <si>
    <t>010101</t>
  </si>
  <si>
    <t>6</t>
  </si>
  <si>
    <t>건설폐기물 -중간처리</t>
  </si>
  <si>
    <t>폐콘크리트</t>
  </si>
  <si>
    <t>TON</t>
  </si>
  <si>
    <t>호표 1</t>
  </si>
  <si>
    <t>58F6A519FA2F99F441E81448D76F46</t>
  </si>
  <si>
    <t>T</t>
  </si>
  <si>
    <t>F</t>
  </si>
  <si>
    <t>건설(건축)폐재류</t>
  </si>
  <si>
    <t>호표 2</t>
  </si>
  <si>
    <t>58F6A519FA2F99F441E81448F71D22</t>
  </si>
  <si>
    <t>건설폐기물</t>
  </si>
  <si>
    <t>폐목재류</t>
  </si>
  <si>
    <t>호표 3</t>
  </si>
  <si>
    <t>58F6A519FA2F99F441E81401376A03</t>
  </si>
  <si>
    <t>01010158F6A519FA2F99F441E81401376A03</t>
  </si>
  <si>
    <t>폐합성수지류</t>
  </si>
  <si>
    <t>호표 4</t>
  </si>
  <si>
    <t>58F6A519FA2F99F4428F94ADA7D1DA</t>
  </si>
  <si>
    <t>01010158F6A519FA2F99F4428F94ADA7D1DA</t>
  </si>
  <si>
    <t>생활폐기물</t>
  </si>
  <si>
    <t>폐목재및폐가구류</t>
  </si>
  <si>
    <t>호표 5</t>
  </si>
  <si>
    <t>58F6A519FA2F99F4428F94ADA7D763</t>
  </si>
  <si>
    <t>01010158F6A519FA2F99F4428F94ADA7D763</t>
  </si>
  <si>
    <t>혼합건설폐기물</t>
  </si>
  <si>
    <t>호표 6</t>
  </si>
  <si>
    <t>58F6A519FA2F99F4428F94ADA7DA37</t>
  </si>
  <si>
    <t>건설폐기물운반비</t>
  </si>
  <si>
    <t>24톤덤프, 30km</t>
  </si>
  <si>
    <t>호표 7</t>
  </si>
  <si>
    <t>58F6A519FA2F99F567EE4406F7CD0B</t>
  </si>
  <si>
    <t>혼합폐기물운반비</t>
  </si>
  <si>
    <t>호표 8</t>
  </si>
  <si>
    <t>58F6A519FA2F99F567EE4406879DF1</t>
  </si>
  <si>
    <t>01010158F6A519FA2F99F567EE4406879DF1</t>
  </si>
  <si>
    <t>단수정리</t>
  </si>
  <si>
    <t>594EC5663D2C9262C58C94A2577CAFDA732F15</t>
  </si>
  <si>
    <t>010101594EC5663D2C9262C58C94A2577CAFDA732F15</t>
  </si>
  <si>
    <t>[ 합           계 ]</t>
  </si>
  <si>
    <t>TOTAL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</si>
  <si>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</si>
  <si>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</si>
  <si>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</si>
  <si>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</si>
  <si>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</si>
  <si>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</si>
  <si>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</si>
  <si>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</si>
  <si>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</si>
  <si>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</si>
  <si>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</si>
  <si>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</si>
  <si>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</si>
  <si>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</si>
  <si>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</si>
  <si>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</si>
  <si>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</si>
  <si>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</si>
  <si>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</si>
  <si>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</si>
  <si>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</si>
  <si>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건설폐기물 -중간처리  폐콘크리트  TON     ( 호표 1 )</t>
  </si>
  <si>
    <t>이물질이 없는 순수한 폐콘크리트</t>
  </si>
  <si>
    <t>58BA05CFFC2892230CDFB41C7780F28021A206</t>
  </si>
  <si>
    <t>58F6A519FA2F99F441E81448D76F4658BA05CFFC2892230CDFB41C7780F28021A206</t>
  </si>
  <si>
    <t xml:space="preserve"> [ 합          계 ]</t>
  </si>
  <si>
    <t>건설폐기물 -중간처리  건설(건축)폐재류  TON     ( 호표 2 )</t>
  </si>
  <si>
    <t>건설폐재류</t>
  </si>
  <si>
    <t>가연성이 제거된 재활용이 가능한 혼합물</t>
  </si>
  <si>
    <t>58BA05CFFC2892230CDFB41C7780F28021A204</t>
  </si>
  <si>
    <t>58F6A519FA2F99F441E81448F71D2258BA05CFFC2892230CDFB41C7780F28021A204</t>
  </si>
  <si>
    <t>건설폐기물  폐목재류  TON     ( 호표 3 )</t>
  </si>
  <si>
    <t>58F6A519FA2F99F441E81413A77DC9</t>
  </si>
  <si>
    <t>58F6A519FA2F99F441E81401376A0358F6A519FA2F99F441E81413A77DC9</t>
  </si>
  <si>
    <t>58F6A519FA2F99F441E81413171BFD</t>
  </si>
  <si>
    <t>58F6A519FA2F99F4428F94ADA7D1DA58F6A519FA2F99F441E81413171BFD</t>
  </si>
  <si>
    <t>생활폐기물  폐목재및폐가구류  TON     ( 호표 5 )</t>
  </si>
  <si>
    <t>58F6A519FA2F99F4428F94ADA7D76358F6A519FA2F99F441E81413A77DC9</t>
  </si>
  <si>
    <t>건설폐기물  혼합건설폐기물  TON     ( 호표 6 )</t>
  </si>
  <si>
    <t>건설폐재류에 가연성 5% 이하 혼합</t>
  </si>
  <si>
    <t>58BA05CFFC2892230CDFB41C7780F28021A5DB</t>
  </si>
  <si>
    <t>58F6A519FA2F99F4428F94ADA7DA3758BA05CFFC2892230CDFB41C7780F28021A5DB</t>
  </si>
  <si>
    <t>건설폐기물운반비  24톤덤프, 30km  TON     ( 호표 7 )</t>
  </si>
  <si>
    <t>건설폐재류 운반비</t>
  </si>
  <si>
    <t>24톤 덤프트럭, 30km</t>
  </si>
  <si>
    <t>58BA05CFFC2892230CDFB41C77819B38207B3B</t>
  </si>
  <si>
    <t>58F6A519FA2F99F567EE4406F7CD0B58BA05CFFC2892230CDFB41C77819B38207B3B</t>
  </si>
  <si>
    <t>혼합폐기물운반비  24톤덤프, 30km  TON     ( 호표 8 )</t>
  </si>
  <si>
    <t>혼합건설폐기물 운반비</t>
  </si>
  <si>
    <t>24톤 암롤트럭, 30km</t>
  </si>
  <si>
    <t>58BA05CFFC2892230CDFB41C77819B38207E8F</t>
  </si>
  <si>
    <t>58F6A519FA2F99F567EE4406879DF158BA05CFFC2892230CDFB41C77819B38207E8F</t>
  </si>
  <si>
    <t>단 가 대 비 표</t>
  </si>
  <si>
    <t>규격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</si>
  <si>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</si>
  <si>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</si>
  <si>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</si>
  <si>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</si>
  <si>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</si>
  <si>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</si>
  <si>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</si>
  <si>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</si>
  <si>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</si>
  <si>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</si>
  <si>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부.149</t>
  </si>
  <si>
    <t>물정.부411</t>
  </si>
  <si>
    <t>자재 1</t>
  </si>
  <si>
    <t>C</t>
  </si>
  <si>
    <t>자재 2</t>
  </si>
  <si>
    <t>자재 3</t>
  </si>
  <si>
    <t>자재 4</t>
  </si>
  <si>
    <t>자재 5</t>
  </si>
  <si>
    <t>1584</t>
  </si>
  <si>
    <t>자재 6</t>
  </si>
  <si>
    <t>자재 7</t>
  </si>
  <si>
    <t>자재 8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</si>
  <si>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</si>
  <si>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</si>
  <si>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</si>
  <si>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</si>
  <si>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</si>
  <si>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</si>
  <si>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</si>
  <si>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</si>
  <si>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</si>
  <si>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</si>
  <si>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</si>
  <si>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</si>
  <si>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</si>
  <si>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</si>
  <si>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</si>
  <si>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</si>
  <si>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</si>
  <si>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</si>
  <si>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</si>
  <si>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</si>
  <si>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</si>
  <si>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</si>
  <si>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</si>
  <si>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</si>
  <si>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</si>
  <si>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</si>
  <si>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</si>
  <si>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</si>
  <si>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</si>
  <si>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</si>
  <si>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</si>
  <si>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</si>
  <si>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</si>
  <si>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</si>
  <si>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</si>
  <si>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</si>
  <si>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</si>
  <si>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</si>
  <si>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</si>
  <si>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</si>
  <si>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</si>
  <si>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</si>
  <si>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</si>
  <si>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</si>
  <si>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</si>
  <si>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</si>
  <si>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</si>
  <si>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4.6%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</si>
  <si>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</si>
  <si>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</si>
  <si>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</si>
  <si>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</si>
  <si>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</si>
  <si>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</si>
  <si>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</si>
  <si>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</si>
  <si>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</si>
  <si>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0.68%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</si>
  <si>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</si>
  <si>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</si>
  <si>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</si>
  <si>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</si>
  <si>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</si>
  <si>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</si>
  <si>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</si>
  <si>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건설폐기물처리</t>
  </si>
  <si>
    <t>D5</t>
  </si>
  <si>
    <t>지정폐기물처리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</si>
  <si>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</si>
  <si>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</si>
  <si>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</si>
  <si>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</si>
  <si>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</si>
  <si>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</si>
  <si>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</si>
  <si>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</si>
  <si>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</si>
  <si>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</si>
  <si>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</si>
  <si>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</si>
  <si>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</si>
  <si>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</si>
  <si>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</si>
  <si>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</si>
  <si>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</si>
  <si>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</si>
  <si>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</si>
  <si>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</si>
  <si>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</si>
  <si>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</si>
  <si>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</si>
  <si>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</si>
  <si>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</si>
  <si>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</si>
  <si>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</si>
  <si>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</si>
  <si>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</si>
  <si>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</si>
  <si>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</si>
  <si>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</si>
  <si>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</si>
  <si>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</si>
  <si>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</si>
  <si>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</si>
  <si>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</si>
  <si>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</si>
  <si>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</si>
  <si>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</si>
  <si>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</si>
  <si>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</si>
  <si>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</si>
  <si>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</si>
  <si>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</si>
  <si>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</si>
  <si>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</si>
  <si>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</si>
  <si>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</si>
  <si>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</si>
  <si>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B</t>
  </si>
  <si>
    <t>.....</t>
  </si>
  <si>
    <t>D</t>
  </si>
  <si>
    <t>E</t>
  </si>
  <si>
    <t>G</t>
  </si>
  <si>
    <t>H</t>
  </si>
  <si>
    <t>I</t>
  </si>
  <si>
    <t>J</t>
  </si>
  <si>
    <t>공사명 : 내갈지구 취약지역생활여건개조사업 생활폐기물처리 용역</t>
    <phoneticPr fontId="1" type="noConversion"/>
  </si>
  <si>
    <t>금액 : 10,995,160원</t>
    <phoneticPr fontId="1" type="noConversion"/>
  </si>
  <si>
    <t>[ 내갈지구 취약지역생활여건개조사업 생활폐기물처리 용역 ]</t>
    <phoneticPr fontId="1" type="noConversion"/>
  </si>
  <si>
    <t>01  내갈지구 취약지역생활여건개조사업 생활폐기물처리 용역</t>
    <phoneticPr fontId="1" type="noConversion"/>
  </si>
  <si>
    <t>0101  01. 폐기물처리</t>
    <phoneticPr fontId="1" type="noConversion"/>
  </si>
  <si>
    <t>010101  생활폐기물처리</t>
    <phoneticPr fontId="1" type="noConversion"/>
  </si>
  <si>
    <t>01. 폐기물처리</t>
    <phoneticPr fontId="1" type="noConversion"/>
  </si>
  <si>
    <t>생활폐기물  폐합성수지류  TON     ( 호표 4 )</t>
    <phoneticPr fontId="1" type="noConversion"/>
  </si>
  <si>
    <t>생활폐기물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</si>
</sst>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2" borderId="4" xfId="0" quotePrefix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34806-6052-42CB-A133-4D930F93DED8}">
  <sheetPr>
    <pageSetUpPr fitToPage="1"/>
  </sheetPr>
  <dimension ref="A1:G30"/>
  <sheetViews>
    <sheetView tabSelected="1" topLeftCell="B1" workbookViewId="0">
      <selection activeCell="D9" sqref="D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7" t="s">
        <v>172</v>
      </c>
      <c r="C1" s="37"/>
      <c r="D1" s="37"/>
      <c r="E1" s="37"/>
      <c r="F1" s="37"/>
      <c r="G1" s="37"/>
    </row>
    <row r="2" spans="1:7" ht="21.95" customHeight="1" x14ac:dyDescent="0.3">
      <c r="B2" s="38" t="s">
        <v>298</v>
      </c>
      <c r="C2" s="38"/>
      <c r="D2" s="38"/>
      <c r="E2" s="38"/>
      <c r="F2" s="39" t="s">
        <v>299</v>
      </c>
      <c r="G2" s="39"/>
    </row>
    <row r="3" spans="1:7" ht="21.95" customHeight="1" x14ac:dyDescent="0.3">
      <c r="B3" s="40" t="s">
        <v>173</v>
      </c>
      <c r="C3" s="40"/>
      <c r="D3" s="40"/>
      <c r="E3" s="29" t="s">
        <v>174</v>
      </c>
      <c r="F3" s="29" t="s">
        <v>175</v>
      </c>
      <c r="G3" s="29" t="s">
        <v>103</v>
      </c>
    </row>
    <row r="4" spans="1:7" ht="21.95" customHeight="1" x14ac:dyDescent="0.3">
      <c r="A4" s="1" t="s">
        <v>180</v>
      </c>
      <c r="B4" s="41" t="s">
        <v>176</v>
      </c>
      <c r="C4" s="41" t="s">
        <v>177</v>
      </c>
      <c r="D4" s="29" t="s">
        <v>181</v>
      </c>
      <c r="E4" s="12">
        <f>TRUNC(공종별집계표!F5, 0)</f>
        <v>0</v>
      </c>
      <c r="F4" s="10" t="s">
        <v>50</v>
      </c>
      <c r="G4" s="10" t="s">
        <v>50</v>
      </c>
    </row>
    <row r="5" spans="1:7" ht="21.95" customHeight="1" x14ac:dyDescent="0.3">
      <c r="A5" s="1" t="s">
        <v>182</v>
      </c>
      <c r="B5" s="41"/>
      <c r="C5" s="41"/>
      <c r="D5" s="29" t="s">
        <v>183</v>
      </c>
      <c r="E5" s="12">
        <v>0</v>
      </c>
      <c r="F5" s="10" t="s">
        <v>50</v>
      </c>
      <c r="G5" s="10" t="s">
        <v>50</v>
      </c>
    </row>
    <row r="6" spans="1:7" ht="21.95" customHeight="1" x14ac:dyDescent="0.3">
      <c r="A6" s="1" t="s">
        <v>184</v>
      </c>
      <c r="B6" s="41"/>
      <c r="C6" s="41"/>
      <c r="D6" s="29" t="s">
        <v>185</v>
      </c>
      <c r="E6" s="12">
        <v>0</v>
      </c>
      <c r="F6" s="10" t="s">
        <v>50</v>
      </c>
      <c r="G6" s="10" t="s">
        <v>50</v>
      </c>
    </row>
    <row r="7" spans="1:7" ht="21.95" customHeight="1" x14ac:dyDescent="0.3">
      <c r="A7" s="1" t="s">
        <v>186</v>
      </c>
      <c r="B7" s="41"/>
      <c r="C7" s="41"/>
      <c r="D7" s="29" t="s">
        <v>187</v>
      </c>
      <c r="E7" s="12">
        <f>TRUNC(E4+E5-E6, 0)</f>
        <v>0</v>
      </c>
      <c r="F7" s="10" t="s">
        <v>50</v>
      </c>
      <c r="G7" s="10" t="s">
        <v>50</v>
      </c>
    </row>
    <row r="8" spans="1:7" ht="21.95" customHeight="1" x14ac:dyDescent="0.3">
      <c r="A8" s="1" t="s">
        <v>188</v>
      </c>
      <c r="B8" s="41"/>
      <c r="C8" s="41" t="s">
        <v>178</v>
      </c>
      <c r="D8" s="29" t="s">
        <v>189</v>
      </c>
      <c r="E8" s="12">
        <f>TRUNC(공종별집계표!H5, 0)</f>
        <v>0</v>
      </c>
      <c r="F8" s="10" t="s">
        <v>50</v>
      </c>
      <c r="G8" s="10" t="s">
        <v>50</v>
      </c>
    </row>
    <row r="9" spans="1:7" ht="21.95" customHeight="1" x14ac:dyDescent="0.3">
      <c r="A9" s="1" t="s">
        <v>190</v>
      </c>
      <c r="B9" s="41"/>
      <c r="C9" s="41"/>
      <c r="D9" s="29" t="s">
        <v>191</v>
      </c>
      <c r="E9" s="12">
        <f>TRUNC(E8*0.15, 0)</f>
        <v>0</v>
      </c>
      <c r="F9" s="10" t="s">
        <v>192</v>
      </c>
      <c r="G9" s="10" t="s">
        <v>50</v>
      </c>
    </row>
    <row r="10" spans="1:7" ht="21.95" customHeight="1" x14ac:dyDescent="0.3">
      <c r="A10" s="1" t="s">
        <v>193</v>
      </c>
      <c r="B10" s="41"/>
      <c r="C10" s="41"/>
      <c r="D10" s="29" t="s">
        <v>187</v>
      </c>
      <c r="E10" s="12">
        <f>TRUNC(E8+E9, 0)</f>
        <v>0</v>
      </c>
      <c r="F10" s="10" t="s">
        <v>50</v>
      </c>
      <c r="G10" s="10" t="s">
        <v>50</v>
      </c>
    </row>
    <row r="11" spans="1:7" ht="21.95" customHeight="1" x14ac:dyDescent="0.3">
      <c r="A11" s="1" t="s">
        <v>194</v>
      </c>
      <c r="B11" s="41"/>
      <c r="C11" s="41" t="s">
        <v>179</v>
      </c>
      <c r="D11" s="29" t="s">
        <v>195</v>
      </c>
      <c r="E11" s="12">
        <f>TRUNC(공종별집계표!J5, 0)</f>
        <v>0</v>
      </c>
      <c r="F11" s="10" t="s">
        <v>50</v>
      </c>
      <c r="G11" s="10" t="s">
        <v>50</v>
      </c>
    </row>
    <row r="12" spans="1:7" ht="21.95" customHeight="1" x14ac:dyDescent="0.3">
      <c r="A12" s="1" t="s">
        <v>196</v>
      </c>
      <c r="B12" s="41"/>
      <c r="C12" s="41"/>
      <c r="D12" s="29" t="s">
        <v>197</v>
      </c>
      <c r="E12" s="12">
        <f>TRUNC(E10*0.0356, 0)</f>
        <v>0</v>
      </c>
      <c r="F12" s="10" t="s">
        <v>198</v>
      </c>
      <c r="G12" s="10" t="s">
        <v>50</v>
      </c>
    </row>
    <row r="13" spans="1:7" ht="21.95" customHeight="1" x14ac:dyDescent="0.3">
      <c r="A13" s="1" t="s">
        <v>199</v>
      </c>
      <c r="B13" s="41"/>
      <c r="C13" s="41"/>
      <c r="D13" s="29" t="s">
        <v>200</v>
      </c>
      <c r="E13" s="12">
        <f>TRUNC(E10*0.0101, 0)</f>
        <v>0</v>
      </c>
      <c r="F13" s="10" t="s">
        <v>201</v>
      </c>
      <c r="G13" s="10" t="s">
        <v>50</v>
      </c>
    </row>
    <row r="14" spans="1:7" ht="21.95" customHeight="1" x14ac:dyDescent="0.3">
      <c r="A14" s="1" t="s">
        <v>202</v>
      </c>
      <c r="B14" s="41"/>
      <c r="C14" s="41"/>
      <c r="D14" s="29" t="s">
        <v>203</v>
      </c>
      <c r="E14" s="12">
        <f>TRUNC(E8*0.03595, 0)</f>
        <v>0</v>
      </c>
      <c r="F14" s="10" t="s">
        <v>204</v>
      </c>
      <c r="G14" s="10" t="s">
        <v>50</v>
      </c>
    </row>
    <row r="15" spans="1:7" ht="21.95" customHeight="1" x14ac:dyDescent="0.3">
      <c r="A15" s="1" t="s">
        <v>205</v>
      </c>
      <c r="B15" s="41"/>
      <c r="C15" s="41"/>
      <c r="D15" s="29" t="s">
        <v>206</v>
      </c>
      <c r="E15" s="12">
        <f>TRUNC(E14*0.1314, 0)</f>
        <v>0</v>
      </c>
      <c r="F15" s="10" t="s">
        <v>207</v>
      </c>
      <c r="G15" s="10" t="s">
        <v>50</v>
      </c>
    </row>
    <row r="16" spans="1:7" ht="21.95" customHeight="1" x14ac:dyDescent="0.3">
      <c r="A16" s="1" t="s">
        <v>208</v>
      </c>
      <c r="B16" s="41"/>
      <c r="C16" s="41"/>
      <c r="D16" s="29" t="s">
        <v>209</v>
      </c>
      <c r="E16" s="12">
        <f>TRUNC(E8*0.0475, 0)</f>
        <v>0</v>
      </c>
      <c r="F16" s="10" t="s">
        <v>210</v>
      </c>
      <c r="G16" s="10" t="s">
        <v>50</v>
      </c>
    </row>
    <row r="17" spans="1:7" ht="21.95" customHeight="1" x14ac:dyDescent="0.3">
      <c r="A17" s="1" t="s">
        <v>211</v>
      </c>
      <c r="B17" s="41"/>
      <c r="C17" s="41"/>
      <c r="D17" s="29" t="s">
        <v>212</v>
      </c>
      <c r="E17" s="12">
        <f>TRUNC(E8*0.023, 0)</f>
        <v>0</v>
      </c>
      <c r="F17" s="10" t="s">
        <v>213</v>
      </c>
      <c r="G17" s="10" t="s">
        <v>50</v>
      </c>
    </row>
    <row r="18" spans="1:7" ht="21.95" customHeight="1" x14ac:dyDescent="0.3">
      <c r="A18" s="1" t="s">
        <v>214</v>
      </c>
      <c r="B18" s="41"/>
      <c r="C18" s="41"/>
      <c r="D18" s="29" t="s">
        <v>215</v>
      </c>
      <c r="E18" s="12">
        <f>TRUNC((E7+E8+(0/1.1))*0.0311, 0)</f>
        <v>0</v>
      </c>
      <c r="F18" s="10" t="s">
        <v>216</v>
      </c>
      <c r="G18" s="10" t="s">
        <v>50</v>
      </c>
    </row>
    <row r="19" spans="1:7" ht="21.95" customHeight="1" x14ac:dyDescent="0.3">
      <c r="A19" s="1" t="s">
        <v>217</v>
      </c>
      <c r="B19" s="41"/>
      <c r="C19" s="41"/>
      <c r="D19" s="29" t="s">
        <v>218</v>
      </c>
      <c r="E19" s="12">
        <f>TRUNC((E7+E10)*0.046, 0)</f>
        <v>0</v>
      </c>
      <c r="F19" s="10" t="s">
        <v>219</v>
      </c>
      <c r="G19" s="10" t="s">
        <v>50</v>
      </c>
    </row>
    <row r="20" spans="1:7" ht="21.95" customHeight="1" x14ac:dyDescent="0.3">
      <c r="A20" s="1" t="s">
        <v>220</v>
      </c>
      <c r="B20" s="41"/>
      <c r="C20" s="41"/>
      <c r="D20" s="29" t="s">
        <v>221</v>
      </c>
      <c r="E20" s="12">
        <f>TRUNC((E7+E8+E11)*0.003, 0)</f>
        <v>0</v>
      </c>
      <c r="F20" s="10" t="s">
        <v>222</v>
      </c>
      <c r="G20" s="10" t="s">
        <v>50</v>
      </c>
    </row>
    <row r="21" spans="1:7" ht="21.95" customHeight="1" x14ac:dyDescent="0.3">
      <c r="A21" s="1" t="s">
        <v>223</v>
      </c>
      <c r="B21" s="41"/>
      <c r="C21" s="41"/>
      <c r="D21" s="29" t="s">
        <v>224</v>
      </c>
      <c r="E21" s="12">
        <f>TRUNC((E7+E8+E11)*0.00081, 0)</f>
        <v>0</v>
      </c>
      <c r="F21" s="10" t="s">
        <v>225</v>
      </c>
      <c r="G21" s="10" t="s">
        <v>226</v>
      </c>
    </row>
    <row r="22" spans="1:7" ht="21.95" customHeight="1" x14ac:dyDescent="0.3">
      <c r="A22" s="1" t="s">
        <v>227</v>
      </c>
      <c r="B22" s="41"/>
      <c r="C22" s="41"/>
      <c r="D22" s="29" t="s">
        <v>228</v>
      </c>
      <c r="E22" s="12">
        <f>TRUNC((E7+E8+E11)*0.0068, 0)</f>
        <v>0</v>
      </c>
      <c r="F22" s="10" t="s">
        <v>229</v>
      </c>
      <c r="G22" s="10" t="s">
        <v>50</v>
      </c>
    </row>
    <row r="23" spans="1:7" ht="21.95" customHeight="1" x14ac:dyDescent="0.3">
      <c r="A23" s="1" t="s">
        <v>230</v>
      </c>
      <c r="B23" s="11"/>
      <c r="C23" s="11"/>
      <c r="D23" s="29" t="s">
        <v>231</v>
      </c>
      <c r="E23" s="12">
        <f>TRUNC(S1*0.08, 0)</f>
        <v>0</v>
      </c>
      <c r="F23" s="10" t="s">
        <v>232</v>
      </c>
      <c r="G23" s="10" t="s">
        <v>50</v>
      </c>
    </row>
    <row r="24" spans="1:7" ht="21.95" customHeight="1" x14ac:dyDescent="0.3">
      <c r="A24" s="1" t="s">
        <v>233</v>
      </c>
      <c r="B24" s="11"/>
      <c r="C24" s="11"/>
      <c r="D24" s="29" t="s">
        <v>234</v>
      </c>
      <c r="E24" s="12">
        <f>TRUNC((E10+E23)*0.15-0/1.1, 0)</f>
        <v>0</v>
      </c>
      <c r="F24" s="10" t="s">
        <v>235</v>
      </c>
      <c r="G24" s="10" t="s">
        <v>50</v>
      </c>
    </row>
    <row r="25" spans="1:7" ht="21.95" customHeight="1" x14ac:dyDescent="0.3">
      <c r="A25" s="1" t="s">
        <v>236</v>
      </c>
      <c r="B25" s="11"/>
      <c r="C25" s="11"/>
      <c r="D25" s="30" t="s">
        <v>237</v>
      </c>
      <c r="E25" s="31">
        <f>TRUNC(공종별집계표!T7, 0)</f>
        <v>9995600</v>
      </c>
      <c r="F25" s="10" t="s">
        <v>50</v>
      </c>
      <c r="G25" s="10" t="s">
        <v>50</v>
      </c>
    </row>
    <row r="26" spans="1:7" ht="21.95" customHeight="1" x14ac:dyDescent="0.3">
      <c r="A26" s="1" t="s">
        <v>238</v>
      </c>
      <c r="B26" s="11"/>
      <c r="C26" s="11"/>
      <c r="D26" s="30" t="s">
        <v>239</v>
      </c>
      <c r="E26" s="31">
        <v>0</v>
      </c>
      <c r="F26" s="10" t="s">
        <v>50</v>
      </c>
      <c r="G26" s="10" t="s">
        <v>50</v>
      </c>
    </row>
    <row r="27" spans="1:7" ht="21.95" customHeight="1" x14ac:dyDescent="0.3">
      <c r="A27" s="1" t="s">
        <v>240</v>
      </c>
      <c r="B27" s="11"/>
      <c r="C27" s="11"/>
      <c r="D27" s="29" t="s">
        <v>241</v>
      </c>
      <c r="E27" s="12">
        <f>TRUNC(E23+E24+E25+E26, 0)</f>
        <v>9995600</v>
      </c>
      <c r="F27" s="10" t="s">
        <v>50</v>
      </c>
      <c r="G27" s="10" t="s">
        <v>50</v>
      </c>
    </row>
    <row r="28" spans="1:7" ht="21.95" customHeight="1" x14ac:dyDescent="0.3">
      <c r="A28" s="1" t="s">
        <v>242</v>
      </c>
      <c r="B28" s="11"/>
      <c r="C28" s="11"/>
      <c r="D28" s="29" t="s">
        <v>243</v>
      </c>
      <c r="E28" s="12">
        <f>TRUNC(E27*0.1, 0)</f>
        <v>999560</v>
      </c>
      <c r="F28" s="10" t="s">
        <v>244</v>
      </c>
      <c r="G28" s="10" t="s">
        <v>50</v>
      </c>
    </row>
    <row r="29" spans="1:7" ht="21.95" customHeight="1" x14ac:dyDescent="0.3">
      <c r="A29" s="1" t="s">
        <v>245</v>
      </c>
      <c r="B29" s="11"/>
      <c r="C29" s="11"/>
      <c r="D29" s="29" t="s">
        <v>246</v>
      </c>
      <c r="E29" s="12">
        <f>TRUNC(E27+E28, 0)</f>
        <v>10995160</v>
      </c>
      <c r="F29" s="10" t="s">
        <v>50</v>
      </c>
      <c r="G29" s="10" t="s">
        <v>50</v>
      </c>
    </row>
    <row r="30" spans="1:7" ht="21.95" customHeight="1" x14ac:dyDescent="0.3">
      <c r="A30" s="1" t="s">
        <v>247</v>
      </c>
      <c r="B30" s="11"/>
      <c r="C30" s="11"/>
      <c r="D30" s="29" t="s">
        <v>248</v>
      </c>
      <c r="E30" s="12">
        <f>TRUNC(E29+0, 0)</f>
        <v>10995160</v>
      </c>
      <c r="F30" s="10" t="s">
        <v>50</v>
      </c>
      <c r="G30" s="10" t="s">
        <v>50</v>
      </c>
    </row>
  </sheetData>
  <mergeCells count="8"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3A799-B332-49C5-AB88-D8E26DD381B1}">
  <sheetPr>
    <pageSetUpPr fitToPage="1"/>
  </sheetPr>
  <dimension ref="A1:T26"/>
  <sheetViews>
    <sheetView workbookViewId="0">
      <selection activeCell="A8" sqref="A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2" t="s">
        <v>1</v>
      </c>
      <c r="B3" s="42" t="s">
        <v>2</v>
      </c>
      <c r="C3" s="42" t="s">
        <v>3</v>
      </c>
      <c r="D3" s="42" t="s">
        <v>4</v>
      </c>
      <c r="E3" s="42" t="s">
        <v>5</v>
      </c>
      <c r="F3" s="42"/>
      <c r="G3" s="42" t="s">
        <v>8</v>
      </c>
      <c r="H3" s="42"/>
      <c r="I3" s="42" t="s">
        <v>9</v>
      </c>
      <c r="J3" s="42"/>
      <c r="K3" s="42" t="s">
        <v>10</v>
      </c>
      <c r="L3" s="42"/>
      <c r="M3" s="42" t="s">
        <v>11</v>
      </c>
      <c r="N3" s="38" t="s">
        <v>12</v>
      </c>
      <c r="O3" s="38" t="s">
        <v>13</v>
      </c>
      <c r="P3" s="38" t="s">
        <v>14</v>
      </c>
      <c r="Q3" s="38" t="s">
        <v>15</v>
      </c>
      <c r="R3" s="38" t="s">
        <v>16</v>
      </c>
      <c r="S3" s="38" t="s">
        <v>17</v>
      </c>
      <c r="T3" s="38" t="s">
        <v>18</v>
      </c>
    </row>
    <row r="4" spans="1:20" ht="30" customHeight="1" x14ac:dyDescent="0.3">
      <c r="A4" s="43"/>
      <c r="B4" s="43"/>
      <c r="C4" s="43"/>
      <c r="D4" s="43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43"/>
      <c r="N4" s="38"/>
      <c r="O4" s="38"/>
      <c r="P4" s="38"/>
      <c r="Q4" s="38"/>
      <c r="R4" s="38"/>
      <c r="S4" s="38"/>
      <c r="T4" s="38"/>
    </row>
    <row r="5" spans="1:20" ht="30" customHeight="1" x14ac:dyDescent="0.3">
      <c r="A5" s="10" t="s">
        <v>301</v>
      </c>
      <c r="B5" s="10" t="s">
        <v>50</v>
      </c>
      <c r="C5" s="10" t="s">
        <v>50</v>
      </c>
      <c r="D5" s="11">
        <v>1</v>
      </c>
      <c r="E5" s="12">
        <f>F6</f>
        <v>0</v>
      </c>
      <c r="F5" s="12">
        <f>E5*D5</f>
        <v>0</v>
      </c>
      <c r="G5" s="12">
        <f>H6</f>
        <v>0</v>
      </c>
      <c r="H5" s="12">
        <f>G5*D5</f>
        <v>0</v>
      </c>
      <c r="I5" s="12">
        <f>J6</f>
        <v>0</v>
      </c>
      <c r="J5" s="12">
        <f>I5*D5</f>
        <v>0</v>
      </c>
      <c r="K5" s="12">
        <f t="shared" ref="K5:L7" si="0">E5+G5+I5</f>
        <v>0</v>
      </c>
      <c r="L5" s="12">
        <f t="shared" si="0"/>
        <v>0</v>
      </c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ht="30" customHeight="1" x14ac:dyDescent="0.3">
      <c r="A6" s="10" t="s">
        <v>302</v>
      </c>
      <c r="B6" s="10" t="s">
        <v>52</v>
      </c>
      <c r="C6" s="10" t="s">
        <v>50</v>
      </c>
      <c r="D6" s="11">
        <v>1</v>
      </c>
      <c r="E6" s="12"/>
      <c r="F6" s="12">
        <f>E6*D6</f>
        <v>0</v>
      </c>
      <c r="G6" s="12"/>
      <c r="H6" s="12">
        <f>G6*D6</f>
        <v>0</v>
      </c>
      <c r="I6" s="12"/>
      <c r="J6" s="12">
        <f>I6*D6</f>
        <v>0</v>
      </c>
      <c r="K6" s="12">
        <f t="shared" si="0"/>
        <v>0</v>
      </c>
      <c r="L6" s="12">
        <f t="shared" si="0"/>
        <v>0</v>
      </c>
      <c r="M6" s="10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0" ht="30" customHeight="1" x14ac:dyDescent="0.3">
      <c r="A7" s="32" t="s">
        <v>303</v>
      </c>
      <c r="B7" s="32" t="s">
        <v>50</v>
      </c>
      <c r="C7" s="32" t="s">
        <v>50</v>
      </c>
      <c r="D7" s="33">
        <v>1</v>
      </c>
      <c r="E7" s="31">
        <f>공종별내역서!F22</f>
        <v>0</v>
      </c>
      <c r="F7" s="31">
        <f>E7*D7</f>
        <v>0</v>
      </c>
      <c r="G7" s="31">
        <f>공종별내역서!H22</f>
        <v>0</v>
      </c>
      <c r="H7" s="31">
        <f>G7*D7</f>
        <v>0</v>
      </c>
      <c r="I7" s="31">
        <f>공종별내역서!J22</f>
        <v>9995600</v>
      </c>
      <c r="J7" s="31">
        <f>I7*D7</f>
        <v>9995600</v>
      </c>
      <c r="K7" s="31">
        <f t="shared" si="0"/>
        <v>9995600</v>
      </c>
      <c r="L7" s="31">
        <f t="shared" si="0"/>
        <v>9995600</v>
      </c>
      <c r="M7" s="10" t="s">
        <v>50</v>
      </c>
      <c r="N7" s="1" t="s">
        <v>54</v>
      </c>
      <c r="O7" s="1" t="s">
        <v>50</v>
      </c>
      <c r="P7" s="1" t="s">
        <v>50</v>
      </c>
      <c r="Q7" s="1" t="s">
        <v>55</v>
      </c>
      <c r="R7">
        <v>3</v>
      </c>
      <c r="S7" s="1" t="s">
        <v>50</v>
      </c>
      <c r="T7" s="8">
        <f>L7*1</f>
        <v>9995600</v>
      </c>
    </row>
    <row r="8" spans="1:20" ht="30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T8" s="8"/>
    </row>
    <row r="9" spans="1:20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94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6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B6429-50FD-41DE-B114-2CE459A5F002}">
  <sheetPr>
    <pageSetUpPr fitToPage="1"/>
  </sheetPr>
  <dimension ref="A1:AZ22"/>
  <sheetViews>
    <sheetView workbookViewId="0">
      <selection activeCell="B19" sqref="B1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52" ht="30" customHeight="1" x14ac:dyDescent="0.3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/>
      <c r="G2" s="42" t="s">
        <v>8</v>
      </c>
      <c r="H2" s="42"/>
      <c r="I2" s="42" t="s">
        <v>9</v>
      </c>
      <c r="J2" s="42"/>
      <c r="K2" s="42" t="s">
        <v>10</v>
      </c>
      <c r="L2" s="42"/>
      <c r="M2" s="42" t="s">
        <v>11</v>
      </c>
      <c r="N2" s="38" t="s">
        <v>19</v>
      </c>
      <c r="O2" s="38" t="s">
        <v>13</v>
      </c>
      <c r="P2" s="38" t="s">
        <v>20</v>
      </c>
      <c r="Q2" s="38" t="s">
        <v>12</v>
      </c>
      <c r="R2" s="38" t="s">
        <v>21</v>
      </c>
      <c r="S2" s="38" t="s">
        <v>22</v>
      </c>
      <c r="T2" s="38" t="s">
        <v>23</v>
      </c>
      <c r="U2" s="38" t="s">
        <v>24</v>
      </c>
      <c r="V2" s="38" t="s">
        <v>25</v>
      </c>
      <c r="W2" s="38" t="s">
        <v>26</v>
      </c>
      <c r="X2" s="38" t="s">
        <v>27</v>
      </c>
      <c r="Y2" s="38" t="s">
        <v>28</v>
      </c>
      <c r="Z2" s="38" t="s">
        <v>29</v>
      </c>
      <c r="AA2" s="38" t="s">
        <v>30</v>
      </c>
      <c r="AB2" s="38" t="s">
        <v>31</v>
      </c>
      <c r="AC2" s="38" t="s">
        <v>32</v>
      </c>
      <c r="AD2" s="38" t="s">
        <v>33</v>
      </c>
      <c r="AE2" s="38" t="s">
        <v>34</v>
      </c>
      <c r="AF2" s="38" t="s">
        <v>35</v>
      </c>
      <c r="AG2" s="38" t="s">
        <v>36</v>
      </c>
      <c r="AH2" s="38" t="s">
        <v>37</v>
      </c>
      <c r="AI2" s="38" t="s">
        <v>38</v>
      </c>
      <c r="AJ2" s="38" t="s">
        <v>39</v>
      </c>
      <c r="AK2" s="38" t="s">
        <v>40</v>
      </c>
      <c r="AL2" s="38" t="s">
        <v>41</v>
      </c>
      <c r="AM2" s="38" t="s">
        <v>42</v>
      </c>
      <c r="AN2" s="38" t="s">
        <v>43</v>
      </c>
      <c r="AO2" s="38" t="s">
        <v>44</v>
      </c>
      <c r="AP2" s="38" t="s">
        <v>45</v>
      </c>
      <c r="AQ2" s="38" t="s">
        <v>46</v>
      </c>
      <c r="AR2" s="38" t="s">
        <v>47</v>
      </c>
      <c r="AS2" s="38" t="s">
        <v>15</v>
      </c>
      <c r="AT2" s="38" t="s">
        <v>16</v>
      </c>
      <c r="AU2" s="38" t="s">
        <v>48</v>
      </c>
      <c r="AV2" s="38" t="s">
        <v>49</v>
      </c>
    </row>
    <row r="3" spans="1:52" ht="30" customHeight="1" x14ac:dyDescent="0.3">
      <c r="A3" s="42"/>
      <c r="B3" s="42"/>
      <c r="C3" s="42"/>
      <c r="D3" s="42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42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</row>
    <row r="4" spans="1:52" ht="30" customHeight="1" x14ac:dyDescent="0.3">
      <c r="A4" s="13" t="s">
        <v>303</v>
      </c>
      <c r="B4" s="13" t="s">
        <v>304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54</v>
      </c>
    </row>
    <row r="5" spans="1:52" ht="30" customHeight="1" x14ac:dyDescent="0.3">
      <c r="A5" s="34" t="s">
        <v>66</v>
      </c>
      <c r="B5" s="34" t="s">
        <v>67</v>
      </c>
      <c r="C5" s="34" t="s">
        <v>58</v>
      </c>
      <c r="D5" s="35">
        <v>30</v>
      </c>
      <c r="E5" s="36">
        <f>TRUNC(일위대가목록!E6,0)</f>
        <v>0</v>
      </c>
      <c r="F5" s="36">
        <f t="shared" ref="F5:F9" si="0">TRUNC(E5*D5, 0)</f>
        <v>0</v>
      </c>
      <c r="G5" s="36">
        <f>TRUNC(일위대가목록!F6,0)</f>
        <v>0</v>
      </c>
      <c r="H5" s="36">
        <f t="shared" ref="H5:H9" si="1">TRUNC(G5*D5, 0)</f>
        <v>0</v>
      </c>
      <c r="I5" s="36">
        <f>TRUNC(일위대가목록!G6,0)</f>
        <v>40910</v>
      </c>
      <c r="J5" s="36">
        <f t="shared" ref="J5:J9" si="2">TRUNC(I5*D5, 0)</f>
        <v>1227300</v>
      </c>
      <c r="K5" s="36">
        <f t="shared" ref="K5:K9" si="3">TRUNC(E5+G5+I5, 0)</f>
        <v>40910</v>
      </c>
      <c r="L5" s="36">
        <f t="shared" ref="L5:L9" si="4">TRUNC(F5+H5+J5, 0)</f>
        <v>1227300</v>
      </c>
      <c r="M5" s="34" t="s">
        <v>68</v>
      </c>
      <c r="N5" s="1" t="s">
        <v>69</v>
      </c>
      <c r="O5" s="1" t="s">
        <v>50</v>
      </c>
      <c r="P5" s="1" t="s">
        <v>50</v>
      </c>
      <c r="Q5" s="1" t="s">
        <v>54</v>
      </c>
      <c r="R5" s="1" t="s">
        <v>61</v>
      </c>
      <c r="S5" s="1" t="s">
        <v>62</v>
      </c>
      <c r="T5" s="1" t="s">
        <v>62</v>
      </c>
      <c r="AR5" s="1" t="s">
        <v>50</v>
      </c>
      <c r="AS5" s="1" t="s">
        <v>50</v>
      </c>
      <c r="AU5" s="1" t="s">
        <v>70</v>
      </c>
      <c r="AV5">
        <v>399</v>
      </c>
    </row>
    <row r="6" spans="1:52" ht="30" customHeight="1" x14ac:dyDescent="0.3">
      <c r="A6" s="34" t="s">
        <v>75</v>
      </c>
      <c r="B6" s="34" t="s">
        <v>71</v>
      </c>
      <c r="C6" s="34" t="s">
        <v>58</v>
      </c>
      <c r="D6" s="35">
        <v>40</v>
      </c>
      <c r="E6" s="36">
        <f>TRUNC(일위대가목록!E7,0)</f>
        <v>0</v>
      </c>
      <c r="F6" s="36">
        <f t="shared" si="0"/>
        <v>0</v>
      </c>
      <c r="G6" s="36">
        <f>TRUNC(일위대가목록!F7,0)</f>
        <v>0</v>
      </c>
      <c r="H6" s="36">
        <f t="shared" si="1"/>
        <v>0</v>
      </c>
      <c r="I6" s="36">
        <f>TRUNC(일위대가목록!G7,0)</f>
        <v>120000</v>
      </c>
      <c r="J6" s="36">
        <f t="shared" si="2"/>
        <v>4800000</v>
      </c>
      <c r="K6" s="36">
        <f t="shared" si="3"/>
        <v>120000</v>
      </c>
      <c r="L6" s="36">
        <f t="shared" si="4"/>
        <v>4800000</v>
      </c>
      <c r="M6" s="34" t="s">
        <v>72</v>
      </c>
      <c r="N6" s="1" t="s">
        <v>73</v>
      </c>
      <c r="O6" s="1" t="s">
        <v>50</v>
      </c>
      <c r="P6" s="1" t="s">
        <v>50</v>
      </c>
      <c r="Q6" s="1" t="s">
        <v>54</v>
      </c>
      <c r="R6" s="1" t="s">
        <v>61</v>
      </c>
      <c r="S6" s="1" t="s">
        <v>62</v>
      </c>
      <c r="T6" s="1" t="s">
        <v>62</v>
      </c>
      <c r="AR6" s="1" t="s">
        <v>50</v>
      </c>
      <c r="AS6" s="1" t="s">
        <v>50</v>
      </c>
      <c r="AU6" s="1" t="s">
        <v>74</v>
      </c>
      <c r="AV6">
        <v>400</v>
      </c>
      <c r="AZ6">
        <v>26</v>
      </c>
    </row>
    <row r="7" spans="1:52" ht="30" customHeight="1" x14ac:dyDescent="0.3">
      <c r="A7" s="34" t="s">
        <v>75</v>
      </c>
      <c r="B7" s="34" t="s">
        <v>76</v>
      </c>
      <c r="C7" s="34" t="s">
        <v>58</v>
      </c>
      <c r="D7" s="35">
        <v>0</v>
      </c>
      <c r="E7" s="36">
        <f>TRUNC(일위대가목록!E8,0)</f>
        <v>0</v>
      </c>
      <c r="F7" s="36">
        <f t="shared" si="0"/>
        <v>0</v>
      </c>
      <c r="G7" s="36">
        <f>TRUNC(일위대가목록!F8,0)</f>
        <v>0</v>
      </c>
      <c r="H7" s="36">
        <f t="shared" si="1"/>
        <v>0</v>
      </c>
      <c r="I7" s="36">
        <f>TRUNC(일위대가목록!G8,0)</f>
        <v>40910</v>
      </c>
      <c r="J7" s="36">
        <f t="shared" si="2"/>
        <v>0</v>
      </c>
      <c r="K7" s="36">
        <f t="shared" si="3"/>
        <v>40910</v>
      </c>
      <c r="L7" s="36">
        <f t="shared" si="4"/>
        <v>0</v>
      </c>
      <c r="M7" s="34" t="s">
        <v>77</v>
      </c>
      <c r="N7" s="1" t="s">
        <v>78</v>
      </c>
      <c r="O7" s="1" t="s">
        <v>50</v>
      </c>
      <c r="P7" s="1" t="s">
        <v>50</v>
      </c>
      <c r="Q7" s="1" t="s">
        <v>54</v>
      </c>
      <c r="R7" s="1" t="s">
        <v>61</v>
      </c>
      <c r="S7" s="1" t="s">
        <v>62</v>
      </c>
      <c r="T7" s="1" t="s">
        <v>62</v>
      </c>
      <c r="AR7" s="1" t="s">
        <v>50</v>
      </c>
      <c r="AS7" s="1" t="s">
        <v>50</v>
      </c>
      <c r="AU7" s="1" t="s">
        <v>79</v>
      </c>
      <c r="AV7">
        <v>401</v>
      </c>
    </row>
    <row r="8" spans="1:52" ht="30" customHeight="1" x14ac:dyDescent="0.3">
      <c r="A8" s="13" t="s">
        <v>87</v>
      </c>
      <c r="B8" s="13" t="s">
        <v>84</v>
      </c>
      <c r="C8" s="13" t="s">
        <v>58</v>
      </c>
      <c r="D8" s="11">
        <v>70</v>
      </c>
      <c r="E8" s="12">
        <f>TRUNC(일위대가목록!E11,0)</f>
        <v>0</v>
      </c>
      <c r="F8" s="12">
        <f t="shared" si="0"/>
        <v>0</v>
      </c>
      <c r="G8" s="12">
        <f>TRUNC(일위대가목록!F11,0)</f>
        <v>0</v>
      </c>
      <c r="H8" s="12">
        <f t="shared" si="1"/>
        <v>0</v>
      </c>
      <c r="I8" s="12">
        <f>TRUNC(일위대가목록!G11,0)</f>
        <v>56690</v>
      </c>
      <c r="J8" s="12">
        <f t="shared" si="2"/>
        <v>3968300</v>
      </c>
      <c r="K8" s="12">
        <f t="shared" si="3"/>
        <v>56690</v>
      </c>
      <c r="L8" s="12">
        <f t="shared" si="4"/>
        <v>3968300</v>
      </c>
      <c r="M8" s="13" t="s">
        <v>88</v>
      </c>
      <c r="N8" s="1" t="s">
        <v>89</v>
      </c>
      <c r="O8" s="1" t="s">
        <v>50</v>
      </c>
      <c r="P8" s="1" t="s">
        <v>50</v>
      </c>
      <c r="Q8" s="1" t="s">
        <v>54</v>
      </c>
      <c r="R8" s="1" t="s">
        <v>61</v>
      </c>
      <c r="S8" s="1" t="s">
        <v>62</v>
      </c>
      <c r="T8" s="1" t="s">
        <v>62</v>
      </c>
      <c r="AR8" s="1" t="s">
        <v>50</v>
      </c>
      <c r="AS8" s="1" t="s">
        <v>50</v>
      </c>
      <c r="AU8" s="1" t="s">
        <v>90</v>
      </c>
      <c r="AV8">
        <v>404</v>
      </c>
    </row>
    <row r="9" spans="1:52" ht="30" customHeight="1" x14ac:dyDescent="0.3">
      <c r="A9" s="13" t="s">
        <v>91</v>
      </c>
      <c r="B9" s="13" t="s">
        <v>50</v>
      </c>
      <c r="C9" s="13" t="s">
        <v>50</v>
      </c>
      <c r="D9" s="11">
        <v>0</v>
      </c>
      <c r="E9" s="12">
        <f>TRUNC(단가대비표!O12,0)</f>
        <v>0</v>
      </c>
      <c r="F9" s="12">
        <f t="shared" si="0"/>
        <v>0</v>
      </c>
      <c r="G9" s="12">
        <f>TRUNC(단가대비표!P12,0)</f>
        <v>0</v>
      </c>
      <c r="H9" s="12">
        <f t="shared" si="1"/>
        <v>0</v>
      </c>
      <c r="I9" s="12"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3" t="s">
        <v>50</v>
      </c>
      <c r="N9" s="1" t="s">
        <v>92</v>
      </c>
      <c r="O9" s="1" t="s">
        <v>50</v>
      </c>
      <c r="P9" s="1" t="s">
        <v>50</v>
      </c>
      <c r="Q9" s="1" t="s">
        <v>54</v>
      </c>
      <c r="R9" s="1" t="s">
        <v>62</v>
      </c>
      <c r="S9" s="1" t="s">
        <v>62</v>
      </c>
      <c r="T9" s="1" t="s">
        <v>61</v>
      </c>
      <c r="AR9" s="1" t="s">
        <v>50</v>
      </c>
      <c r="AS9" s="1" t="s">
        <v>50</v>
      </c>
      <c r="AU9" s="1" t="s">
        <v>93</v>
      </c>
      <c r="AV9">
        <v>407</v>
      </c>
    </row>
    <row r="10" spans="1:52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54</v>
      </c>
    </row>
    <row r="11" spans="1:52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54</v>
      </c>
    </row>
    <row r="12" spans="1:52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54</v>
      </c>
    </row>
    <row r="13" spans="1:52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54</v>
      </c>
    </row>
    <row r="14" spans="1:52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54</v>
      </c>
    </row>
    <row r="15" spans="1:52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54</v>
      </c>
    </row>
    <row r="16" spans="1:52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54</v>
      </c>
    </row>
    <row r="17" spans="1:17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54</v>
      </c>
    </row>
    <row r="18" spans="1:17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54</v>
      </c>
    </row>
    <row r="19" spans="1:17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54</v>
      </c>
    </row>
    <row r="20" spans="1:17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54</v>
      </c>
    </row>
    <row r="21" spans="1:17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54</v>
      </c>
    </row>
    <row r="22" spans="1:17" ht="30" customHeight="1" x14ac:dyDescent="0.3">
      <c r="A22" s="13" t="s">
        <v>94</v>
      </c>
      <c r="B22" s="11"/>
      <c r="C22" s="11"/>
      <c r="D22" s="11"/>
      <c r="E22" s="12"/>
      <c r="F22" s="12">
        <f>SUMIF(Q5:Q21,"010101",F5:F21)</f>
        <v>0</v>
      </c>
      <c r="G22" s="12"/>
      <c r="H22" s="12">
        <f>SUMIF(Q5:Q21,"010101",H5:H21)</f>
        <v>0</v>
      </c>
      <c r="I22" s="12"/>
      <c r="J22" s="12">
        <f>SUMIF(Q5:Q21,"010101",J5:J21)</f>
        <v>9995600</v>
      </c>
      <c r="K22" s="12"/>
      <c r="L22" s="12">
        <f>SUMIF(Q5:Q21,"010101",L5:L21)</f>
        <v>9995600</v>
      </c>
      <c r="M22" s="11"/>
      <c r="N22" t="s">
        <v>95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300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9440F-D6F9-4C4D-86CE-8C9D7D362ED1}">
  <sheetPr>
    <pageSetUpPr fitToPage="1"/>
  </sheetPr>
  <dimension ref="A1:N11"/>
  <sheetViews>
    <sheetView topLeftCell="B1" workbookViewId="0">
      <selection activeCell="B15" sqref="B15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96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300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97</v>
      </c>
      <c r="B3" s="7" t="s">
        <v>1</v>
      </c>
      <c r="C3" s="7" t="s">
        <v>2</v>
      </c>
      <c r="D3" s="7" t="s">
        <v>3</v>
      </c>
      <c r="E3" s="7" t="s">
        <v>98</v>
      </c>
      <c r="F3" s="7" t="s">
        <v>99</v>
      </c>
      <c r="G3" s="7" t="s">
        <v>100</v>
      </c>
      <c r="H3" s="7" t="s">
        <v>101</v>
      </c>
      <c r="I3" s="7" t="s">
        <v>102</v>
      </c>
      <c r="J3" s="7" t="s">
        <v>103</v>
      </c>
      <c r="K3" s="7" t="s">
        <v>104</v>
      </c>
      <c r="L3" s="7" t="s">
        <v>105</v>
      </c>
      <c r="M3" s="7" t="s">
        <v>106</v>
      </c>
      <c r="N3" s="1" t="s">
        <v>107</v>
      </c>
    </row>
    <row r="4" spans="1:14" ht="30" customHeight="1" x14ac:dyDescent="0.3">
      <c r="A4" s="13" t="s">
        <v>60</v>
      </c>
      <c r="B4" s="13" t="s">
        <v>56</v>
      </c>
      <c r="C4" s="13" t="s">
        <v>57</v>
      </c>
      <c r="D4" s="13" t="s">
        <v>58</v>
      </c>
      <c r="E4" s="23">
        <f>일위대가!F6</f>
        <v>0</v>
      </c>
      <c r="F4" s="23">
        <f>일위대가!H6</f>
        <v>0</v>
      </c>
      <c r="G4" s="23">
        <f>일위대가!J6</f>
        <v>29396</v>
      </c>
      <c r="H4" s="23">
        <f t="shared" ref="H4:H11" si="0">E4+F4+G4</f>
        <v>29396</v>
      </c>
      <c r="I4" s="13" t="s">
        <v>59</v>
      </c>
      <c r="J4" s="13" t="s">
        <v>50</v>
      </c>
      <c r="K4" s="13" t="s">
        <v>50</v>
      </c>
      <c r="L4" s="13" t="s">
        <v>50</v>
      </c>
      <c r="M4" s="13" t="s">
        <v>50</v>
      </c>
      <c r="N4" s="1" t="s">
        <v>50</v>
      </c>
    </row>
    <row r="5" spans="1:14" ht="30" customHeight="1" x14ac:dyDescent="0.3">
      <c r="A5" s="13" t="s">
        <v>65</v>
      </c>
      <c r="B5" s="13" t="s">
        <v>56</v>
      </c>
      <c r="C5" s="13" t="s">
        <v>63</v>
      </c>
      <c r="D5" s="13" t="s">
        <v>58</v>
      </c>
      <c r="E5" s="23">
        <f>일위대가!F10</f>
        <v>0</v>
      </c>
      <c r="F5" s="23">
        <f>일위대가!H10</f>
        <v>0</v>
      </c>
      <c r="G5" s="23">
        <f>일위대가!J10</f>
        <v>48021</v>
      </c>
      <c r="H5" s="23">
        <f t="shared" si="0"/>
        <v>48021</v>
      </c>
      <c r="I5" s="13" t="s">
        <v>64</v>
      </c>
      <c r="J5" s="13" t="s">
        <v>50</v>
      </c>
      <c r="K5" s="13" t="s">
        <v>50</v>
      </c>
      <c r="L5" s="13" t="s">
        <v>50</v>
      </c>
      <c r="M5" s="13" t="s">
        <v>50</v>
      </c>
      <c r="N5" s="1" t="s">
        <v>50</v>
      </c>
    </row>
    <row r="6" spans="1:14" ht="30" customHeight="1" x14ac:dyDescent="0.3">
      <c r="A6" s="13" t="s">
        <v>69</v>
      </c>
      <c r="B6" s="13" t="s">
        <v>66</v>
      </c>
      <c r="C6" s="13" t="s">
        <v>67</v>
      </c>
      <c r="D6" s="13" t="s">
        <v>58</v>
      </c>
      <c r="E6" s="23">
        <f>일위대가!F14</f>
        <v>0</v>
      </c>
      <c r="F6" s="23">
        <f>일위대가!H14</f>
        <v>0</v>
      </c>
      <c r="G6" s="23">
        <f>일위대가!J14</f>
        <v>40910</v>
      </c>
      <c r="H6" s="23">
        <f t="shared" si="0"/>
        <v>40910</v>
      </c>
      <c r="I6" s="13" t="s">
        <v>68</v>
      </c>
      <c r="J6" s="13" t="s">
        <v>50</v>
      </c>
      <c r="K6" s="13" t="s">
        <v>50</v>
      </c>
      <c r="L6" s="13" t="s">
        <v>50</v>
      </c>
      <c r="M6" s="13" t="s">
        <v>50</v>
      </c>
      <c r="N6" s="1" t="s">
        <v>50</v>
      </c>
    </row>
    <row r="7" spans="1:14" ht="30" customHeight="1" x14ac:dyDescent="0.3">
      <c r="A7" s="13" t="s">
        <v>73</v>
      </c>
      <c r="B7" s="13" t="s">
        <v>75</v>
      </c>
      <c r="C7" s="13" t="s">
        <v>71</v>
      </c>
      <c r="D7" s="13" t="s">
        <v>58</v>
      </c>
      <c r="E7" s="23">
        <f>일위대가!F18</f>
        <v>0</v>
      </c>
      <c r="F7" s="23">
        <f>일위대가!H18</f>
        <v>0</v>
      </c>
      <c r="G7" s="23">
        <f>일위대가!J18</f>
        <v>120000</v>
      </c>
      <c r="H7" s="23">
        <f t="shared" si="0"/>
        <v>120000</v>
      </c>
      <c r="I7" s="13" t="s">
        <v>72</v>
      </c>
      <c r="J7" s="13" t="s">
        <v>50</v>
      </c>
      <c r="K7" s="13" t="s">
        <v>50</v>
      </c>
      <c r="L7" s="13" t="s">
        <v>50</v>
      </c>
      <c r="M7" s="13" t="s">
        <v>50</v>
      </c>
      <c r="N7" s="1" t="s">
        <v>50</v>
      </c>
    </row>
    <row r="8" spans="1:14" ht="30" customHeight="1" x14ac:dyDescent="0.3">
      <c r="A8" s="13" t="s">
        <v>78</v>
      </c>
      <c r="B8" s="13" t="s">
        <v>75</v>
      </c>
      <c r="C8" s="13" t="s">
        <v>76</v>
      </c>
      <c r="D8" s="13" t="s">
        <v>58</v>
      </c>
      <c r="E8" s="23">
        <f>일위대가!F22</f>
        <v>0</v>
      </c>
      <c r="F8" s="23">
        <f>일위대가!H22</f>
        <v>0</v>
      </c>
      <c r="G8" s="23">
        <f>일위대가!J22</f>
        <v>40910</v>
      </c>
      <c r="H8" s="23">
        <f t="shared" si="0"/>
        <v>40910</v>
      </c>
      <c r="I8" s="13" t="s">
        <v>77</v>
      </c>
      <c r="J8" s="13" t="s">
        <v>50</v>
      </c>
      <c r="K8" s="13" t="s">
        <v>50</v>
      </c>
      <c r="L8" s="13" t="s">
        <v>50</v>
      </c>
      <c r="M8" s="13" t="s">
        <v>50</v>
      </c>
      <c r="N8" s="1" t="s">
        <v>50</v>
      </c>
    </row>
    <row r="9" spans="1:14" ht="30" customHeight="1" x14ac:dyDescent="0.3">
      <c r="A9" s="13" t="s">
        <v>82</v>
      </c>
      <c r="B9" s="13" t="s">
        <v>66</v>
      </c>
      <c r="C9" s="13" t="s">
        <v>80</v>
      </c>
      <c r="D9" s="13" t="s">
        <v>58</v>
      </c>
      <c r="E9" s="23">
        <f>일위대가!F26</f>
        <v>0</v>
      </c>
      <c r="F9" s="23">
        <f>일위대가!H26</f>
        <v>0</v>
      </c>
      <c r="G9" s="23">
        <f>일위대가!J26</f>
        <v>68563</v>
      </c>
      <c r="H9" s="23">
        <f t="shared" si="0"/>
        <v>68563</v>
      </c>
      <c r="I9" s="13" t="s">
        <v>81</v>
      </c>
      <c r="J9" s="13" t="s">
        <v>50</v>
      </c>
      <c r="K9" s="13" t="s">
        <v>50</v>
      </c>
      <c r="L9" s="13" t="s">
        <v>50</v>
      </c>
      <c r="M9" s="13" t="s">
        <v>50</v>
      </c>
      <c r="N9" s="1" t="s">
        <v>50</v>
      </c>
    </row>
    <row r="10" spans="1:14" ht="30" customHeight="1" x14ac:dyDescent="0.3">
      <c r="A10" s="13" t="s">
        <v>86</v>
      </c>
      <c r="B10" s="13" t="s">
        <v>83</v>
      </c>
      <c r="C10" s="13" t="s">
        <v>84</v>
      </c>
      <c r="D10" s="13" t="s">
        <v>58</v>
      </c>
      <c r="E10" s="23">
        <f>일위대가!F30</f>
        <v>0</v>
      </c>
      <c r="F10" s="23">
        <f>일위대가!H30</f>
        <v>0</v>
      </c>
      <c r="G10" s="23">
        <f>일위대가!J30</f>
        <v>15990</v>
      </c>
      <c r="H10" s="23">
        <f t="shared" si="0"/>
        <v>15990</v>
      </c>
      <c r="I10" s="13" t="s">
        <v>85</v>
      </c>
      <c r="J10" s="13" t="s">
        <v>50</v>
      </c>
      <c r="K10" s="13" t="s">
        <v>50</v>
      </c>
      <c r="L10" s="13" t="s">
        <v>50</v>
      </c>
      <c r="M10" s="13" t="s">
        <v>50</v>
      </c>
      <c r="N10" s="1" t="s">
        <v>50</v>
      </c>
    </row>
    <row r="11" spans="1:14" ht="30" customHeight="1" x14ac:dyDescent="0.3">
      <c r="A11" s="13" t="s">
        <v>89</v>
      </c>
      <c r="B11" s="13" t="s">
        <v>87</v>
      </c>
      <c r="C11" s="13" t="s">
        <v>84</v>
      </c>
      <c r="D11" s="13" t="s">
        <v>58</v>
      </c>
      <c r="E11" s="23">
        <f>일위대가!F34</f>
        <v>0</v>
      </c>
      <c r="F11" s="23">
        <f>일위대가!H34</f>
        <v>0</v>
      </c>
      <c r="G11" s="23">
        <f>일위대가!J34</f>
        <v>56690</v>
      </c>
      <c r="H11" s="23">
        <f t="shared" si="0"/>
        <v>56690</v>
      </c>
      <c r="I11" s="13" t="s">
        <v>88</v>
      </c>
      <c r="J11" s="13" t="s">
        <v>50</v>
      </c>
      <c r="K11" s="13" t="s">
        <v>50</v>
      </c>
      <c r="L11" s="13" t="s">
        <v>50</v>
      </c>
      <c r="M11" s="13" t="s">
        <v>50</v>
      </c>
      <c r="N11" s="1" t="s">
        <v>50</v>
      </c>
    </row>
  </sheetData>
  <phoneticPr fontId="1" type="noConversion"/>
  <pageMargins left="0.78740157480314954" right="0" top="0.39370078740157477" bottom="0.39370078740157477" header="0" footer="0"/>
  <pageSetup paperSize="9" scale="78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539DA-8437-4BEF-ABFD-CFDE0BCE473D}">
  <sheetPr>
    <pageSetUpPr fitToPage="1"/>
  </sheetPr>
  <dimension ref="A1:AZ34"/>
  <sheetViews>
    <sheetView workbookViewId="0">
      <selection activeCell="A18" sqref="A1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/>
      <c r="G2" s="42" t="s">
        <v>8</v>
      </c>
      <c r="H2" s="42"/>
      <c r="I2" s="42" t="s">
        <v>9</v>
      </c>
      <c r="J2" s="42"/>
      <c r="K2" s="42" t="s">
        <v>10</v>
      </c>
      <c r="L2" s="42"/>
      <c r="M2" s="42" t="s">
        <v>11</v>
      </c>
      <c r="N2" s="38" t="s">
        <v>108</v>
      </c>
      <c r="O2" s="38" t="s">
        <v>19</v>
      </c>
      <c r="P2" s="38" t="s">
        <v>21</v>
      </c>
      <c r="Q2" s="38" t="s">
        <v>22</v>
      </c>
      <c r="R2" s="38" t="s">
        <v>23</v>
      </c>
      <c r="S2" s="38" t="s">
        <v>24</v>
      </c>
      <c r="T2" s="38" t="s">
        <v>25</v>
      </c>
      <c r="U2" s="38" t="s">
        <v>26</v>
      </c>
      <c r="V2" s="38" t="s">
        <v>27</v>
      </c>
      <c r="W2" s="38" t="s">
        <v>28</v>
      </c>
      <c r="X2" s="38" t="s">
        <v>29</v>
      </c>
      <c r="Y2" s="38" t="s">
        <v>30</v>
      </c>
      <c r="Z2" s="38" t="s">
        <v>31</v>
      </c>
      <c r="AA2" s="38" t="s">
        <v>32</v>
      </c>
      <c r="AB2" s="38" t="s">
        <v>33</v>
      </c>
      <c r="AC2" s="38" t="s">
        <v>34</v>
      </c>
      <c r="AD2" s="38" t="s">
        <v>35</v>
      </c>
      <c r="AE2" s="38" t="s">
        <v>36</v>
      </c>
      <c r="AF2" s="38" t="s">
        <v>37</v>
      </c>
      <c r="AG2" s="38" t="s">
        <v>38</v>
      </c>
      <c r="AH2" s="38" t="s">
        <v>39</v>
      </c>
      <c r="AI2" s="38" t="s">
        <v>40</v>
      </c>
      <c r="AJ2" s="38" t="s">
        <v>41</v>
      </c>
      <c r="AK2" s="38" t="s">
        <v>42</v>
      </c>
      <c r="AL2" s="38" t="s">
        <v>43</v>
      </c>
      <c r="AM2" s="38" t="s">
        <v>44</v>
      </c>
      <c r="AN2" s="38" t="s">
        <v>45</v>
      </c>
      <c r="AO2" s="38" t="s">
        <v>46</v>
      </c>
      <c r="AP2" s="38" t="s">
        <v>109</v>
      </c>
      <c r="AQ2" s="38" t="s">
        <v>110</v>
      </c>
      <c r="AR2" s="38" t="s">
        <v>111</v>
      </c>
      <c r="AS2" s="38" t="s">
        <v>112</v>
      </c>
      <c r="AT2" s="38" t="s">
        <v>113</v>
      </c>
      <c r="AU2" s="38" t="s">
        <v>114</v>
      </c>
      <c r="AV2" s="38" t="s">
        <v>47</v>
      </c>
      <c r="AW2" s="38" t="s">
        <v>115</v>
      </c>
      <c r="AX2" s="1" t="s">
        <v>107</v>
      </c>
      <c r="AY2" s="1" t="s">
        <v>20</v>
      </c>
      <c r="AZ2" s="1" t="s">
        <v>116</v>
      </c>
    </row>
    <row r="3" spans="1:52" ht="30" customHeight="1" x14ac:dyDescent="0.3">
      <c r="A3" s="42"/>
      <c r="B3" s="42"/>
      <c r="C3" s="42"/>
      <c r="D3" s="42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42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</row>
    <row r="4" spans="1:52" ht="30" customHeight="1" x14ac:dyDescent="0.3">
      <c r="A4" s="16" t="s">
        <v>117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60</v>
      </c>
    </row>
    <row r="5" spans="1:52" ht="30" customHeight="1" x14ac:dyDescent="0.3">
      <c r="A5" s="19" t="s">
        <v>57</v>
      </c>
      <c r="B5" s="19" t="s">
        <v>118</v>
      </c>
      <c r="C5" s="19" t="s">
        <v>58</v>
      </c>
      <c r="D5" s="20">
        <v>1</v>
      </c>
      <c r="E5" s="22">
        <f>단가대비표!O7</f>
        <v>0</v>
      </c>
      <c r="F5" s="25">
        <f>TRUNC(E5*D5,1)</f>
        <v>0</v>
      </c>
      <c r="G5" s="22">
        <f>단가대비표!P7</f>
        <v>0</v>
      </c>
      <c r="H5" s="25">
        <f>TRUNC(G5*D5,1)</f>
        <v>0</v>
      </c>
      <c r="I5" s="22">
        <f>단가대비표!V7</f>
        <v>29396</v>
      </c>
      <c r="J5" s="25">
        <f>TRUNC(I5*D5,1)</f>
        <v>29396</v>
      </c>
      <c r="K5" s="22">
        <f>TRUNC(E5+G5+I5,1)</f>
        <v>29396</v>
      </c>
      <c r="L5" s="25">
        <f>TRUNC(F5+H5+J5,1)</f>
        <v>29396</v>
      </c>
      <c r="M5" s="19" t="s">
        <v>50</v>
      </c>
      <c r="N5" s="1" t="s">
        <v>60</v>
      </c>
      <c r="O5" s="1" t="s">
        <v>119</v>
      </c>
      <c r="P5" s="1" t="s">
        <v>62</v>
      </c>
      <c r="Q5" s="1" t="s">
        <v>62</v>
      </c>
      <c r="R5" s="1" t="s">
        <v>61</v>
      </c>
      <c r="AV5" s="1" t="s">
        <v>50</v>
      </c>
      <c r="AW5" s="1" t="s">
        <v>120</v>
      </c>
      <c r="AX5" s="1" t="s">
        <v>50</v>
      </c>
      <c r="AY5" s="1" t="s">
        <v>50</v>
      </c>
      <c r="AZ5" s="1" t="s">
        <v>50</v>
      </c>
    </row>
    <row r="6" spans="1:52" ht="30" customHeight="1" x14ac:dyDescent="0.3">
      <c r="A6" s="19" t="s">
        <v>121</v>
      </c>
      <c r="B6" s="19" t="s">
        <v>50</v>
      </c>
      <c r="C6" s="19" t="s">
        <v>50</v>
      </c>
      <c r="D6" s="20"/>
      <c r="E6" s="22"/>
      <c r="F6" s="25">
        <f>TRUNC(SUMIF(N5:N5, N4, F5:F5),0)</f>
        <v>0</v>
      </c>
      <c r="G6" s="22"/>
      <c r="H6" s="25">
        <f>TRUNC(SUMIF(N5:N5, N4, H5:H5),0)</f>
        <v>0</v>
      </c>
      <c r="I6" s="22"/>
      <c r="J6" s="25">
        <f>TRUNC(SUMIF(N5:N5, N4, J5:J5),0)</f>
        <v>29396</v>
      </c>
      <c r="K6" s="22"/>
      <c r="L6" s="25">
        <f>F6+H6+J6</f>
        <v>29396</v>
      </c>
      <c r="M6" s="19" t="s">
        <v>50</v>
      </c>
      <c r="N6" s="1" t="s">
        <v>95</v>
      </c>
      <c r="O6" s="1" t="s">
        <v>95</v>
      </c>
      <c r="P6" s="1" t="s">
        <v>50</v>
      </c>
      <c r="Q6" s="1" t="s">
        <v>50</v>
      </c>
      <c r="R6" s="1" t="s">
        <v>50</v>
      </c>
      <c r="AV6" s="1" t="s">
        <v>50</v>
      </c>
      <c r="AW6" s="1" t="s">
        <v>50</v>
      </c>
      <c r="AX6" s="1" t="s">
        <v>50</v>
      </c>
      <c r="AY6" s="1" t="s">
        <v>50</v>
      </c>
      <c r="AZ6" s="1" t="s">
        <v>50</v>
      </c>
    </row>
    <row r="7" spans="1:52" ht="30" customHeight="1" x14ac:dyDescent="0.3">
      <c r="A7" s="20"/>
      <c r="B7" s="20"/>
      <c r="C7" s="20"/>
      <c r="D7" s="20"/>
      <c r="E7" s="22"/>
      <c r="F7" s="25"/>
      <c r="G7" s="22"/>
      <c r="H7" s="25"/>
      <c r="I7" s="22"/>
      <c r="J7" s="25"/>
      <c r="K7" s="22"/>
      <c r="L7" s="25"/>
      <c r="M7" s="20"/>
    </row>
    <row r="8" spans="1:52" ht="30" customHeight="1" x14ac:dyDescent="0.3">
      <c r="A8" s="16" t="s">
        <v>122</v>
      </c>
      <c r="B8" s="17"/>
      <c r="C8" s="17"/>
      <c r="D8" s="17"/>
      <c r="E8" s="21"/>
      <c r="F8" s="24"/>
      <c r="G8" s="21"/>
      <c r="H8" s="24"/>
      <c r="I8" s="21"/>
      <c r="J8" s="24"/>
      <c r="K8" s="21"/>
      <c r="L8" s="24"/>
      <c r="M8" s="18"/>
      <c r="N8" s="1" t="s">
        <v>65</v>
      </c>
    </row>
    <row r="9" spans="1:52" ht="30" customHeight="1" x14ac:dyDescent="0.3">
      <c r="A9" s="19" t="s">
        <v>123</v>
      </c>
      <c r="B9" s="19" t="s">
        <v>124</v>
      </c>
      <c r="C9" s="19" t="s">
        <v>58</v>
      </c>
      <c r="D9" s="20">
        <v>1</v>
      </c>
      <c r="E9" s="22">
        <f>단가대비표!O8</f>
        <v>0</v>
      </c>
      <c r="F9" s="25">
        <f>TRUNC(E9*D9,1)</f>
        <v>0</v>
      </c>
      <c r="G9" s="22">
        <f>단가대비표!P8</f>
        <v>0</v>
      </c>
      <c r="H9" s="25">
        <f>TRUNC(G9*D9,1)</f>
        <v>0</v>
      </c>
      <c r="I9" s="22">
        <f>단가대비표!V8</f>
        <v>48021</v>
      </c>
      <c r="J9" s="25">
        <f>TRUNC(I9*D9,1)</f>
        <v>48021</v>
      </c>
      <c r="K9" s="22">
        <f>TRUNC(E9+G9+I9,1)</f>
        <v>48021</v>
      </c>
      <c r="L9" s="25">
        <f>TRUNC(F9+H9+J9,1)</f>
        <v>48021</v>
      </c>
      <c r="M9" s="19" t="s">
        <v>50</v>
      </c>
      <c r="N9" s="1" t="s">
        <v>65</v>
      </c>
      <c r="O9" s="1" t="s">
        <v>125</v>
      </c>
      <c r="P9" s="1" t="s">
        <v>62</v>
      </c>
      <c r="Q9" s="1" t="s">
        <v>62</v>
      </c>
      <c r="R9" s="1" t="s">
        <v>61</v>
      </c>
      <c r="AV9" s="1" t="s">
        <v>50</v>
      </c>
      <c r="AW9" s="1" t="s">
        <v>126</v>
      </c>
      <c r="AX9" s="1" t="s">
        <v>50</v>
      </c>
      <c r="AY9" s="1" t="s">
        <v>50</v>
      </c>
      <c r="AZ9" s="1" t="s">
        <v>50</v>
      </c>
    </row>
    <row r="10" spans="1:52" ht="30" customHeight="1" x14ac:dyDescent="0.3">
      <c r="A10" s="19" t="s">
        <v>121</v>
      </c>
      <c r="B10" s="19" t="s">
        <v>50</v>
      </c>
      <c r="C10" s="19" t="s">
        <v>50</v>
      </c>
      <c r="D10" s="20"/>
      <c r="E10" s="22"/>
      <c r="F10" s="25">
        <f>TRUNC(SUMIF(N9:N9, N8, F9:F9),0)</f>
        <v>0</v>
      </c>
      <c r="G10" s="22"/>
      <c r="H10" s="25">
        <f>TRUNC(SUMIF(N9:N9, N8, H9:H9),0)</f>
        <v>0</v>
      </c>
      <c r="I10" s="22"/>
      <c r="J10" s="25">
        <f>TRUNC(SUMIF(N9:N9, N8, J9:J9),0)</f>
        <v>48021</v>
      </c>
      <c r="K10" s="22"/>
      <c r="L10" s="25">
        <f>F10+H10+J10</f>
        <v>48021</v>
      </c>
      <c r="M10" s="19" t="s">
        <v>50</v>
      </c>
      <c r="N10" s="1" t="s">
        <v>95</v>
      </c>
      <c r="O10" s="1" t="s">
        <v>95</v>
      </c>
      <c r="P10" s="1" t="s">
        <v>50</v>
      </c>
      <c r="Q10" s="1" t="s">
        <v>50</v>
      </c>
      <c r="R10" s="1" t="s">
        <v>50</v>
      </c>
      <c r="AV10" s="1" t="s">
        <v>50</v>
      </c>
      <c r="AW10" s="1" t="s">
        <v>50</v>
      </c>
      <c r="AX10" s="1" t="s">
        <v>50</v>
      </c>
      <c r="AY10" s="1" t="s">
        <v>50</v>
      </c>
      <c r="AZ10" s="1" t="s">
        <v>50</v>
      </c>
    </row>
    <row r="11" spans="1:52" ht="30" customHeight="1" x14ac:dyDescent="0.3">
      <c r="A11" s="20"/>
      <c r="B11" s="20"/>
      <c r="C11" s="20"/>
      <c r="D11" s="20"/>
      <c r="E11" s="22"/>
      <c r="F11" s="25"/>
      <c r="G11" s="22"/>
      <c r="H11" s="25"/>
      <c r="I11" s="22"/>
      <c r="J11" s="25"/>
      <c r="K11" s="22"/>
      <c r="L11" s="25"/>
      <c r="M11" s="20"/>
    </row>
    <row r="12" spans="1:52" ht="30" customHeight="1" x14ac:dyDescent="0.3">
      <c r="A12" s="16" t="s">
        <v>127</v>
      </c>
      <c r="B12" s="17"/>
      <c r="C12" s="17"/>
      <c r="D12" s="17"/>
      <c r="E12" s="21"/>
      <c r="F12" s="24"/>
      <c r="G12" s="21"/>
      <c r="H12" s="24"/>
      <c r="I12" s="21"/>
      <c r="J12" s="24"/>
      <c r="K12" s="21"/>
      <c r="L12" s="24"/>
      <c r="M12" s="18"/>
      <c r="N12" s="1" t="s">
        <v>69</v>
      </c>
    </row>
    <row r="13" spans="1:52" ht="30" customHeight="1" x14ac:dyDescent="0.3">
      <c r="A13" s="19" t="s">
        <v>75</v>
      </c>
      <c r="B13" s="19" t="s">
        <v>76</v>
      </c>
      <c r="C13" s="19" t="s">
        <v>58</v>
      </c>
      <c r="D13" s="20">
        <v>1</v>
      </c>
      <c r="E13" s="22">
        <f>단가대비표!O5</f>
        <v>0</v>
      </c>
      <c r="F13" s="25">
        <f>TRUNC(E13*D13,1)</f>
        <v>0</v>
      </c>
      <c r="G13" s="22">
        <f>단가대비표!P5</f>
        <v>0</v>
      </c>
      <c r="H13" s="25">
        <f>TRUNC(G13*D13,1)</f>
        <v>0</v>
      </c>
      <c r="I13" s="22">
        <f>단가대비표!V5</f>
        <v>40910</v>
      </c>
      <c r="J13" s="25">
        <f>TRUNC(I13*D13,1)</f>
        <v>40910</v>
      </c>
      <c r="K13" s="22">
        <f>TRUNC(E13+G13+I13,1)</f>
        <v>40910</v>
      </c>
      <c r="L13" s="25">
        <f>TRUNC(F13+H13+J13,1)</f>
        <v>40910</v>
      </c>
      <c r="M13" s="19" t="s">
        <v>50</v>
      </c>
      <c r="N13" s="1" t="s">
        <v>69</v>
      </c>
      <c r="O13" s="1" t="s">
        <v>128</v>
      </c>
      <c r="P13" s="1" t="s">
        <v>62</v>
      </c>
      <c r="Q13" s="1" t="s">
        <v>62</v>
      </c>
      <c r="R13" s="1" t="s">
        <v>61</v>
      </c>
      <c r="AV13" s="1" t="s">
        <v>50</v>
      </c>
      <c r="AW13" s="1" t="s">
        <v>129</v>
      </c>
      <c r="AX13" s="1" t="s">
        <v>50</v>
      </c>
      <c r="AY13" s="1" t="s">
        <v>50</v>
      </c>
      <c r="AZ13" s="1" t="s">
        <v>50</v>
      </c>
    </row>
    <row r="14" spans="1:52" ht="30" customHeight="1" x14ac:dyDescent="0.3">
      <c r="A14" s="19" t="s">
        <v>121</v>
      </c>
      <c r="B14" s="19" t="s">
        <v>50</v>
      </c>
      <c r="C14" s="19" t="s">
        <v>50</v>
      </c>
      <c r="D14" s="20"/>
      <c r="E14" s="22"/>
      <c r="F14" s="25">
        <f>TRUNC(SUMIF(N13:N13, N12, F13:F13),0)</f>
        <v>0</v>
      </c>
      <c r="G14" s="22"/>
      <c r="H14" s="25">
        <f>TRUNC(SUMIF(N13:N13, N12, H13:H13),0)</f>
        <v>0</v>
      </c>
      <c r="I14" s="22"/>
      <c r="J14" s="25">
        <f>TRUNC(SUMIF(N13:N13, N12, J13:J13),0)</f>
        <v>40910</v>
      </c>
      <c r="K14" s="22"/>
      <c r="L14" s="25">
        <f>F14+H14+J14</f>
        <v>40910</v>
      </c>
      <c r="M14" s="19" t="s">
        <v>50</v>
      </c>
      <c r="N14" s="1" t="s">
        <v>95</v>
      </c>
      <c r="O14" s="1" t="s">
        <v>95</v>
      </c>
      <c r="P14" s="1" t="s">
        <v>50</v>
      </c>
      <c r="Q14" s="1" t="s">
        <v>50</v>
      </c>
      <c r="R14" s="1" t="s">
        <v>50</v>
      </c>
      <c r="AV14" s="1" t="s">
        <v>50</v>
      </c>
      <c r="AW14" s="1" t="s">
        <v>50</v>
      </c>
      <c r="AX14" s="1" t="s">
        <v>50</v>
      </c>
      <c r="AY14" s="1" t="s">
        <v>50</v>
      </c>
      <c r="AZ14" s="1" t="s">
        <v>50</v>
      </c>
    </row>
    <row r="15" spans="1:52" ht="30" customHeight="1" x14ac:dyDescent="0.3">
      <c r="A15" s="20"/>
      <c r="B15" s="20"/>
      <c r="C15" s="20"/>
      <c r="D15" s="20"/>
      <c r="E15" s="22"/>
      <c r="F15" s="25"/>
      <c r="G15" s="22"/>
      <c r="H15" s="25"/>
      <c r="I15" s="22"/>
      <c r="J15" s="25"/>
      <c r="K15" s="22"/>
      <c r="L15" s="25"/>
      <c r="M15" s="20"/>
    </row>
    <row r="16" spans="1:52" ht="30" customHeight="1" x14ac:dyDescent="0.3">
      <c r="A16" s="16" t="s">
        <v>305</v>
      </c>
      <c r="B16" s="17"/>
      <c r="C16" s="17"/>
      <c r="D16" s="17"/>
      <c r="E16" s="21"/>
      <c r="F16" s="24"/>
      <c r="G16" s="21"/>
      <c r="H16" s="24"/>
      <c r="I16" s="21"/>
      <c r="J16" s="24"/>
      <c r="K16" s="21"/>
      <c r="L16" s="24"/>
      <c r="M16" s="18"/>
      <c r="N16" s="1" t="s">
        <v>73</v>
      </c>
    </row>
    <row r="17" spans="1:52" ht="30" customHeight="1" x14ac:dyDescent="0.3">
      <c r="A17" s="19" t="s">
        <v>306</v>
      </c>
      <c r="B17" s="19" t="s">
        <v>71</v>
      </c>
      <c r="C17" s="19" t="s">
        <v>58</v>
      </c>
      <c r="D17" s="20">
        <v>1</v>
      </c>
      <c r="E17" s="22">
        <f>단가대비표!O6</f>
        <v>0</v>
      </c>
      <c r="F17" s="25">
        <f>TRUNC(E17*D17,1)</f>
        <v>0</v>
      </c>
      <c r="G17" s="22">
        <f>단가대비표!P6</f>
        <v>0</v>
      </c>
      <c r="H17" s="25">
        <f>TRUNC(G17*D17,1)</f>
        <v>0</v>
      </c>
      <c r="I17" s="22">
        <f>단가대비표!V6</f>
        <v>120000</v>
      </c>
      <c r="J17" s="25">
        <f>TRUNC(I17*D17,1)</f>
        <v>120000</v>
      </c>
      <c r="K17" s="22">
        <f>TRUNC(E17+G17+I17,1)</f>
        <v>120000</v>
      </c>
      <c r="L17" s="25">
        <f>TRUNC(F17+H17+J17,1)</f>
        <v>120000</v>
      </c>
      <c r="M17" s="19" t="s">
        <v>50</v>
      </c>
      <c r="N17" s="1" t="s">
        <v>73</v>
      </c>
      <c r="O17" s="1" t="s">
        <v>130</v>
      </c>
      <c r="P17" s="1" t="s">
        <v>62</v>
      </c>
      <c r="Q17" s="1" t="s">
        <v>62</v>
      </c>
      <c r="R17" s="1" t="s">
        <v>61</v>
      </c>
      <c r="AV17" s="1" t="s">
        <v>50</v>
      </c>
      <c r="AW17" s="1" t="s">
        <v>131</v>
      </c>
      <c r="AX17" s="1" t="s">
        <v>50</v>
      </c>
      <c r="AY17" s="1" t="s">
        <v>50</v>
      </c>
      <c r="AZ17" s="1" t="s">
        <v>50</v>
      </c>
    </row>
    <row r="18" spans="1:52" ht="30" customHeight="1" x14ac:dyDescent="0.3">
      <c r="A18" s="19" t="s">
        <v>121</v>
      </c>
      <c r="B18" s="19" t="s">
        <v>50</v>
      </c>
      <c r="C18" s="19" t="s">
        <v>50</v>
      </c>
      <c r="D18" s="20"/>
      <c r="E18" s="22"/>
      <c r="F18" s="25">
        <f>TRUNC(SUMIF(N17:N17, N16, F17:F17),0)</f>
        <v>0</v>
      </c>
      <c r="G18" s="22"/>
      <c r="H18" s="25">
        <f>TRUNC(SUMIF(N17:N17, N16, H17:H17),0)</f>
        <v>0</v>
      </c>
      <c r="I18" s="22"/>
      <c r="J18" s="25">
        <f>TRUNC(SUMIF(N17:N17, N16, J17:J17),0)</f>
        <v>120000</v>
      </c>
      <c r="K18" s="22"/>
      <c r="L18" s="25">
        <f>F18+H18+J18</f>
        <v>120000</v>
      </c>
      <c r="M18" s="19" t="s">
        <v>50</v>
      </c>
      <c r="N18" s="1" t="s">
        <v>95</v>
      </c>
      <c r="O18" s="1" t="s">
        <v>95</v>
      </c>
      <c r="P18" s="1" t="s">
        <v>50</v>
      </c>
      <c r="Q18" s="1" t="s">
        <v>50</v>
      </c>
      <c r="R18" s="1" t="s">
        <v>50</v>
      </c>
      <c r="AV18" s="1" t="s">
        <v>50</v>
      </c>
      <c r="AW18" s="1" t="s">
        <v>50</v>
      </c>
      <c r="AX18" s="1" t="s">
        <v>50</v>
      </c>
      <c r="AY18" s="1" t="s">
        <v>50</v>
      </c>
      <c r="AZ18" s="1" t="s">
        <v>50</v>
      </c>
    </row>
    <row r="19" spans="1:52" ht="30" customHeight="1" x14ac:dyDescent="0.3">
      <c r="A19" s="20"/>
      <c r="B19" s="20"/>
      <c r="C19" s="20"/>
      <c r="D19" s="20"/>
      <c r="E19" s="22"/>
      <c r="F19" s="25"/>
      <c r="G19" s="22"/>
      <c r="H19" s="25"/>
      <c r="I19" s="22"/>
      <c r="J19" s="25"/>
      <c r="K19" s="22"/>
      <c r="L19" s="25"/>
      <c r="M19" s="20"/>
    </row>
    <row r="20" spans="1:52" ht="30" customHeight="1" x14ac:dyDescent="0.3">
      <c r="A20" s="16" t="s">
        <v>132</v>
      </c>
      <c r="B20" s="17"/>
      <c r="C20" s="17"/>
      <c r="D20" s="17"/>
      <c r="E20" s="21"/>
      <c r="F20" s="24"/>
      <c r="G20" s="21"/>
      <c r="H20" s="24"/>
      <c r="I20" s="21"/>
      <c r="J20" s="24"/>
      <c r="K20" s="21"/>
      <c r="L20" s="24"/>
      <c r="M20" s="18"/>
      <c r="N20" s="1" t="s">
        <v>78</v>
      </c>
    </row>
    <row r="21" spans="1:52" ht="30" customHeight="1" x14ac:dyDescent="0.3">
      <c r="A21" s="19" t="s">
        <v>75</v>
      </c>
      <c r="B21" s="19" t="s">
        <v>76</v>
      </c>
      <c r="C21" s="19" t="s">
        <v>58</v>
      </c>
      <c r="D21" s="20">
        <v>1</v>
      </c>
      <c r="E21" s="22">
        <f>단가대비표!O5</f>
        <v>0</v>
      </c>
      <c r="F21" s="25">
        <f>TRUNC(E21*D21,1)</f>
        <v>0</v>
      </c>
      <c r="G21" s="22">
        <f>단가대비표!P5</f>
        <v>0</v>
      </c>
      <c r="H21" s="25">
        <f>TRUNC(G21*D21,1)</f>
        <v>0</v>
      </c>
      <c r="I21" s="22">
        <f>단가대비표!V5</f>
        <v>40910</v>
      </c>
      <c r="J21" s="25">
        <f>TRUNC(I21*D21,1)</f>
        <v>40910</v>
      </c>
      <c r="K21" s="22">
        <f>TRUNC(E21+G21+I21,1)</f>
        <v>40910</v>
      </c>
      <c r="L21" s="25">
        <f>TRUNC(F21+H21+J21,1)</f>
        <v>40910</v>
      </c>
      <c r="M21" s="19" t="s">
        <v>50</v>
      </c>
      <c r="N21" s="1" t="s">
        <v>78</v>
      </c>
      <c r="O21" s="1" t="s">
        <v>128</v>
      </c>
      <c r="P21" s="1" t="s">
        <v>62</v>
      </c>
      <c r="Q21" s="1" t="s">
        <v>62</v>
      </c>
      <c r="R21" s="1" t="s">
        <v>61</v>
      </c>
      <c r="AV21" s="1" t="s">
        <v>50</v>
      </c>
      <c r="AW21" s="1" t="s">
        <v>133</v>
      </c>
      <c r="AX21" s="1" t="s">
        <v>50</v>
      </c>
      <c r="AY21" s="1" t="s">
        <v>50</v>
      </c>
      <c r="AZ21" s="1" t="s">
        <v>50</v>
      </c>
    </row>
    <row r="22" spans="1:52" ht="30" customHeight="1" x14ac:dyDescent="0.3">
      <c r="A22" s="19" t="s">
        <v>121</v>
      </c>
      <c r="B22" s="19" t="s">
        <v>50</v>
      </c>
      <c r="C22" s="19" t="s">
        <v>50</v>
      </c>
      <c r="D22" s="20"/>
      <c r="E22" s="22"/>
      <c r="F22" s="25">
        <f>TRUNC(SUMIF(N21:N21, N20, F21:F21),0)</f>
        <v>0</v>
      </c>
      <c r="G22" s="22"/>
      <c r="H22" s="25">
        <f>TRUNC(SUMIF(N21:N21, N20, H21:H21),0)</f>
        <v>0</v>
      </c>
      <c r="I22" s="22"/>
      <c r="J22" s="25">
        <f>TRUNC(SUMIF(N21:N21, N20, J21:J21),0)</f>
        <v>40910</v>
      </c>
      <c r="K22" s="22"/>
      <c r="L22" s="25">
        <f>F22+H22+J22</f>
        <v>40910</v>
      </c>
      <c r="M22" s="19" t="s">
        <v>50</v>
      </c>
      <c r="N22" s="1" t="s">
        <v>95</v>
      </c>
      <c r="O22" s="1" t="s">
        <v>95</v>
      </c>
      <c r="P22" s="1" t="s">
        <v>50</v>
      </c>
      <c r="Q22" s="1" t="s">
        <v>50</v>
      </c>
      <c r="R22" s="1" t="s">
        <v>50</v>
      </c>
      <c r="AV22" s="1" t="s">
        <v>50</v>
      </c>
      <c r="AW22" s="1" t="s">
        <v>50</v>
      </c>
      <c r="AX22" s="1" t="s">
        <v>50</v>
      </c>
      <c r="AY22" s="1" t="s">
        <v>50</v>
      </c>
      <c r="AZ22" s="1" t="s">
        <v>50</v>
      </c>
    </row>
    <row r="23" spans="1:52" ht="30" customHeight="1" x14ac:dyDescent="0.3">
      <c r="A23" s="20"/>
      <c r="B23" s="20"/>
      <c r="C23" s="20"/>
      <c r="D23" s="20"/>
      <c r="E23" s="22"/>
      <c r="F23" s="25"/>
      <c r="G23" s="22"/>
      <c r="H23" s="25"/>
      <c r="I23" s="22"/>
      <c r="J23" s="25"/>
      <c r="K23" s="22"/>
      <c r="L23" s="25"/>
      <c r="M23" s="20"/>
    </row>
    <row r="24" spans="1:52" ht="30" customHeight="1" x14ac:dyDescent="0.3">
      <c r="A24" s="16" t="s">
        <v>134</v>
      </c>
      <c r="B24" s="17"/>
      <c r="C24" s="17"/>
      <c r="D24" s="17"/>
      <c r="E24" s="21"/>
      <c r="F24" s="24"/>
      <c r="G24" s="21"/>
      <c r="H24" s="24"/>
      <c r="I24" s="21"/>
      <c r="J24" s="24"/>
      <c r="K24" s="21"/>
      <c r="L24" s="24"/>
      <c r="M24" s="18"/>
      <c r="N24" s="1" t="s">
        <v>82</v>
      </c>
    </row>
    <row r="25" spans="1:52" ht="30" customHeight="1" x14ac:dyDescent="0.3">
      <c r="A25" s="19" t="s">
        <v>80</v>
      </c>
      <c r="B25" s="19" t="s">
        <v>135</v>
      </c>
      <c r="C25" s="19" t="s">
        <v>58</v>
      </c>
      <c r="D25" s="20">
        <v>1</v>
      </c>
      <c r="E25" s="22">
        <f>단가대비표!O9</f>
        <v>0</v>
      </c>
      <c r="F25" s="25">
        <f>TRUNC(E25*D25,1)</f>
        <v>0</v>
      </c>
      <c r="G25" s="22">
        <f>단가대비표!P9</f>
        <v>0</v>
      </c>
      <c r="H25" s="25">
        <f>TRUNC(G25*D25,1)</f>
        <v>0</v>
      </c>
      <c r="I25" s="22">
        <f>단가대비표!V9</f>
        <v>68563</v>
      </c>
      <c r="J25" s="25">
        <f>TRUNC(I25*D25,1)</f>
        <v>68563</v>
      </c>
      <c r="K25" s="22">
        <f>TRUNC(E25+G25+I25,1)</f>
        <v>68563</v>
      </c>
      <c r="L25" s="25">
        <f>TRUNC(F25+H25+J25,1)</f>
        <v>68563</v>
      </c>
      <c r="M25" s="19" t="s">
        <v>50</v>
      </c>
      <c r="N25" s="1" t="s">
        <v>82</v>
      </c>
      <c r="O25" s="1" t="s">
        <v>136</v>
      </c>
      <c r="P25" s="1" t="s">
        <v>62</v>
      </c>
      <c r="Q25" s="1" t="s">
        <v>62</v>
      </c>
      <c r="R25" s="1" t="s">
        <v>61</v>
      </c>
      <c r="AV25" s="1" t="s">
        <v>50</v>
      </c>
      <c r="AW25" s="1" t="s">
        <v>137</v>
      </c>
      <c r="AX25" s="1" t="s">
        <v>50</v>
      </c>
      <c r="AY25" s="1" t="s">
        <v>50</v>
      </c>
      <c r="AZ25" s="1" t="s">
        <v>50</v>
      </c>
    </row>
    <row r="26" spans="1:52" ht="30" customHeight="1" x14ac:dyDescent="0.3">
      <c r="A26" s="19" t="s">
        <v>121</v>
      </c>
      <c r="B26" s="19" t="s">
        <v>50</v>
      </c>
      <c r="C26" s="19" t="s">
        <v>50</v>
      </c>
      <c r="D26" s="20"/>
      <c r="E26" s="22"/>
      <c r="F26" s="25">
        <f>TRUNC(SUMIF(N25:N25, N24, F25:F25),0)</f>
        <v>0</v>
      </c>
      <c r="G26" s="22"/>
      <c r="H26" s="25">
        <f>TRUNC(SUMIF(N25:N25, N24, H25:H25),0)</f>
        <v>0</v>
      </c>
      <c r="I26" s="22"/>
      <c r="J26" s="25">
        <f>TRUNC(SUMIF(N25:N25, N24, J25:J25),0)</f>
        <v>68563</v>
      </c>
      <c r="K26" s="22"/>
      <c r="L26" s="25">
        <f>F26+H26+J26</f>
        <v>68563</v>
      </c>
      <c r="M26" s="19" t="s">
        <v>50</v>
      </c>
      <c r="N26" s="1" t="s">
        <v>95</v>
      </c>
      <c r="O26" s="1" t="s">
        <v>95</v>
      </c>
      <c r="P26" s="1" t="s">
        <v>50</v>
      </c>
      <c r="Q26" s="1" t="s">
        <v>50</v>
      </c>
      <c r="R26" s="1" t="s">
        <v>50</v>
      </c>
      <c r="AV26" s="1" t="s">
        <v>50</v>
      </c>
      <c r="AW26" s="1" t="s">
        <v>50</v>
      </c>
      <c r="AX26" s="1" t="s">
        <v>50</v>
      </c>
      <c r="AY26" s="1" t="s">
        <v>50</v>
      </c>
      <c r="AZ26" s="1" t="s">
        <v>50</v>
      </c>
    </row>
    <row r="27" spans="1:52" ht="30" customHeight="1" x14ac:dyDescent="0.3">
      <c r="A27" s="20"/>
      <c r="B27" s="20"/>
      <c r="C27" s="20"/>
      <c r="D27" s="20"/>
      <c r="E27" s="22"/>
      <c r="F27" s="25"/>
      <c r="G27" s="22"/>
      <c r="H27" s="25"/>
      <c r="I27" s="22"/>
      <c r="J27" s="25"/>
      <c r="K27" s="22"/>
      <c r="L27" s="25"/>
      <c r="M27" s="20"/>
    </row>
    <row r="28" spans="1:52" ht="30" customHeight="1" x14ac:dyDescent="0.3">
      <c r="A28" s="16" t="s">
        <v>138</v>
      </c>
      <c r="B28" s="17"/>
      <c r="C28" s="17"/>
      <c r="D28" s="17"/>
      <c r="E28" s="21"/>
      <c r="F28" s="24"/>
      <c r="G28" s="21"/>
      <c r="H28" s="24"/>
      <c r="I28" s="21"/>
      <c r="J28" s="24"/>
      <c r="K28" s="21"/>
      <c r="L28" s="24"/>
      <c r="M28" s="18"/>
      <c r="N28" s="1" t="s">
        <v>86</v>
      </c>
    </row>
    <row r="29" spans="1:52" ht="30" customHeight="1" x14ac:dyDescent="0.3">
      <c r="A29" s="19" t="s">
        <v>139</v>
      </c>
      <c r="B29" s="19" t="s">
        <v>140</v>
      </c>
      <c r="C29" s="19" t="s">
        <v>58</v>
      </c>
      <c r="D29" s="20">
        <v>1</v>
      </c>
      <c r="E29" s="22">
        <f>단가대비표!O10</f>
        <v>0</v>
      </c>
      <c r="F29" s="25">
        <f>TRUNC(E29*D29,1)</f>
        <v>0</v>
      </c>
      <c r="G29" s="22">
        <f>단가대비표!P10</f>
        <v>0</v>
      </c>
      <c r="H29" s="25">
        <f>TRUNC(G29*D29,1)</f>
        <v>0</v>
      </c>
      <c r="I29" s="22">
        <f>단가대비표!V10</f>
        <v>15990</v>
      </c>
      <c r="J29" s="25">
        <f>TRUNC(I29*D29,1)</f>
        <v>15990</v>
      </c>
      <c r="K29" s="22">
        <f>TRUNC(E29+G29+I29,1)</f>
        <v>15990</v>
      </c>
      <c r="L29" s="25">
        <f>TRUNC(F29+H29+J29,1)</f>
        <v>15990</v>
      </c>
      <c r="M29" s="19" t="s">
        <v>50</v>
      </c>
      <c r="N29" s="1" t="s">
        <v>86</v>
      </c>
      <c r="O29" s="1" t="s">
        <v>141</v>
      </c>
      <c r="P29" s="1" t="s">
        <v>62</v>
      </c>
      <c r="Q29" s="1" t="s">
        <v>62</v>
      </c>
      <c r="R29" s="1" t="s">
        <v>61</v>
      </c>
      <c r="AV29" s="1" t="s">
        <v>50</v>
      </c>
      <c r="AW29" s="1" t="s">
        <v>142</v>
      </c>
      <c r="AX29" s="1" t="s">
        <v>50</v>
      </c>
      <c r="AY29" s="1" t="s">
        <v>50</v>
      </c>
      <c r="AZ29" s="1" t="s">
        <v>50</v>
      </c>
    </row>
    <row r="30" spans="1:52" ht="30" customHeight="1" x14ac:dyDescent="0.3">
      <c r="A30" s="19" t="s">
        <v>121</v>
      </c>
      <c r="B30" s="19" t="s">
        <v>50</v>
      </c>
      <c r="C30" s="19" t="s">
        <v>50</v>
      </c>
      <c r="D30" s="20"/>
      <c r="E30" s="22"/>
      <c r="F30" s="25">
        <f>TRUNC(SUMIF(N29:N29, N28, F29:F29),0)</f>
        <v>0</v>
      </c>
      <c r="G30" s="22"/>
      <c r="H30" s="25">
        <f>TRUNC(SUMIF(N29:N29, N28, H29:H29),0)</f>
        <v>0</v>
      </c>
      <c r="I30" s="22"/>
      <c r="J30" s="25">
        <f>TRUNC(SUMIF(N29:N29, N28, J29:J29),0)</f>
        <v>15990</v>
      </c>
      <c r="K30" s="22"/>
      <c r="L30" s="25">
        <f>F30+H30+J30</f>
        <v>15990</v>
      </c>
      <c r="M30" s="19" t="s">
        <v>50</v>
      </c>
      <c r="N30" s="1" t="s">
        <v>95</v>
      </c>
      <c r="O30" s="1" t="s">
        <v>95</v>
      </c>
      <c r="P30" s="1" t="s">
        <v>50</v>
      </c>
      <c r="Q30" s="1" t="s">
        <v>50</v>
      </c>
      <c r="R30" s="1" t="s">
        <v>50</v>
      </c>
      <c r="AV30" s="1" t="s">
        <v>50</v>
      </c>
      <c r="AW30" s="1" t="s">
        <v>50</v>
      </c>
      <c r="AX30" s="1" t="s">
        <v>50</v>
      </c>
      <c r="AY30" s="1" t="s">
        <v>50</v>
      </c>
      <c r="AZ30" s="1" t="s">
        <v>50</v>
      </c>
    </row>
    <row r="31" spans="1:52" ht="30" customHeight="1" x14ac:dyDescent="0.3">
      <c r="A31" s="20"/>
      <c r="B31" s="20"/>
      <c r="C31" s="20"/>
      <c r="D31" s="20"/>
      <c r="E31" s="22"/>
      <c r="F31" s="25"/>
      <c r="G31" s="22"/>
      <c r="H31" s="25"/>
      <c r="I31" s="22"/>
      <c r="J31" s="25"/>
      <c r="K31" s="22"/>
      <c r="L31" s="25"/>
      <c r="M31" s="20"/>
    </row>
    <row r="32" spans="1:52" ht="30" customHeight="1" x14ac:dyDescent="0.3">
      <c r="A32" s="16" t="s">
        <v>143</v>
      </c>
      <c r="B32" s="17"/>
      <c r="C32" s="17"/>
      <c r="D32" s="17"/>
      <c r="E32" s="21"/>
      <c r="F32" s="24"/>
      <c r="G32" s="21"/>
      <c r="H32" s="24"/>
      <c r="I32" s="21"/>
      <c r="J32" s="24"/>
      <c r="K32" s="21"/>
      <c r="L32" s="24"/>
      <c r="M32" s="18"/>
      <c r="N32" s="1" t="s">
        <v>89</v>
      </c>
    </row>
    <row r="33" spans="1:52" ht="30" customHeight="1" x14ac:dyDescent="0.3">
      <c r="A33" s="19" t="s">
        <v>144</v>
      </c>
      <c r="B33" s="19" t="s">
        <v>145</v>
      </c>
      <c r="C33" s="19" t="s">
        <v>58</v>
      </c>
      <c r="D33" s="20">
        <v>1</v>
      </c>
      <c r="E33" s="22">
        <f>단가대비표!O11</f>
        <v>0</v>
      </c>
      <c r="F33" s="25">
        <f>TRUNC(E33*D33,1)</f>
        <v>0</v>
      </c>
      <c r="G33" s="22">
        <f>단가대비표!P11</f>
        <v>0</v>
      </c>
      <c r="H33" s="25">
        <f>TRUNC(G33*D33,1)</f>
        <v>0</v>
      </c>
      <c r="I33" s="22">
        <f>단가대비표!V11</f>
        <v>56690</v>
      </c>
      <c r="J33" s="25">
        <f>TRUNC(I33*D33,1)</f>
        <v>56690</v>
      </c>
      <c r="K33" s="22">
        <f>TRUNC(E33+G33+I33,1)</f>
        <v>56690</v>
      </c>
      <c r="L33" s="25">
        <f>TRUNC(F33+H33+J33,1)</f>
        <v>56690</v>
      </c>
      <c r="M33" s="19" t="s">
        <v>50</v>
      </c>
      <c r="N33" s="1" t="s">
        <v>89</v>
      </c>
      <c r="O33" s="1" t="s">
        <v>146</v>
      </c>
      <c r="P33" s="1" t="s">
        <v>62</v>
      </c>
      <c r="Q33" s="1" t="s">
        <v>62</v>
      </c>
      <c r="R33" s="1" t="s">
        <v>61</v>
      </c>
      <c r="AV33" s="1" t="s">
        <v>50</v>
      </c>
      <c r="AW33" s="1" t="s">
        <v>147</v>
      </c>
      <c r="AX33" s="1" t="s">
        <v>50</v>
      </c>
      <c r="AY33" s="1" t="s">
        <v>50</v>
      </c>
      <c r="AZ33" s="1" t="s">
        <v>50</v>
      </c>
    </row>
    <row r="34" spans="1:52" ht="30" customHeight="1" x14ac:dyDescent="0.3">
      <c r="A34" s="19" t="s">
        <v>121</v>
      </c>
      <c r="B34" s="19" t="s">
        <v>50</v>
      </c>
      <c r="C34" s="19" t="s">
        <v>50</v>
      </c>
      <c r="D34" s="20"/>
      <c r="E34" s="22"/>
      <c r="F34" s="25">
        <f>TRUNC(SUMIF(N33:N33, N32, F33:F33),0)</f>
        <v>0</v>
      </c>
      <c r="G34" s="22"/>
      <c r="H34" s="25">
        <f>TRUNC(SUMIF(N33:N33, N32, H33:H33),0)</f>
        <v>0</v>
      </c>
      <c r="I34" s="22"/>
      <c r="J34" s="25">
        <f>TRUNC(SUMIF(N33:N33, N32, J33:J33),0)</f>
        <v>56690</v>
      </c>
      <c r="K34" s="22"/>
      <c r="L34" s="25">
        <f>F34+H34+J34</f>
        <v>56690</v>
      </c>
      <c r="M34" s="19" t="s">
        <v>50</v>
      </c>
      <c r="N34" s="1" t="s">
        <v>95</v>
      </c>
      <c r="O34" s="1" t="s">
        <v>95</v>
      </c>
      <c r="P34" s="1" t="s">
        <v>50</v>
      </c>
      <c r="Q34" s="1" t="s">
        <v>50</v>
      </c>
      <c r="R34" s="1" t="s">
        <v>50</v>
      </c>
      <c r="AV34" s="1" t="s">
        <v>50</v>
      </c>
      <c r="AW34" s="1" t="s">
        <v>50</v>
      </c>
      <c r="AX34" s="1" t="s">
        <v>50</v>
      </c>
      <c r="AY34" s="1" t="s">
        <v>50</v>
      </c>
      <c r="AZ34" s="1" t="s">
        <v>50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4F1B-581E-4551-B0E6-0B5CA0FC6E09}">
  <sheetPr>
    <pageSetUpPr fitToPage="1"/>
  </sheetPr>
  <dimension ref="A1:AB12"/>
  <sheetViews>
    <sheetView topLeftCell="B1" workbookViewId="0">
      <selection activeCell="F36" sqref="F36"/>
    </sheetView>
  </sheetViews>
  <sheetFormatPr defaultRowHeight="16.5" x14ac:dyDescent="0.3"/>
  <cols>
    <col min="1" max="1" width="45.5" hidden="1" customWidth="1"/>
    <col min="2" max="2" width="22" bestFit="1" customWidth="1"/>
    <col min="3" max="3" width="38.75" bestFit="1" customWidth="1"/>
    <col min="4" max="4" width="5.5" bestFit="1" customWidth="1"/>
    <col min="5" max="5" width="11.25" bestFit="1" customWidth="1"/>
    <col min="6" max="6" width="6.625" bestFit="1" customWidth="1"/>
    <col min="7" max="7" width="9.25" bestFit="1" customWidth="1"/>
    <col min="8" max="8" width="6.625" bestFit="1" customWidth="1"/>
    <col min="9" max="9" width="9.25" bestFit="1" customWidth="1"/>
    <col min="10" max="10" width="6.625" bestFit="1" customWidth="1"/>
    <col min="11" max="11" width="9.25" bestFit="1" customWidth="1"/>
    <col min="12" max="12" width="6.75" bestFit="1" customWidth="1"/>
    <col min="13" max="13" width="9.25" bestFit="1" customWidth="1"/>
    <col min="14" max="14" width="10.5" bestFit="1" customWidth="1"/>
    <col min="15" max="15" width="9.25" bestFit="1" customWidth="1"/>
    <col min="16" max="16" width="8.625" bestFit="1" customWidth="1"/>
    <col min="17" max="17" width="11.25" bestFit="1" customWidth="1"/>
    <col min="18" max="20" width="9.25" bestFit="1" customWidth="1"/>
    <col min="21" max="22" width="10.25" bestFit="1" customWidth="1"/>
    <col min="23" max="23" width="6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4" t="s">
        <v>148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8" ht="30" customHeight="1" x14ac:dyDescent="0.3">
      <c r="A2" s="38" t="s">
        <v>300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1:28" ht="30" customHeight="1" x14ac:dyDescent="0.3">
      <c r="A3" s="42" t="s">
        <v>97</v>
      </c>
      <c r="B3" s="42" t="s">
        <v>1</v>
      </c>
      <c r="C3" s="42" t="s">
        <v>149</v>
      </c>
      <c r="D3" s="42" t="s">
        <v>3</v>
      </c>
      <c r="E3" s="42" t="s">
        <v>5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2" t="s">
        <v>99</v>
      </c>
      <c r="Q3" s="42" t="s">
        <v>100</v>
      </c>
      <c r="R3" s="42"/>
      <c r="S3" s="42"/>
      <c r="T3" s="42"/>
      <c r="U3" s="42"/>
      <c r="V3" s="42"/>
      <c r="W3" s="42" t="s">
        <v>102</v>
      </c>
      <c r="X3" s="42" t="s">
        <v>11</v>
      </c>
      <c r="Y3" s="38" t="s">
        <v>157</v>
      </c>
      <c r="Z3" s="38" t="s">
        <v>158</v>
      </c>
      <c r="AA3" s="38" t="s">
        <v>159</v>
      </c>
      <c r="AB3" s="38" t="s">
        <v>47</v>
      </c>
    </row>
    <row r="4" spans="1:28" ht="30" customHeight="1" x14ac:dyDescent="0.3">
      <c r="A4" s="42"/>
      <c r="B4" s="42"/>
      <c r="C4" s="42"/>
      <c r="D4" s="42"/>
      <c r="E4" s="7" t="s">
        <v>150</v>
      </c>
      <c r="F4" s="7" t="s">
        <v>151</v>
      </c>
      <c r="G4" s="7" t="s">
        <v>152</v>
      </c>
      <c r="H4" s="7" t="s">
        <v>151</v>
      </c>
      <c r="I4" s="7" t="s">
        <v>153</v>
      </c>
      <c r="J4" s="7" t="s">
        <v>151</v>
      </c>
      <c r="K4" s="7" t="s">
        <v>154</v>
      </c>
      <c r="L4" s="7" t="s">
        <v>151</v>
      </c>
      <c r="M4" s="7" t="s">
        <v>155</v>
      </c>
      <c r="N4" s="7" t="s">
        <v>151</v>
      </c>
      <c r="O4" s="7" t="s">
        <v>156</v>
      </c>
      <c r="P4" s="42"/>
      <c r="Q4" s="7" t="s">
        <v>150</v>
      </c>
      <c r="R4" s="7" t="s">
        <v>152</v>
      </c>
      <c r="S4" s="7" t="s">
        <v>153</v>
      </c>
      <c r="T4" s="7" t="s">
        <v>154</v>
      </c>
      <c r="U4" s="7" t="s">
        <v>155</v>
      </c>
      <c r="V4" s="7" t="s">
        <v>156</v>
      </c>
      <c r="W4" s="42"/>
      <c r="X4" s="42"/>
      <c r="Y4" s="38"/>
      <c r="Z4" s="38"/>
      <c r="AA4" s="38"/>
      <c r="AB4" s="38"/>
    </row>
    <row r="5" spans="1:28" ht="30" customHeight="1" x14ac:dyDescent="0.3">
      <c r="A5" s="13" t="s">
        <v>128</v>
      </c>
      <c r="B5" s="13" t="s">
        <v>75</v>
      </c>
      <c r="C5" s="13" t="s">
        <v>76</v>
      </c>
      <c r="D5" s="26" t="s">
        <v>58</v>
      </c>
      <c r="E5" s="27">
        <v>0</v>
      </c>
      <c r="F5" s="13" t="s">
        <v>50</v>
      </c>
      <c r="G5" s="27">
        <v>0</v>
      </c>
      <c r="H5" s="13" t="s">
        <v>50</v>
      </c>
      <c r="I5" s="27">
        <v>0</v>
      </c>
      <c r="J5" s="13" t="s">
        <v>50</v>
      </c>
      <c r="K5" s="27">
        <v>0</v>
      </c>
      <c r="L5" s="13" t="s">
        <v>160</v>
      </c>
      <c r="M5" s="27">
        <v>0</v>
      </c>
      <c r="N5" s="13" t="s">
        <v>161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27">
        <v>40910</v>
      </c>
      <c r="U5" s="27">
        <v>86206.9</v>
      </c>
      <c r="V5" s="27">
        <f t="shared" ref="V5:V12" si="0">SMALL(Q5:U5,COUNTIF(Q5:U5,0)+1)</f>
        <v>40910</v>
      </c>
      <c r="W5" s="13" t="s">
        <v>162</v>
      </c>
      <c r="X5" s="13" t="s">
        <v>50</v>
      </c>
      <c r="Y5" s="1" t="s">
        <v>163</v>
      </c>
      <c r="Z5" s="1" t="s">
        <v>50</v>
      </c>
      <c r="AA5" s="28"/>
      <c r="AB5" s="1" t="s">
        <v>50</v>
      </c>
    </row>
    <row r="6" spans="1:28" ht="30" customHeight="1" x14ac:dyDescent="0.3">
      <c r="A6" s="13" t="s">
        <v>130</v>
      </c>
      <c r="B6" s="13" t="s">
        <v>66</v>
      </c>
      <c r="C6" s="13" t="s">
        <v>71</v>
      </c>
      <c r="D6" s="26" t="s">
        <v>58</v>
      </c>
      <c r="E6" s="27">
        <v>0</v>
      </c>
      <c r="F6" s="13" t="s">
        <v>50</v>
      </c>
      <c r="G6" s="27">
        <v>0</v>
      </c>
      <c r="H6" s="13" t="s">
        <v>50</v>
      </c>
      <c r="I6" s="27">
        <v>0</v>
      </c>
      <c r="J6" s="13" t="s">
        <v>50</v>
      </c>
      <c r="K6" s="27">
        <v>0</v>
      </c>
      <c r="L6" s="13" t="s">
        <v>50</v>
      </c>
      <c r="M6" s="27">
        <v>0</v>
      </c>
      <c r="N6" s="13" t="s">
        <v>161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120000</v>
      </c>
      <c r="V6" s="27">
        <f t="shared" si="0"/>
        <v>120000</v>
      </c>
      <c r="W6" s="13" t="s">
        <v>164</v>
      </c>
      <c r="X6" s="13" t="s">
        <v>50</v>
      </c>
      <c r="Y6" s="1" t="s">
        <v>163</v>
      </c>
      <c r="Z6" s="1" t="s">
        <v>50</v>
      </c>
      <c r="AA6" s="28"/>
      <c r="AB6" s="1" t="s">
        <v>50</v>
      </c>
    </row>
    <row r="7" spans="1:28" ht="30" customHeight="1" x14ac:dyDescent="0.3">
      <c r="A7" s="13" t="s">
        <v>119</v>
      </c>
      <c r="B7" s="13" t="s">
        <v>57</v>
      </c>
      <c r="C7" s="13" t="s">
        <v>118</v>
      </c>
      <c r="D7" s="26" t="s">
        <v>58</v>
      </c>
      <c r="E7" s="27">
        <v>0</v>
      </c>
      <c r="F7" s="13" t="s">
        <v>50</v>
      </c>
      <c r="G7" s="27">
        <v>0</v>
      </c>
      <c r="H7" s="13" t="s">
        <v>50</v>
      </c>
      <c r="I7" s="27">
        <v>0</v>
      </c>
      <c r="J7" s="13" t="s">
        <v>50</v>
      </c>
      <c r="K7" s="27">
        <v>0</v>
      </c>
      <c r="L7" s="13" t="s">
        <v>50</v>
      </c>
      <c r="M7" s="27">
        <v>0</v>
      </c>
      <c r="N7" s="13" t="s">
        <v>50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29396</v>
      </c>
      <c r="V7" s="27">
        <f t="shared" si="0"/>
        <v>29396</v>
      </c>
      <c r="W7" s="13" t="s">
        <v>165</v>
      </c>
      <c r="X7" s="13" t="s">
        <v>50</v>
      </c>
      <c r="Y7" s="1" t="s">
        <v>163</v>
      </c>
      <c r="Z7" s="1" t="s">
        <v>50</v>
      </c>
      <c r="AA7" s="28"/>
      <c r="AB7" s="1" t="s">
        <v>50</v>
      </c>
    </row>
    <row r="8" spans="1:28" ht="30" customHeight="1" x14ac:dyDescent="0.3">
      <c r="A8" s="13" t="s">
        <v>125</v>
      </c>
      <c r="B8" s="13" t="s">
        <v>123</v>
      </c>
      <c r="C8" s="13" t="s">
        <v>124</v>
      </c>
      <c r="D8" s="26" t="s">
        <v>58</v>
      </c>
      <c r="E8" s="27">
        <v>0</v>
      </c>
      <c r="F8" s="13" t="s">
        <v>50</v>
      </c>
      <c r="G8" s="27">
        <v>0</v>
      </c>
      <c r="H8" s="13" t="s">
        <v>50</v>
      </c>
      <c r="I8" s="27">
        <v>0</v>
      </c>
      <c r="J8" s="13" t="s">
        <v>50</v>
      </c>
      <c r="K8" s="27">
        <v>0</v>
      </c>
      <c r="L8" s="13" t="s">
        <v>50</v>
      </c>
      <c r="M8" s="27">
        <v>0</v>
      </c>
      <c r="N8" s="13" t="s">
        <v>50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48021</v>
      </c>
      <c r="V8" s="27">
        <f t="shared" si="0"/>
        <v>48021</v>
      </c>
      <c r="W8" s="13" t="s">
        <v>166</v>
      </c>
      <c r="X8" s="13" t="s">
        <v>50</v>
      </c>
      <c r="Y8" s="1" t="s">
        <v>163</v>
      </c>
      <c r="Z8" s="1" t="s">
        <v>50</v>
      </c>
      <c r="AA8" s="28"/>
      <c r="AB8" s="1" t="s">
        <v>50</v>
      </c>
    </row>
    <row r="9" spans="1:28" ht="30" customHeight="1" x14ac:dyDescent="0.3">
      <c r="A9" s="13" t="s">
        <v>136</v>
      </c>
      <c r="B9" s="13" t="s">
        <v>80</v>
      </c>
      <c r="C9" s="13" t="s">
        <v>135</v>
      </c>
      <c r="D9" s="26" t="s">
        <v>58</v>
      </c>
      <c r="E9" s="27">
        <v>0</v>
      </c>
      <c r="F9" s="13" t="s">
        <v>50</v>
      </c>
      <c r="G9" s="27">
        <v>0</v>
      </c>
      <c r="H9" s="13" t="s">
        <v>50</v>
      </c>
      <c r="I9" s="27">
        <v>0</v>
      </c>
      <c r="J9" s="13" t="s">
        <v>50</v>
      </c>
      <c r="K9" s="27">
        <v>0</v>
      </c>
      <c r="L9" s="13" t="s">
        <v>50</v>
      </c>
      <c r="M9" s="27">
        <v>0</v>
      </c>
      <c r="N9" s="13" t="s">
        <v>50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68563</v>
      </c>
      <c r="V9" s="27">
        <f t="shared" si="0"/>
        <v>68563</v>
      </c>
      <c r="W9" s="13" t="s">
        <v>167</v>
      </c>
      <c r="X9" s="13" t="s">
        <v>50</v>
      </c>
      <c r="Y9" s="1" t="s">
        <v>163</v>
      </c>
      <c r="Z9" s="1" t="s">
        <v>50</v>
      </c>
      <c r="AA9" s="28"/>
      <c r="AB9" s="1" t="s">
        <v>50</v>
      </c>
    </row>
    <row r="10" spans="1:28" ht="30" customHeight="1" x14ac:dyDescent="0.3">
      <c r="A10" s="13" t="s">
        <v>141</v>
      </c>
      <c r="B10" s="13" t="s">
        <v>139</v>
      </c>
      <c r="C10" s="13" t="s">
        <v>140</v>
      </c>
      <c r="D10" s="26" t="s">
        <v>58</v>
      </c>
      <c r="E10" s="27">
        <v>0</v>
      </c>
      <c r="F10" s="13" t="s">
        <v>50</v>
      </c>
      <c r="G10" s="27">
        <v>0</v>
      </c>
      <c r="H10" s="13" t="s">
        <v>50</v>
      </c>
      <c r="I10" s="27">
        <v>0</v>
      </c>
      <c r="J10" s="13" t="s">
        <v>50</v>
      </c>
      <c r="K10" s="27">
        <v>0</v>
      </c>
      <c r="L10" s="13" t="s">
        <v>50</v>
      </c>
      <c r="M10" s="27">
        <v>0</v>
      </c>
      <c r="N10" s="13" t="s">
        <v>168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15990</v>
      </c>
      <c r="V10" s="27">
        <f t="shared" si="0"/>
        <v>15990</v>
      </c>
      <c r="W10" s="13" t="s">
        <v>169</v>
      </c>
      <c r="X10" s="13" t="s">
        <v>50</v>
      </c>
      <c r="Y10" s="1" t="s">
        <v>163</v>
      </c>
      <c r="Z10" s="1" t="s">
        <v>50</v>
      </c>
      <c r="AA10" s="28"/>
      <c r="AB10" s="1" t="s">
        <v>50</v>
      </c>
    </row>
    <row r="11" spans="1:28" ht="30" customHeight="1" x14ac:dyDescent="0.3">
      <c r="A11" s="13" t="s">
        <v>146</v>
      </c>
      <c r="B11" s="13" t="s">
        <v>144</v>
      </c>
      <c r="C11" s="13" t="s">
        <v>145</v>
      </c>
      <c r="D11" s="26" t="s">
        <v>58</v>
      </c>
      <c r="E11" s="27">
        <v>0</v>
      </c>
      <c r="F11" s="13" t="s">
        <v>50</v>
      </c>
      <c r="G11" s="27">
        <v>0</v>
      </c>
      <c r="H11" s="13" t="s">
        <v>50</v>
      </c>
      <c r="I11" s="27">
        <v>0</v>
      </c>
      <c r="J11" s="13" t="s">
        <v>50</v>
      </c>
      <c r="K11" s="27">
        <v>0</v>
      </c>
      <c r="L11" s="13" t="s">
        <v>50</v>
      </c>
      <c r="M11" s="27">
        <v>0</v>
      </c>
      <c r="N11" s="13" t="s">
        <v>168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56690</v>
      </c>
      <c r="V11" s="27">
        <f t="shared" si="0"/>
        <v>56690</v>
      </c>
      <c r="W11" s="13" t="s">
        <v>170</v>
      </c>
      <c r="X11" s="13" t="s">
        <v>50</v>
      </c>
      <c r="Y11" s="1" t="s">
        <v>163</v>
      </c>
      <c r="Z11" s="1" t="s">
        <v>50</v>
      </c>
      <c r="AA11" s="28"/>
      <c r="AB11" s="1" t="s">
        <v>50</v>
      </c>
    </row>
    <row r="12" spans="1:28" ht="30" customHeight="1" x14ac:dyDescent="0.3">
      <c r="A12" s="13" t="s">
        <v>92</v>
      </c>
      <c r="B12" s="13" t="s">
        <v>91</v>
      </c>
      <c r="C12" s="13" t="s">
        <v>50</v>
      </c>
      <c r="D12" s="26" t="s">
        <v>50</v>
      </c>
      <c r="E12" s="27">
        <v>0</v>
      </c>
      <c r="F12" s="13" t="s">
        <v>50</v>
      </c>
      <c r="G12" s="27">
        <v>0</v>
      </c>
      <c r="H12" s="13" t="s">
        <v>50</v>
      </c>
      <c r="I12" s="27">
        <v>0</v>
      </c>
      <c r="J12" s="13" t="s">
        <v>50</v>
      </c>
      <c r="K12" s="27">
        <v>0</v>
      </c>
      <c r="L12" s="13" t="s">
        <v>50</v>
      </c>
      <c r="M12" s="27">
        <v>0</v>
      </c>
      <c r="N12" s="13" t="s">
        <v>50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426</v>
      </c>
      <c r="V12" s="27">
        <f t="shared" si="0"/>
        <v>426</v>
      </c>
      <c r="W12" s="13" t="s">
        <v>171</v>
      </c>
      <c r="X12" s="13" t="s">
        <v>50</v>
      </c>
      <c r="Y12" s="1" t="s">
        <v>50</v>
      </c>
      <c r="Z12" s="1" t="s">
        <v>50</v>
      </c>
      <c r="AA12" s="28"/>
      <c r="AB12" s="1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2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45595-D45E-46A2-9126-2EEF4F61A8C8}">
  <dimension ref="A1:M43"/>
  <sheetViews>
    <sheetView workbookViewId="0">
      <selection activeCell="A50" sqref="A50"/>
    </sheetView>
  </sheetViews>
  <sheetFormatPr defaultRowHeight="16.5" x14ac:dyDescent="0.3"/>
  <sheetData>
    <row r="1" spans="1:7" x14ac:dyDescent="0.3">
      <c r="A1" t="s">
        <v>249</v>
      </c>
    </row>
    <row r="2" spans="1:7" x14ac:dyDescent="0.3">
      <c r="A2" s="1" t="s">
        <v>250</v>
      </c>
      <c r="B2" t="s">
        <v>251</v>
      </c>
      <c r="C2" s="1" t="s">
        <v>252</v>
      </c>
    </row>
    <row r="3" spans="1:7" x14ac:dyDescent="0.3">
      <c r="A3" s="1" t="s">
        <v>253</v>
      </c>
      <c r="B3" t="s">
        <v>254</v>
      </c>
    </row>
    <row r="4" spans="1:7" x14ac:dyDescent="0.3">
      <c r="A4" s="1" t="s">
        <v>255</v>
      </c>
      <c r="B4">
        <v>5</v>
      </c>
    </row>
    <row r="5" spans="1:7" x14ac:dyDescent="0.3">
      <c r="A5" s="1" t="s">
        <v>256</v>
      </c>
      <c r="B5">
        <v>5</v>
      </c>
    </row>
    <row r="6" spans="1:7" x14ac:dyDescent="0.3">
      <c r="A6" s="1" t="s">
        <v>257</v>
      </c>
      <c r="B6" t="s">
        <v>258</v>
      </c>
    </row>
    <row r="7" spans="1:7" x14ac:dyDescent="0.3">
      <c r="A7" s="1" t="s">
        <v>259</v>
      </c>
      <c r="B7" t="s">
        <v>163</v>
      </c>
      <c r="C7" t="s">
        <v>61</v>
      </c>
    </row>
    <row r="8" spans="1:7" x14ac:dyDescent="0.3">
      <c r="A8" s="1" t="s">
        <v>260</v>
      </c>
      <c r="B8" t="s">
        <v>163</v>
      </c>
      <c r="C8">
        <v>2</v>
      </c>
    </row>
    <row r="9" spans="1:7" x14ac:dyDescent="0.3">
      <c r="A9" s="1" t="s">
        <v>261</v>
      </c>
      <c r="B9" t="s">
        <v>150</v>
      </c>
      <c r="C9" t="s">
        <v>152</v>
      </c>
      <c r="D9" t="s">
        <v>153</v>
      </c>
      <c r="E9" t="s">
        <v>154</v>
      </c>
      <c r="F9" t="s">
        <v>155</v>
      </c>
      <c r="G9" t="s">
        <v>262</v>
      </c>
    </row>
    <row r="10" spans="1:7" x14ac:dyDescent="0.3">
      <c r="A10" s="1" t="s">
        <v>263</v>
      </c>
      <c r="B10">
        <v>1466</v>
      </c>
      <c r="C10">
        <v>0</v>
      </c>
      <c r="D10">
        <v>0</v>
      </c>
    </row>
    <row r="11" spans="1:7" x14ac:dyDescent="0.3">
      <c r="A11" s="1" t="s">
        <v>264</v>
      </c>
      <c r="B11" t="s">
        <v>265</v>
      </c>
      <c r="C11">
        <v>4</v>
      </c>
    </row>
    <row r="12" spans="1:7" x14ac:dyDescent="0.3">
      <c r="A12" s="1" t="s">
        <v>266</v>
      </c>
      <c r="B12" t="s">
        <v>265</v>
      </c>
      <c r="C12">
        <v>4</v>
      </c>
    </row>
    <row r="13" spans="1:7" x14ac:dyDescent="0.3">
      <c r="A13" s="1" t="s">
        <v>267</v>
      </c>
      <c r="B13" t="s">
        <v>265</v>
      </c>
      <c r="C13">
        <v>3</v>
      </c>
    </row>
    <row r="14" spans="1:7" x14ac:dyDescent="0.3">
      <c r="A14" s="1" t="s">
        <v>268</v>
      </c>
      <c r="B14" t="s">
        <v>265</v>
      </c>
      <c r="C14">
        <v>5</v>
      </c>
    </row>
    <row r="15" spans="1:7" x14ac:dyDescent="0.3">
      <c r="A15" s="1" t="s">
        <v>269</v>
      </c>
      <c r="B15" t="s">
        <v>251</v>
      </c>
      <c r="C15" t="s">
        <v>270</v>
      </c>
      <c r="D15" t="s">
        <v>270</v>
      </c>
      <c r="E15" t="s">
        <v>270</v>
      </c>
      <c r="F15">
        <v>1</v>
      </c>
    </row>
    <row r="16" spans="1:7" x14ac:dyDescent="0.3">
      <c r="A16" s="1" t="s">
        <v>271</v>
      </c>
      <c r="B16">
        <v>1.1100000000000001</v>
      </c>
      <c r="C16">
        <v>1.1200000000000001</v>
      </c>
    </row>
    <row r="17" spans="1:13" x14ac:dyDescent="0.3">
      <c r="A17" s="1" t="s">
        <v>272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273</v>
      </c>
      <c r="B18">
        <v>1.25</v>
      </c>
      <c r="C18">
        <v>1.071</v>
      </c>
    </row>
    <row r="19" spans="1:13" x14ac:dyDescent="0.3">
      <c r="A19" s="1" t="s">
        <v>274</v>
      </c>
    </row>
    <row r="20" spans="1:13" x14ac:dyDescent="0.3">
      <c r="A20" s="1" t="s">
        <v>275</v>
      </c>
      <c r="B20" s="1" t="s">
        <v>163</v>
      </c>
      <c r="C20">
        <v>1</v>
      </c>
    </row>
    <row r="21" spans="1:13" x14ac:dyDescent="0.3">
      <c r="A21" t="s">
        <v>277</v>
      </c>
      <c r="B21" t="s">
        <v>278</v>
      </c>
      <c r="C21" t="s">
        <v>279</v>
      </c>
    </row>
    <row r="22" spans="1:13" x14ac:dyDescent="0.3">
      <c r="A22">
        <v>1</v>
      </c>
      <c r="B22" s="1" t="s">
        <v>280</v>
      </c>
      <c r="C22" s="1" t="s">
        <v>184</v>
      </c>
    </row>
    <row r="23" spans="1:13" x14ac:dyDescent="0.3">
      <c r="A23">
        <v>2</v>
      </c>
      <c r="B23" s="1" t="s">
        <v>281</v>
      </c>
      <c r="C23" s="1" t="s">
        <v>282</v>
      </c>
    </row>
    <row r="24" spans="1:13" x14ac:dyDescent="0.3">
      <c r="A24">
        <v>3</v>
      </c>
      <c r="B24" s="1" t="s">
        <v>283</v>
      </c>
      <c r="C24" s="1" t="s">
        <v>284</v>
      </c>
    </row>
    <row r="25" spans="1:13" x14ac:dyDescent="0.3">
      <c r="A25">
        <v>4</v>
      </c>
      <c r="B25" s="1" t="s">
        <v>285</v>
      </c>
      <c r="C25" s="1" t="s">
        <v>286</v>
      </c>
    </row>
    <row r="26" spans="1:13" x14ac:dyDescent="0.3">
      <c r="A26">
        <v>5</v>
      </c>
      <c r="B26" s="1" t="s">
        <v>287</v>
      </c>
      <c r="C26" s="1" t="s">
        <v>50</v>
      </c>
    </row>
    <row r="27" spans="1:13" x14ac:dyDescent="0.3">
      <c r="A27">
        <v>6</v>
      </c>
      <c r="B27" s="1" t="s">
        <v>237</v>
      </c>
      <c r="C27" s="1" t="s">
        <v>236</v>
      </c>
    </row>
    <row r="28" spans="1:13" x14ac:dyDescent="0.3">
      <c r="A28">
        <v>7</v>
      </c>
      <c r="B28" s="1" t="s">
        <v>239</v>
      </c>
      <c r="C28" s="1" t="s">
        <v>238</v>
      </c>
    </row>
    <row r="29" spans="1:13" x14ac:dyDescent="0.3">
      <c r="A29">
        <v>8</v>
      </c>
      <c r="B29" s="1" t="s">
        <v>288</v>
      </c>
      <c r="C29" s="1" t="s">
        <v>50</v>
      </c>
    </row>
    <row r="30" spans="1:13" x14ac:dyDescent="0.3">
      <c r="A30">
        <v>9</v>
      </c>
      <c r="B30" s="1" t="s">
        <v>288</v>
      </c>
      <c r="C30" s="1" t="s">
        <v>50</v>
      </c>
    </row>
    <row r="31" spans="1:13" x14ac:dyDescent="0.3">
      <c r="A31" t="s">
        <v>251</v>
      </c>
      <c r="B31" s="1" t="s">
        <v>289</v>
      </c>
      <c r="C31" s="1" t="s">
        <v>50</v>
      </c>
    </row>
    <row r="32" spans="1:13" x14ac:dyDescent="0.3">
      <c r="A32" t="s">
        <v>290</v>
      </c>
      <c r="B32" s="1" t="s">
        <v>291</v>
      </c>
      <c r="C32" s="1" t="s">
        <v>50</v>
      </c>
    </row>
    <row r="33" spans="1:3" x14ac:dyDescent="0.3">
      <c r="A33" t="s">
        <v>163</v>
      </c>
      <c r="B33" s="1" t="s">
        <v>289</v>
      </c>
      <c r="C33" s="1" t="s">
        <v>50</v>
      </c>
    </row>
    <row r="34" spans="1:3" x14ac:dyDescent="0.3">
      <c r="A34" t="s">
        <v>292</v>
      </c>
      <c r="B34" s="1" t="s">
        <v>289</v>
      </c>
      <c r="C34" s="1" t="s">
        <v>50</v>
      </c>
    </row>
    <row r="35" spans="1:3" x14ac:dyDescent="0.3">
      <c r="A35" t="s">
        <v>293</v>
      </c>
      <c r="B35" s="1" t="s">
        <v>289</v>
      </c>
      <c r="C35" s="1" t="s">
        <v>50</v>
      </c>
    </row>
    <row r="36" spans="1:3" x14ac:dyDescent="0.3">
      <c r="A36" t="s">
        <v>62</v>
      </c>
      <c r="B36" s="1" t="s">
        <v>289</v>
      </c>
      <c r="C36" s="1" t="s">
        <v>50</v>
      </c>
    </row>
    <row r="37" spans="1:3" x14ac:dyDescent="0.3">
      <c r="A37" t="s">
        <v>294</v>
      </c>
      <c r="B37" s="1" t="s">
        <v>289</v>
      </c>
      <c r="C37" s="1" t="s">
        <v>50</v>
      </c>
    </row>
    <row r="38" spans="1:3" x14ac:dyDescent="0.3">
      <c r="A38" t="s">
        <v>295</v>
      </c>
      <c r="B38" s="1" t="s">
        <v>289</v>
      </c>
      <c r="C38" s="1" t="s">
        <v>50</v>
      </c>
    </row>
    <row r="39" spans="1:3" x14ac:dyDescent="0.3">
      <c r="A39" t="s">
        <v>296</v>
      </c>
      <c r="B39" s="1" t="s">
        <v>289</v>
      </c>
      <c r="C39" s="1" t="s">
        <v>50</v>
      </c>
    </row>
    <row r="40" spans="1:3" x14ac:dyDescent="0.3">
      <c r="A40" t="s">
        <v>297</v>
      </c>
      <c r="B40" s="1" t="s">
        <v>289</v>
      </c>
      <c r="C40" s="1" t="s">
        <v>50</v>
      </c>
    </row>
    <row r="43" spans="1:3" x14ac:dyDescent="0.3">
      <c r="A43" t="s">
        <v>276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052E-7D8A-441B-8322-40262ACB5DE5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자억 구</dc:creator>
  <cp:lastModifiedBy>EKR</cp:lastModifiedBy>
  <cp:lastPrinted>2026-03-09T07:19:58Z</cp:lastPrinted>
  <dcterms:created xsi:type="dcterms:W3CDTF">2026-01-25T12:43:43Z</dcterms:created>
  <dcterms:modified xsi:type="dcterms:W3CDTF">2026-07-14T04:17:39Z</dcterms:modified>
</cp:coreProperties>
</file>