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계약(신유진)\0. 2026년 발주 계약현황\0. 공사\장호원하수 스컴제거설비 개선(스컴스크린 기계설비공사)\"/>
    </mc:Choice>
  </mc:AlternateContent>
  <xr:revisionPtr revIDLastSave="0" documentId="8_{334FAE06-B931-49FC-9994-3201F013A49F}" xr6:coauthVersionLast="36" xr6:coauthVersionMax="36" xr10:uidLastSave="{00000000-0000-0000-0000-000000000000}"/>
  <bookViews>
    <workbookView xWindow="0" yWindow="0" windowWidth="28800" windowHeight="11070" xr2:uid="{8711694D-1023-43DF-87F3-73D52D1F5264}"/>
  </bookViews>
  <sheets>
    <sheet name="원가계산서" sheetId="1" r:id="rId1"/>
  </sheets>
  <externalReferences>
    <externalReference r:id="rId2"/>
  </externalReferences>
  <definedNames>
    <definedName name="_Fill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A" hidden="1">#REF!</definedName>
    <definedName name="_xlnm.Print_Area" localSheetId="0">원가계산서!$A$1:$F$35</definedName>
    <definedName name="_xlnm.Print_Titles" localSheetId="0">원가계산서!$1:$4</definedName>
    <definedName name="SO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4" i="1" l="1"/>
  <c r="D32" i="1"/>
  <c r="D30" i="1"/>
  <c r="D29" i="1"/>
  <c r="D26" i="1"/>
  <c r="D25" i="1"/>
  <c r="D24" i="1"/>
  <c r="D23" i="1"/>
  <c r="D22" i="1"/>
  <c r="D21" i="1"/>
  <c r="D20" i="1"/>
  <c r="D19" i="1"/>
  <c r="D17" i="1"/>
  <c r="D16" i="1"/>
  <c r="D15" i="1"/>
  <c r="D14" i="1"/>
  <c r="D13" i="1"/>
  <c r="I12" i="1"/>
  <c r="D10" i="1"/>
  <c r="I5" i="1"/>
  <c r="I16" i="1" l="1"/>
  <c r="I6" i="1"/>
  <c r="I9" i="1"/>
  <c r="I10" i="1"/>
  <c r="E18" i="1"/>
  <c r="I18" i="1" s="1"/>
  <c r="I7" i="1"/>
  <c r="I17" i="1" l="1"/>
  <c r="I15" i="1"/>
  <c r="I21" i="1" l="1"/>
  <c r="I24" i="1"/>
  <c r="I23" i="1"/>
  <c r="I22" i="1"/>
  <c r="I8" i="1"/>
  <c r="I20" i="1"/>
  <c r="I19" i="1"/>
  <c r="I25" i="1"/>
  <c r="I14" i="1"/>
  <c r="I11" i="1"/>
  <c r="I26" i="1"/>
  <c r="I13" i="1" l="1"/>
  <c r="I27" i="1" l="1"/>
  <c r="I29" i="1"/>
  <c r="I28" i="1" l="1"/>
  <c r="I30" i="1"/>
  <c r="I31" i="1" l="1"/>
  <c r="I32" i="1" l="1"/>
  <c r="I33" i="1"/>
  <c r="I35" i="1" s="1"/>
</calcChain>
</file>

<file path=xl/sharedStrings.xml><?xml version="1.0" encoding="utf-8"?>
<sst xmlns="http://schemas.openxmlformats.org/spreadsheetml/2006/main" count="115" uniqueCount="70">
  <si>
    <t>공 사 원 가 계 산 서</t>
  </si>
  <si>
    <t>공사명 : 1.내역서_장호원하수 스컴스크린설치(기계)</t>
  </si>
  <si>
    <t xml:space="preserve">                     구  분
  비   목</t>
  </si>
  <si>
    <t>구    성   비</t>
  </si>
  <si>
    <t>금      액</t>
  </si>
  <si>
    <t>비    고</t>
  </si>
  <si>
    <t>순  공  사  원  가</t>
  </si>
  <si>
    <t>재료비</t>
  </si>
  <si>
    <t>직   접   재  료  비</t>
  </si>
  <si>
    <t/>
  </si>
  <si>
    <t>A1</t>
  </si>
  <si>
    <t>간   접   재  료  비</t>
  </si>
  <si>
    <t>A2</t>
  </si>
  <si>
    <t>작업설.부산물 등(△)</t>
  </si>
  <si>
    <t>A3</t>
  </si>
  <si>
    <t>소                계</t>
  </si>
  <si>
    <t>A</t>
  </si>
  <si>
    <t>노무비</t>
  </si>
  <si>
    <t>직   접   노  무  비</t>
  </si>
  <si>
    <t>B1</t>
  </si>
  <si>
    <t>간   접   노  무  비</t>
  </si>
  <si>
    <t>B2</t>
  </si>
  <si>
    <t>B</t>
  </si>
  <si>
    <t>경  비</t>
  </si>
  <si>
    <t>기    계    경    비</t>
  </si>
  <si>
    <t>C4</t>
  </si>
  <si>
    <t>산  재  보   험   료</t>
  </si>
  <si>
    <t>C10</t>
  </si>
  <si>
    <t>고  용  보   험   료</t>
  </si>
  <si>
    <t>C11</t>
  </si>
  <si>
    <t>건  강  보   험   료</t>
  </si>
  <si>
    <t>C12</t>
  </si>
  <si>
    <t>연  금  보   험   료</t>
  </si>
  <si>
    <t>C13</t>
  </si>
  <si>
    <t>노인 장기 요양보험료</t>
  </si>
  <si>
    <t>C14</t>
  </si>
  <si>
    <t>퇴 직 공 제 부 금 비</t>
  </si>
  <si>
    <t>C15</t>
  </si>
  <si>
    <t>산업 안전 보건관리비</t>
  </si>
  <si>
    <t>C16</t>
  </si>
  <si>
    <t>기    타    경    비</t>
  </si>
  <si>
    <t>C20</t>
  </si>
  <si>
    <t>환  경  보   전   비</t>
  </si>
  <si>
    <t>C25</t>
  </si>
  <si>
    <t>건설하도급보증수수료</t>
  </si>
  <si>
    <t>C30</t>
  </si>
  <si>
    <t>공사 이행 보증수수료</t>
  </si>
  <si>
    <t>C31</t>
  </si>
  <si>
    <t>건설기계대여보증수수료</t>
  </si>
  <si>
    <t>C32</t>
  </si>
  <si>
    <t>석  면  분   담   금</t>
  </si>
  <si>
    <t>C21</t>
  </si>
  <si>
    <t>임금  채권  부담금</t>
  </si>
  <si>
    <t>C22</t>
  </si>
  <si>
    <t>C</t>
  </si>
  <si>
    <t xml:space="preserve">         계</t>
  </si>
  <si>
    <t>X</t>
  </si>
  <si>
    <t>일  반   관   리  비</t>
  </si>
  <si>
    <t>D</t>
  </si>
  <si>
    <t>이                윤</t>
  </si>
  <si>
    <t>E</t>
  </si>
  <si>
    <t>총       원       가</t>
  </si>
  <si>
    <t>F</t>
  </si>
  <si>
    <t>부   가   가  치  세</t>
  </si>
  <si>
    <t>H</t>
  </si>
  <si>
    <t>도    급    금    액</t>
  </si>
  <si>
    <t>Y</t>
  </si>
  <si>
    <t>관   급  자   재  대</t>
  </si>
  <si>
    <t>J</t>
  </si>
  <si>
    <t>총   공   사  금  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</si>
</sst>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b/>
      <sz val="20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u/>
      <sz val="9"/>
      <color rgb="FF0000FF"/>
      <name val="굴림체"/>
      <family val="3"/>
      <charset val="129"/>
    </font>
    <font>
      <b/>
      <u/>
      <sz val="9"/>
      <color rgb="FF0000FF"/>
      <name val="맑은 고딕"/>
      <family val="2"/>
      <charset val="129"/>
      <scheme val="minor"/>
    </font>
    <font>
      <sz val="8"/>
      <color rgb="FF000080"/>
      <name val="굴림체"/>
      <family val="3"/>
      <charset val="129"/>
    </font>
    <font>
      <sz val="8"/>
      <color theme="1"/>
      <name val="굴림체"/>
      <family val="3"/>
      <charset val="129"/>
    </font>
    <font>
      <sz val="8"/>
      <color rgb="FF00000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E7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quotePrefix="1" applyFont="1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6" fillId="0" borderId="8" xfId="0" quotePrefix="1" applyFont="1" applyBorder="1" applyAlignment="1">
      <alignment horizontal="center" vertical="center" textRotation="255" shrinkToFit="1"/>
    </xf>
    <xf numFmtId="0" fontId="7" fillId="0" borderId="8" xfId="0" quotePrefix="1" applyFont="1" applyBorder="1" applyAlignment="1">
      <alignment horizontal="left" vertical="center" shrinkToFit="1"/>
    </xf>
    <xf numFmtId="176" fontId="7" fillId="0" borderId="8" xfId="0" applyNumberFormat="1" applyFont="1" applyBorder="1" applyAlignment="1">
      <alignment horizontal="right" vertical="center" shrinkToFit="1"/>
    </xf>
    <xf numFmtId="0" fontId="0" fillId="0" borderId="0" xfId="0" quotePrefix="1">
      <alignment vertical="center"/>
    </xf>
    <xf numFmtId="176" fontId="0" fillId="0" borderId="0" xfId="0" applyNumberFormat="1">
      <alignment vertical="center"/>
    </xf>
    <xf numFmtId="0" fontId="6" fillId="0" borderId="9" xfId="0" applyFont="1" applyBorder="1" applyAlignment="1">
      <alignment horizontal="center" vertical="center" textRotation="255" shrinkToFit="1"/>
    </xf>
    <xf numFmtId="0" fontId="7" fillId="0" borderId="9" xfId="0" quotePrefix="1" applyFont="1" applyBorder="1" applyAlignment="1">
      <alignment horizontal="left" vertical="center" shrinkToFit="1"/>
    </xf>
    <xf numFmtId="176" fontId="7" fillId="0" borderId="9" xfId="0" applyNumberFormat="1" applyFont="1" applyBorder="1" applyAlignment="1">
      <alignment horizontal="right" vertical="center" shrinkToFit="1"/>
    </xf>
    <xf numFmtId="0" fontId="6" fillId="0" borderId="10" xfId="0" applyFont="1" applyBorder="1" applyAlignment="1">
      <alignment horizontal="center" vertical="center" textRotation="255" shrinkToFit="1"/>
    </xf>
    <xf numFmtId="0" fontId="7" fillId="0" borderId="10" xfId="0" quotePrefix="1" applyFont="1" applyBorder="1" applyAlignment="1">
      <alignment horizontal="left" vertical="center" shrinkToFit="1"/>
    </xf>
    <xf numFmtId="176" fontId="7" fillId="0" borderId="10" xfId="0" applyNumberFormat="1" applyFont="1" applyBorder="1" applyAlignment="1">
      <alignment horizontal="right" vertical="center" shrinkToFit="1"/>
    </xf>
    <xf numFmtId="0" fontId="6" fillId="0" borderId="4" xfId="0" applyFont="1" applyBorder="1" applyAlignment="1">
      <alignment horizontal="center" vertical="center" textRotation="255" shrinkToFit="1"/>
    </xf>
    <xf numFmtId="0" fontId="7" fillId="3" borderId="4" xfId="0" quotePrefix="1" applyFont="1" applyFill="1" applyBorder="1" applyAlignment="1">
      <alignment horizontal="left" vertical="center" shrinkToFit="1"/>
    </xf>
    <xf numFmtId="176" fontId="7" fillId="3" borderId="4" xfId="0" applyNumberFormat="1" applyFont="1" applyFill="1" applyBorder="1" applyAlignment="1">
      <alignment horizontal="right" vertical="center" shrinkToFit="1"/>
    </xf>
    <xf numFmtId="0" fontId="6" fillId="0" borderId="8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left" vertical="center" shrinkToFit="1"/>
    </xf>
    <xf numFmtId="0" fontId="7" fillId="0" borderId="9" xfId="0" applyFont="1" applyBorder="1" applyAlignment="1">
      <alignment horizontal="left" vertical="center" shrinkToFit="1"/>
    </xf>
    <xf numFmtId="0" fontId="7" fillId="3" borderId="4" xfId="0" quotePrefix="1" applyFont="1" applyFill="1" applyBorder="1" applyAlignment="1">
      <alignment horizontal="center" vertical="center" shrinkToFit="1"/>
    </xf>
    <xf numFmtId="0" fontId="7" fillId="3" borderId="4" xfId="0" applyFont="1" applyFill="1" applyBorder="1" applyAlignment="1">
      <alignment horizontal="center" vertical="center" shrinkToFit="1"/>
    </xf>
    <xf numFmtId="0" fontId="6" fillId="0" borderId="4" xfId="0" quotePrefix="1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left" vertical="center" shrinkToFit="1"/>
    </xf>
    <xf numFmtId="176" fontId="7" fillId="0" borderId="4" xfId="0" applyNumberFormat="1" applyFont="1" applyBorder="1" applyAlignment="1">
      <alignment horizontal="right" vertical="center" shrinkToFit="1"/>
    </xf>
    <xf numFmtId="0" fontId="7" fillId="0" borderId="4" xfId="0" quotePrefix="1" applyFont="1" applyBorder="1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7" fillId="4" borderId="9" xfId="0" quotePrefix="1" applyFont="1" applyFill="1" applyBorder="1" applyAlignment="1">
      <alignment horizontal="left" vertical="center" shrinkToFit="1"/>
    </xf>
    <xf numFmtId="0" fontId="7" fillId="4" borderId="9" xfId="0" applyFont="1" applyFill="1" applyBorder="1" applyAlignment="1">
      <alignment horizontal="left" vertical="center" shrinkToFit="1"/>
    </xf>
    <xf numFmtId="176" fontId="7" fillId="4" borderId="9" xfId="0" applyNumberFormat="1" applyFont="1" applyFill="1" applyBorder="1" applyAlignment="1">
      <alignment horizontal="right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.&#45236;&#50669;&#49436;_&#51109;&#54840;&#50896;&#54616;&#49688;%20&#49828;&#52980;&#49828;&#53356;&#47536;%20&#44592;&#44228;&#49444;&#48708;&#44277;&#4932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원가계산서"/>
      <sheetName val="집계표"/>
      <sheetName val="내역서"/>
      <sheetName val="일위대가목록"/>
      <sheetName val="일위대가표"/>
      <sheetName val="단가산출서목록"/>
      <sheetName val="단가산출서"/>
      <sheetName val="중기경비목록"/>
      <sheetName val="중기경비"/>
      <sheetName val="일위공량산출서"/>
      <sheetName val="단가대비표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E281A-2C9F-4804-BAF5-F271553C088D}">
  <sheetPr>
    <tabColor rgb="FFF19D86"/>
  </sheetPr>
  <dimension ref="A1:I3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E7" sqref="E7"/>
    </sheetView>
  </sheetViews>
  <sheetFormatPr defaultRowHeight="16.5" x14ac:dyDescent="0.3"/>
  <cols>
    <col min="1" max="2" width="3.625" customWidth="1"/>
    <col min="3" max="3" width="15.625" style="35" customWidth="1"/>
    <col min="4" max="4" width="51.25" style="35" customWidth="1"/>
    <col min="5" max="5" width="27.625" style="36" customWidth="1"/>
    <col min="6" max="6" width="19.625" style="35" customWidth="1"/>
    <col min="7" max="8" width="9" customWidth="1"/>
    <col min="9" max="9" width="10.5" bestFit="1" customWidth="1"/>
    <col min="10" max="11" width="9" customWidth="1"/>
  </cols>
  <sheetData>
    <row r="1" spans="1:9" ht="30" customHeight="1" x14ac:dyDescent="0.3">
      <c r="A1" s="1" t="s">
        <v>0</v>
      </c>
      <c r="B1" s="1"/>
      <c r="C1" s="1"/>
      <c r="D1" s="1"/>
      <c r="E1" s="1"/>
      <c r="F1" s="1"/>
    </row>
    <row r="2" spans="1:9" ht="15.95" customHeight="1" x14ac:dyDescent="0.3">
      <c r="A2" s="2" t="s">
        <v>1</v>
      </c>
      <c r="B2" s="3"/>
      <c r="C2" s="3"/>
      <c r="D2" s="3"/>
      <c r="E2" s="3"/>
      <c r="F2" s="3"/>
    </row>
    <row r="3" spans="1:9" ht="12" customHeight="1" x14ac:dyDescent="0.3">
      <c r="A3" s="4" t="s">
        <v>2</v>
      </c>
      <c r="B3" s="5"/>
      <c r="C3" s="6"/>
      <c r="D3" s="7" t="s">
        <v>3</v>
      </c>
      <c r="E3" s="7" t="s">
        <v>4</v>
      </c>
      <c r="F3" s="7" t="s">
        <v>5</v>
      </c>
    </row>
    <row r="4" spans="1:9" ht="12" customHeight="1" x14ac:dyDescent="0.3">
      <c r="A4" s="8"/>
      <c r="B4" s="9"/>
      <c r="C4" s="10"/>
      <c r="D4" s="7"/>
      <c r="E4" s="7"/>
      <c r="F4" s="7"/>
    </row>
    <row r="5" spans="1:9" ht="15.95" customHeight="1" x14ac:dyDescent="0.3">
      <c r="A5" s="11" t="s">
        <v>6</v>
      </c>
      <c r="B5" s="11" t="s">
        <v>7</v>
      </c>
      <c r="C5" s="12" t="s">
        <v>8</v>
      </c>
      <c r="D5" s="12" t="s">
        <v>9</v>
      </c>
      <c r="E5" s="13"/>
      <c r="F5" s="12" t="s">
        <v>9</v>
      </c>
      <c r="G5" s="14" t="s">
        <v>10</v>
      </c>
      <c r="H5">
        <v>0</v>
      </c>
      <c r="I5" s="15">
        <f t="shared" ref="I5:I29" si="0">E5</f>
        <v>0</v>
      </c>
    </row>
    <row r="6" spans="1:9" ht="15.95" customHeight="1" x14ac:dyDescent="0.3">
      <c r="A6" s="16"/>
      <c r="B6" s="16"/>
      <c r="C6" s="17" t="s">
        <v>11</v>
      </c>
      <c r="D6" s="17" t="s">
        <v>9</v>
      </c>
      <c r="E6" s="18"/>
      <c r="F6" s="17" t="s">
        <v>9</v>
      </c>
      <c r="G6" s="14" t="s">
        <v>12</v>
      </c>
      <c r="H6">
        <v>0</v>
      </c>
      <c r="I6" s="15">
        <f t="shared" si="0"/>
        <v>0</v>
      </c>
    </row>
    <row r="7" spans="1:9" ht="15.95" customHeight="1" x14ac:dyDescent="0.3">
      <c r="A7" s="19"/>
      <c r="B7" s="19"/>
      <c r="C7" s="20" t="s">
        <v>13</v>
      </c>
      <c r="D7" s="20" t="s">
        <v>9</v>
      </c>
      <c r="E7" s="21"/>
      <c r="F7" s="20" t="s">
        <v>9</v>
      </c>
      <c r="G7" s="14" t="s">
        <v>14</v>
      </c>
      <c r="H7">
        <v>0</v>
      </c>
      <c r="I7" s="15">
        <f t="shared" si="0"/>
        <v>0</v>
      </c>
    </row>
    <row r="8" spans="1:9" ht="15.95" customHeight="1" x14ac:dyDescent="0.3">
      <c r="A8" s="22"/>
      <c r="B8" s="22"/>
      <c r="C8" s="23" t="s">
        <v>15</v>
      </c>
      <c r="D8" s="23" t="s">
        <v>9</v>
      </c>
      <c r="E8" s="24"/>
      <c r="F8" s="23" t="s">
        <v>9</v>
      </c>
      <c r="G8" s="14" t="s">
        <v>16</v>
      </c>
      <c r="H8">
        <v>0</v>
      </c>
      <c r="I8" s="15">
        <f t="shared" si="0"/>
        <v>0</v>
      </c>
    </row>
    <row r="9" spans="1:9" ht="15.95" customHeight="1" x14ac:dyDescent="0.3">
      <c r="A9" s="25"/>
      <c r="B9" s="11" t="s">
        <v>17</v>
      </c>
      <c r="C9" s="12" t="s">
        <v>18</v>
      </c>
      <c r="D9" s="12" t="s">
        <v>9</v>
      </c>
      <c r="E9" s="13"/>
      <c r="F9" s="12" t="s">
        <v>9</v>
      </c>
      <c r="G9" s="14" t="s">
        <v>19</v>
      </c>
      <c r="H9">
        <v>0</v>
      </c>
      <c r="I9" s="15">
        <f t="shared" si="0"/>
        <v>0</v>
      </c>
    </row>
    <row r="10" spans="1:9" ht="15.95" customHeight="1" x14ac:dyDescent="0.3">
      <c r="A10" s="19"/>
      <c r="B10" s="19"/>
      <c r="C10" s="20" t="s">
        <v>20</v>
      </c>
      <c r="D10" s="26" t="str">
        <f>"직.노*"&amp;H10*100&amp;"%"</f>
        <v>직.노*19.1%</v>
      </c>
      <c r="E10" s="21"/>
      <c r="F10" s="20" t="s">
        <v>9</v>
      </c>
      <c r="G10" s="14" t="s">
        <v>21</v>
      </c>
      <c r="H10">
        <v>0.191</v>
      </c>
      <c r="I10" s="15">
        <f t="shared" si="0"/>
        <v>0</v>
      </c>
    </row>
    <row r="11" spans="1:9" ht="15.95" customHeight="1" x14ac:dyDescent="0.3">
      <c r="A11" s="22"/>
      <c r="B11" s="22"/>
      <c r="C11" s="23" t="s">
        <v>15</v>
      </c>
      <c r="D11" s="23" t="s">
        <v>9</v>
      </c>
      <c r="E11" s="24"/>
      <c r="F11" s="23" t="s">
        <v>9</v>
      </c>
      <c r="G11" s="14" t="s">
        <v>22</v>
      </c>
      <c r="H11">
        <v>0</v>
      </c>
      <c r="I11" s="15">
        <f t="shared" si="0"/>
        <v>0</v>
      </c>
    </row>
    <row r="12" spans="1:9" ht="15.95" customHeight="1" x14ac:dyDescent="0.3">
      <c r="A12" s="25"/>
      <c r="B12" s="11" t="s">
        <v>23</v>
      </c>
      <c r="C12" s="12" t="s">
        <v>24</v>
      </c>
      <c r="D12" s="12" t="s">
        <v>9</v>
      </c>
      <c r="E12" s="13"/>
      <c r="F12" s="12" t="s">
        <v>9</v>
      </c>
      <c r="G12" s="14" t="s">
        <v>25</v>
      </c>
      <c r="H12">
        <v>0</v>
      </c>
      <c r="I12" s="15">
        <f t="shared" si="0"/>
        <v>0</v>
      </c>
    </row>
    <row r="13" spans="1:9" ht="15.95" customHeight="1" x14ac:dyDescent="0.3">
      <c r="A13" s="16"/>
      <c r="B13" s="16"/>
      <c r="C13" s="17" t="s">
        <v>26</v>
      </c>
      <c r="D13" s="27" t="str">
        <f>"(노)*"&amp;H13*100&amp;"%"</f>
        <v>(노)*3.56%</v>
      </c>
      <c r="E13" s="18"/>
      <c r="F13" s="17" t="s">
        <v>9</v>
      </c>
      <c r="G13" s="14" t="s">
        <v>27</v>
      </c>
      <c r="H13">
        <v>3.56E-2</v>
      </c>
      <c r="I13" s="15">
        <f t="shared" si="0"/>
        <v>0</v>
      </c>
    </row>
    <row r="14" spans="1:9" ht="15.95" customHeight="1" x14ac:dyDescent="0.3">
      <c r="A14" s="16"/>
      <c r="B14" s="16"/>
      <c r="C14" s="17" t="s">
        <v>28</v>
      </c>
      <c r="D14" s="27" t="str">
        <f>"(노)*"&amp;H14*100&amp;"%"</f>
        <v>(노)*1.01%</v>
      </c>
      <c r="E14" s="18"/>
      <c r="F14" s="17" t="s">
        <v>9</v>
      </c>
      <c r="G14" s="14" t="s">
        <v>29</v>
      </c>
      <c r="H14">
        <v>1.01E-2</v>
      </c>
      <c r="I14" s="15">
        <f t="shared" si="0"/>
        <v>0</v>
      </c>
    </row>
    <row r="15" spans="1:9" ht="15.95" customHeight="1" x14ac:dyDescent="0.3">
      <c r="A15" s="16"/>
      <c r="B15" s="16"/>
      <c r="C15" s="37" t="s">
        <v>30</v>
      </c>
      <c r="D15" s="38" t="str">
        <f>"(직.노)*"&amp;H15*100&amp;"%"</f>
        <v>(직.노)*3.595%</v>
      </c>
      <c r="E15" s="39">
        <v>501145</v>
      </c>
      <c r="F15" s="37" t="s">
        <v>9</v>
      </c>
      <c r="G15" s="14" t="s">
        <v>31</v>
      </c>
      <c r="H15">
        <v>3.5950000000000003E-2</v>
      </c>
      <c r="I15" s="15">
        <f t="shared" si="0"/>
        <v>501145</v>
      </c>
    </row>
    <row r="16" spans="1:9" ht="15.95" customHeight="1" x14ac:dyDescent="0.3">
      <c r="A16" s="16"/>
      <c r="B16" s="16"/>
      <c r="C16" s="37" t="s">
        <v>32</v>
      </c>
      <c r="D16" s="38" t="str">
        <f>"(직.노)*"&amp;H16*100&amp;"%"</f>
        <v>(직.노)*4.75%</v>
      </c>
      <c r="E16" s="39">
        <v>662152</v>
      </c>
      <c r="F16" s="37" t="s">
        <v>9</v>
      </c>
      <c r="G16" s="14" t="s">
        <v>33</v>
      </c>
      <c r="H16">
        <v>4.7500000000000001E-2</v>
      </c>
      <c r="I16" s="15">
        <f t="shared" si="0"/>
        <v>662152</v>
      </c>
    </row>
    <row r="17" spans="1:9" ht="15.95" customHeight="1" x14ac:dyDescent="0.3">
      <c r="A17" s="16"/>
      <c r="B17" s="16"/>
      <c r="C17" s="37" t="s">
        <v>34</v>
      </c>
      <c r="D17" s="38" t="str">
        <f>"(건강보험료)*"&amp;H17*100&amp;"%"</f>
        <v>(건강보험료)*13.14%</v>
      </c>
      <c r="E17" s="39">
        <v>65850</v>
      </c>
      <c r="F17" s="37" t="s">
        <v>9</v>
      </c>
      <c r="G17" s="14" t="s">
        <v>35</v>
      </c>
      <c r="H17">
        <v>0.13140000000000002</v>
      </c>
      <c r="I17" s="15">
        <f t="shared" si="0"/>
        <v>65850</v>
      </c>
    </row>
    <row r="18" spans="1:9" ht="15.95" customHeight="1" x14ac:dyDescent="0.3">
      <c r="A18" s="16"/>
      <c r="B18" s="16"/>
      <c r="C18" s="17" t="s">
        <v>36</v>
      </c>
      <c r="D18" s="17" t="s">
        <v>9</v>
      </c>
      <c r="E18" s="18">
        <f>ROUNDDOWN((E9)*H18, 0)</f>
        <v>0</v>
      </c>
      <c r="F18" s="17" t="s">
        <v>9</v>
      </c>
      <c r="G18" s="14" t="s">
        <v>37</v>
      </c>
      <c r="H18">
        <v>0</v>
      </c>
      <c r="I18" s="15">
        <f t="shared" si="0"/>
        <v>0</v>
      </c>
    </row>
    <row r="19" spans="1:9" ht="15.95" customHeight="1" x14ac:dyDescent="0.3">
      <c r="A19" s="16"/>
      <c r="B19" s="16"/>
      <c r="C19" s="37" t="s">
        <v>38</v>
      </c>
      <c r="D19" s="38" t="str">
        <f>"(재+직.노+(관급-0)/1.1)*"&amp;H19*100&amp;"%"&amp;" &lt; (재+직.노)*3.15%*1.2"</f>
        <v>(재+직.노+(관급-0)/1.1)*3.15% &lt; (재+직.노)*3.15%*1.2</v>
      </c>
      <c r="E19" s="39">
        <v>748871</v>
      </c>
      <c r="F19" s="37"/>
      <c r="G19" s="14" t="s">
        <v>39</v>
      </c>
      <c r="H19">
        <v>3.15E-2</v>
      </c>
      <c r="I19" s="15">
        <f t="shared" si="0"/>
        <v>748871</v>
      </c>
    </row>
    <row r="20" spans="1:9" ht="15.95" customHeight="1" x14ac:dyDescent="0.3">
      <c r="A20" s="16"/>
      <c r="B20" s="16"/>
      <c r="C20" s="17" t="s">
        <v>40</v>
      </c>
      <c r="D20" s="27" t="str">
        <f>"(재+노)*"&amp;H20*100&amp;"%"</f>
        <v>(재+노)*5.5%</v>
      </c>
      <c r="E20" s="18"/>
      <c r="F20" s="17" t="s">
        <v>9</v>
      </c>
      <c r="G20" s="14" t="s">
        <v>41</v>
      </c>
      <c r="H20">
        <v>5.5E-2</v>
      </c>
      <c r="I20" s="15">
        <f t="shared" si="0"/>
        <v>0</v>
      </c>
    </row>
    <row r="21" spans="1:9" ht="15.95" customHeight="1" x14ac:dyDescent="0.3">
      <c r="A21" s="16"/>
      <c r="B21" s="16"/>
      <c r="C21" s="17" t="s">
        <v>42</v>
      </c>
      <c r="D21" s="27" t="str">
        <f>"(재+직.노+기.경)*"&amp;H21*100&amp;"%"</f>
        <v>(재+직.노+기.경)*0.5%</v>
      </c>
      <c r="E21" s="18"/>
      <c r="F21" s="17" t="s">
        <v>9</v>
      </c>
      <c r="G21" s="14" t="s">
        <v>43</v>
      </c>
      <c r="H21">
        <v>5.0000000000000001E-3</v>
      </c>
      <c r="I21" s="15">
        <f t="shared" si="0"/>
        <v>0</v>
      </c>
    </row>
    <row r="22" spans="1:9" ht="15.95" customHeight="1" x14ac:dyDescent="0.3">
      <c r="A22" s="16"/>
      <c r="B22" s="16"/>
      <c r="C22" s="17" t="s">
        <v>44</v>
      </c>
      <c r="D22" s="27" t="str">
        <f>"(재+직.노+기.경)*"&amp;H22*100&amp;"%"</f>
        <v>(재+직.노+기.경)*0%</v>
      </c>
      <c r="E22" s="18"/>
      <c r="F22" s="17" t="s">
        <v>9</v>
      </c>
      <c r="G22" s="14" t="s">
        <v>45</v>
      </c>
      <c r="H22">
        <v>0</v>
      </c>
      <c r="I22" s="15">
        <f t="shared" si="0"/>
        <v>0</v>
      </c>
    </row>
    <row r="23" spans="1:9" ht="15.95" customHeight="1" x14ac:dyDescent="0.3">
      <c r="A23" s="16"/>
      <c r="B23" s="16"/>
      <c r="C23" s="17" t="s">
        <v>46</v>
      </c>
      <c r="D23" s="27" t="str">
        <f>"(재+직.노+기.경)*"&amp;H23*100&amp;"%"&amp;"*(6/12)"</f>
        <v>(재+직.노+기.경)*0%*(6/12)</v>
      </c>
      <c r="E23" s="18"/>
      <c r="F23" s="17" t="s">
        <v>9</v>
      </c>
      <c r="G23" s="14" t="s">
        <v>47</v>
      </c>
      <c r="H23">
        <v>0</v>
      </c>
      <c r="I23" s="15">
        <f t="shared" si="0"/>
        <v>0</v>
      </c>
    </row>
    <row r="24" spans="1:9" ht="15.95" customHeight="1" x14ac:dyDescent="0.3">
      <c r="A24" s="16"/>
      <c r="B24" s="16"/>
      <c r="C24" s="17" t="s">
        <v>48</v>
      </c>
      <c r="D24" s="27" t="str">
        <f>"(재+직.노+기.경)*"&amp;H24*100&amp;"%"</f>
        <v>(재+직.노+기.경)*0.1%</v>
      </c>
      <c r="E24" s="18"/>
      <c r="F24" s="17" t="s">
        <v>9</v>
      </c>
      <c r="G24" s="14" t="s">
        <v>49</v>
      </c>
      <c r="H24">
        <v>1E-3</v>
      </c>
      <c r="I24" s="15">
        <f t="shared" si="0"/>
        <v>0</v>
      </c>
    </row>
    <row r="25" spans="1:9" ht="15.95" customHeight="1" x14ac:dyDescent="0.3">
      <c r="A25" s="16"/>
      <c r="B25" s="16"/>
      <c r="C25" s="17" t="s">
        <v>50</v>
      </c>
      <c r="D25" s="27" t="str">
        <f>"노*"&amp;H25*100&amp;"%"</f>
        <v>노*0.006%</v>
      </c>
      <c r="E25" s="18"/>
      <c r="F25" s="17" t="s">
        <v>9</v>
      </c>
      <c r="G25" s="14" t="s">
        <v>51</v>
      </c>
      <c r="H25">
        <v>6.0000000000000002E-5</v>
      </c>
      <c r="I25" s="15">
        <f t="shared" si="0"/>
        <v>0</v>
      </c>
    </row>
    <row r="26" spans="1:9" ht="15.95" customHeight="1" x14ac:dyDescent="0.3">
      <c r="A26" s="19"/>
      <c r="B26" s="19"/>
      <c r="C26" s="20" t="s">
        <v>52</v>
      </c>
      <c r="D26" s="26" t="str">
        <f>"노*"&amp;H26*100&amp;"%"</f>
        <v>노*0.09%</v>
      </c>
      <c r="E26" s="21"/>
      <c r="F26" s="20" t="s">
        <v>9</v>
      </c>
      <c r="G26" s="14" t="s">
        <v>53</v>
      </c>
      <c r="H26">
        <v>8.9999999999999998E-4</v>
      </c>
      <c r="I26" s="15">
        <f t="shared" si="0"/>
        <v>0</v>
      </c>
    </row>
    <row r="27" spans="1:9" ht="15.95" customHeight="1" x14ac:dyDescent="0.3">
      <c r="A27" s="22"/>
      <c r="B27" s="22"/>
      <c r="C27" s="23" t="s">
        <v>15</v>
      </c>
      <c r="D27" s="23" t="s">
        <v>9</v>
      </c>
      <c r="E27" s="24"/>
      <c r="F27" s="23" t="s">
        <v>9</v>
      </c>
      <c r="G27" s="14" t="s">
        <v>54</v>
      </c>
      <c r="H27">
        <v>0</v>
      </c>
      <c r="I27" s="15">
        <f t="shared" si="0"/>
        <v>0</v>
      </c>
    </row>
    <row r="28" spans="1:9" ht="15.95" customHeight="1" x14ac:dyDescent="0.3">
      <c r="A28" s="22"/>
      <c r="B28" s="28" t="s">
        <v>55</v>
      </c>
      <c r="C28" s="29"/>
      <c r="D28" s="23" t="s">
        <v>9</v>
      </c>
      <c r="E28" s="24"/>
      <c r="F28" s="23" t="s">
        <v>9</v>
      </c>
      <c r="G28" s="14" t="s">
        <v>56</v>
      </c>
      <c r="H28">
        <v>0</v>
      </c>
      <c r="I28" s="15">
        <f t="shared" si="0"/>
        <v>0</v>
      </c>
    </row>
    <row r="29" spans="1:9" ht="15.95" customHeight="1" x14ac:dyDescent="0.3">
      <c r="A29" s="30" t="s">
        <v>57</v>
      </c>
      <c r="B29" s="31"/>
      <c r="C29" s="31"/>
      <c r="D29" s="32" t="str">
        <f>"(재+노+경)*"&amp;H29*100&amp;"%"</f>
        <v>(재+노+경)*8%</v>
      </c>
      <c r="E29" s="33"/>
      <c r="F29" s="34" t="s">
        <v>9</v>
      </c>
      <c r="G29" s="14" t="s">
        <v>58</v>
      </c>
      <c r="H29">
        <v>0.08</v>
      </c>
      <c r="I29" s="15">
        <f t="shared" si="0"/>
        <v>0</v>
      </c>
    </row>
    <row r="30" spans="1:9" ht="15.95" customHeight="1" x14ac:dyDescent="0.3">
      <c r="A30" s="30" t="s">
        <v>59</v>
      </c>
      <c r="B30" s="31"/>
      <c r="C30" s="31"/>
      <c r="D30" s="32" t="str">
        <f>"(노+경+일)*"&amp;H30*100&amp;"%"</f>
        <v>(노+경+일)*15%</v>
      </c>
      <c r="E30" s="33"/>
      <c r="F30" s="34" t="s">
        <v>9</v>
      </c>
      <c r="G30" s="14" t="s">
        <v>60</v>
      </c>
      <c r="H30">
        <v>0.15</v>
      </c>
      <c r="I30">
        <f>(I11+I27+I29)*H30</f>
        <v>0</v>
      </c>
    </row>
    <row r="31" spans="1:9" ht="15.95" customHeight="1" x14ac:dyDescent="0.3">
      <c r="A31" s="30" t="s">
        <v>61</v>
      </c>
      <c r="B31" s="31"/>
      <c r="C31" s="31"/>
      <c r="D31" s="34" t="s">
        <v>9</v>
      </c>
      <c r="E31" s="33"/>
      <c r="F31" s="34" t="s">
        <v>9</v>
      </c>
      <c r="G31" s="14" t="s">
        <v>62</v>
      </c>
      <c r="H31">
        <v>0</v>
      </c>
      <c r="I31" s="15">
        <f>SUM(I28:I30)</f>
        <v>0</v>
      </c>
    </row>
    <row r="32" spans="1:9" ht="15.95" customHeight="1" x14ac:dyDescent="0.3">
      <c r="A32" s="30" t="s">
        <v>63</v>
      </c>
      <c r="B32" s="31"/>
      <c r="C32" s="31"/>
      <c r="D32" s="32" t="str">
        <f>"(총원가)*"&amp;H32*100&amp;"%"</f>
        <v>(총원가)*10%</v>
      </c>
      <c r="E32" s="33"/>
      <c r="F32" s="34" t="s">
        <v>9</v>
      </c>
      <c r="G32" s="14" t="s">
        <v>64</v>
      </c>
      <c r="H32">
        <v>0.1</v>
      </c>
      <c r="I32">
        <f>ROUNDDOWN((I31)*H32, 0)</f>
        <v>0</v>
      </c>
    </row>
    <row r="33" spans="1:9" ht="15.95" customHeight="1" x14ac:dyDescent="0.3">
      <c r="A33" s="28" t="s">
        <v>65</v>
      </c>
      <c r="B33" s="29"/>
      <c r="C33" s="29"/>
      <c r="D33" s="23" t="s">
        <v>9</v>
      </c>
      <c r="E33" s="24"/>
      <c r="F33" s="23" t="s">
        <v>9</v>
      </c>
      <c r="G33" s="14" t="s">
        <v>66</v>
      </c>
      <c r="H33">
        <v>0</v>
      </c>
      <c r="I33" s="15">
        <f>I31+I32</f>
        <v>0</v>
      </c>
    </row>
    <row r="34" spans="1:9" ht="15.95" customHeight="1" x14ac:dyDescent="0.3">
      <c r="A34" s="30" t="s">
        <v>67</v>
      </c>
      <c r="B34" s="31"/>
      <c r="C34" s="31"/>
      <c r="D34" s="34" t="s">
        <v>9</v>
      </c>
      <c r="E34" s="33"/>
      <c r="F34" s="34" t="s">
        <v>9</v>
      </c>
      <c r="G34" s="14" t="s">
        <v>68</v>
      </c>
      <c r="H34">
        <v>0</v>
      </c>
      <c r="I34" s="15">
        <f>E34</f>
        <v>0</v>
      </c>
    </row>
    <row r="35" spans="1:9" ht="15.95" customHeight="1" x14ac:dyDescent="0.3">
      <c r="A35" s="28" t="s">
        <v>69</v>
      </c>
      <c r="B35" s="29"/>
      <c r="C35" s="29"/>
      <c r="D35" s="23" t="s">
        <v>9</v>
      </c>
      <c r="E35" s="24"/>
      <c r="F35" s="23" t="s">
        <v>9</v>
      </c>
      <c r="H35">
        <v>0</v>
      </c>
      <c r="I35" s="15">
        <f>I33+I34+0+0+0</f>
        <v>0</v>
      </c>
    </row>
  </sheetData>
  <mergeCells count="18">
    <mergeCell ref="A30:C30"/>
    <mergeCell ref="A31:C31"/>
    <mergeCell ref="A32:C32"/>
    <mergeCell ref="A33:C33"/>
    <mergeCell ref="A34:C34"/>
    <mergeCell ref="A35:C35"/>
    <mergeCell ref="A5:A28"/>
    <mergeCell ref="B5:B8"/>
    <mergeCell ref="B9:B11"/>
    <mergeCell ref="B12:B27"/>
    <mergeCell ref="B28:C28"/>
    <mergeCell ref="A29:C29"/>
    <mergeCell ref="A1:F1"/>
    <mergeCell ref="A2:F2"/>
    <mergeCell ref="A3:C4"/>
    <mergeCell ref="D3:D4"/>
    <mergeCell ref="E3:E4"/>
    <mergeCell ref="F3:F4"/>
  </mergeCells>
  <phoneticPr fontId="2" type="noConversion"/>
  <pageMargins left="0.74090148180296356" right="0" top="0.54405108810217628" bottom="0.1388888888888889" header="0.3" footer="0.138888888888888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원가계산서</vt:lpstr>
      <vt:lpstr>원가계산서!Print_Area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2026-07-14T07:23:08Z</dcterms:created>
  <dcterms:modified xsi:type="dcterms:W3CDTF">2026-07-14T07:23:52Z</dcterms:modified>
</cp:coreProperties>
</file>