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지현\2. 시설공사\장성여고\"/>
    </mc:Choice>
  </mc:AlternateContent>
  <xr:revisionPtr revIDLastSave="0" documentId="13_ncr:1_{95599BBD-6C8C-4D27-98EE-1CB43DE87B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사품의내용" sheetId="11" r:id="rId1"/>
    <sheet name="전기원가" sheetId="10" r:id="rId2"/>
    <sheet name="공종별집계표" sheetId="9" r:id="rId3"/>
    <sheet name="공종별내역서" sheetId="8" r:id="rId4"/>
    <sheet name="일위대가목록" sheetId="7" r:id="rId5"/>
    <sheet name="일위대가" sheetId="6" r:id="rId6"/>
    <sheet name="단가대비표" sheetId="5" r:id="rId7"/>
    <sheet name="공량산출근거서_일위대가" sheetId="4" r:id="rId8"/>
    <sheet name="공량설정_일위대가" sheetId="3" r:id="rId9"/>
    <sheet name=" 공사설정 " sheetId="2" r:id="rId10"/>
    <sheet name="Sheet1" sheetId="1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">"="</definedName>
    <definedName name="___B2">#REF!</definedName>
    <definedName name="___pa1">#REF!</definedName>
    <definedName name="___pa2">#REF!</definedName>
    <definedName name="___tbm1">#REF!</definedName>
    <definedName name="___Ted1">#REF!</definedName>
    <definedName name="___Ts1">#REF!</definedName>
    <definedName name="__B2">#REF!</definedName>
    <definedName name="__DemandLoad">TRUE</definedName>
    <definedName name="__hun1">#REF!</definedName>
    <definedName name="__hun2">#REF!</definedName>
    <definedName name="__p1">#REF!</definedName>
    <definedName name="__pa1">#REF!</definedName>
    <definedName name="__pa2">#REF!</definedName>
    <definedName name="__phi3">#REF!</definedName>
    <definedName name="__qs1">#REF!</definedName>
    <definedName name="__qs12">#REF!</definedName>
    <definedName name="__qs2">#REF!</definedName>
    <definedName name="__qs22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bm1">#REF!</definedName>
    <definedName name="__TBM2">#REF!</definedName>
    <definedName name="__Ted1">#REF!</definedName>
    <definedName name="__Ts1">#REF!</definedName>
    <definedName name="__wd1">#REF!</definedName>
    <definedName name="__wd2">#REF!</definedName>
    <definedName name="_0.20_0.515_x1_2x1.05____0.225_0.15_x1_2x0.75">#REF!</definedName>
    <definedName name="_1">#REF!</definedName>
    <definedName name="_2">#REF!</definedName>
    <definedName name="_270_섬유">#REF!</definedName>
    <definedName name="_270_일반">#REF!</definedName>
    <definedName name="_3¤§¤_¤¡" hidden="1">{#N/A,#N/A,FALSE,"Sheet1"}</definedName>
    <definedName name="_4">#REF!</definedName>
    <definedName name="_6wrn.Ã¶°ñÁý°èÇ_._.5Ä­." hidden="1">{#N/A,#N/A,FALSE,"Sheet1"}</definedName>
    <definedName name="_A999999">#REF!</definedName>
    <definedName name="_aab42">#REF!</definedName>
    <definedName name="_b1">#REF!</definedName>
    <definedName name="_b2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dia10">#REF!</definedName>
    <definedName name="_dia13">#REF!</definedName>
    <definedName name="_dia16">#REF!</definedName>
    <definedName name="_dia19">#REF!</definedName>
    <definedName name="_dia22">#REF!</definedName>
    <definedName name="_dia25">#REF!</definedName>
    <definedName name="_dia29">#REF!</definedName>
    <definedName name="_dia32">#REF!</definedName>
    <definedName name="_dia35">#REF!</definedName>
    <definedName name="_Dist_Bin" hidden="1">#REF!</definedName>
    <definedName name="_Dist_Values" hidden="1">#REF!</definedName>
    <definedName name="_faf98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HH1">#REF!</definedName>
    <definedName name="_GHH2">#REF!</definedName>
    <definedName name="_h1">#REF!</definedName>
    <definedName name="_h2">#REF!</definedName>
    <definedName name="_h3">#REF!</definedName>
    <definedName name="_h4">#REF!</definedName>
    <definedName name="_hh">#REF!</definedName>
    <definedName name="_hh1">#REF!</definedName>
    <definedName name="_hh2">#REF!</definedName>
    <definedName name="_HSH1">#REF!</definedName>
    <definedName name="_HSH2">#REF!</definedName>
    <definedName name="_hun1">#REF!</definedName>
    <definedName name="_hun2">#REF!</definedName>
    <definedName name="_JEA1">#REF!</definedName>
    <definedName name="_JEA2">#REF!</definedName>
    <definedName name="_Key1" localSheetId="0" hidden="1">#REF!</definedName>
    <definedName name="_Key1" hidden="1">#REF!</definedName>
    <definedName name="_Key2" hidden="1">#REF!</definedName>
    <definedName name="_kfkf" hidden="1">#REF!</definedName>
    <definedName name="_NP1">#REF!</definedName>
    <definedName name="_NP2">#REF!</definedName>
    <definedName name="_NSH1">#REF!</definedName>
    <definedName name="_NSH2">#REF!</definedName>
    <definedName name="_oa29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localSheetId="0" hidden="1">#REF!</definedName>
    <definedName name="_Parse_In" hidden="1">#REF!</definedName>
    <definedName name="_PH2">#REF!</definedName>
    <definedName name="_phi1">#REF!</definedName>
    <definedName name="_phi3">#REF!</definedName>
    <definedName name="_pl1">#REF!</definedName>
    <definedName name="_PL2">#REF!</definedName>
    <definedName name="_PL3">#REF!</definedName>
    <definedName name="_PNO10">#REF!</definedName>
    <definedName name="_PNO3">#REF!</definedName>
    <definedName name="_PNO4">#REF!</definedName>
    <definedName name="_PNO5">#REF!</definedName>
    <definedName name="_PNO6">#REF!</definedName>
    <definedName name="_PNO7">#REF!</definedName>
    <definedName name="_PNO8">#REF!</definedName>
    <definedName name="_PNO9">#REF!</definedName>
    <definedName name="_PVC100">#REF!</definedName>
    <definedName name="_PVC1002">#REF!</definedName>
    <definedName name="_PVC50">#REF!</definedName>
    <definedName name="_PVC502">#REF!</definedName>
    <definedName name="_qs1">#REF!</definedName>
    <definedName name="_qs12">#REF!</definedName>
    <definedName name="_qs2">#REF!</definedName>
    <definedName name="_qs22">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0">#REF!</definedName>
    <definedName name="_sd13">#REF!</definedName>
    <definedName name="_sd16">#REF!</definedName>
    <definedName name="_sd19">#REF!</definedName>
    <definedName name="_sd22">#REF!</definedName>
    <definedName name="_sd25">#REF!</definedName>
    <definedName name="_sd29">#REF!</definedName>
    <definedName name="_sd32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p1">#REF!</definedName>
    <definedName name="_sp2">#REF!</definedName>
    <definedName name="_sp3">#REF!</definedName>
    <definedName name="_SUM1" localSheetId="0">[3]EP0618!#REF!</definedName>
    <definedName name="_SUM1">#REF!</definedName>
    <definedName name="_SUM10" localSheetId="0">[3]EP0618!#REF!</definedName>
    <definedName name="_SUM10">#REF!</definedName>
    <definedName name="_SUM11" localSheetId="0">[3]EP0618!#REF!</definedName>
    <definedName name="_SUM11">#REF!</definedName>
    <definedName name="_SUM12" localSheetId="0">[3]EP0618!#REF!</definedName>
    <definedName name="_SUM12">#REF!</definedName>
    <definedName name="_SUM13" localSheetId="0">[3]EP0618!#REF!</definedName>
    <definedName name="_SUM13">#REF!</definedName>
    <definedName name="_SUM14" localSheetId="0">[3]EP0618!#REF!</definedName>
    <definedName name="_SUM14">#REF!</definedName>
    <definedName name="_SUM15" localSheetId="0">[3]EP0618!#REF!</definedName>
    <definedName name="_SUM15">#REF!</definedName>
    <definedName name="_SUM16" localSheetId="0">[3]EP0618!#REF!</definedName>
    <definedName name="_SUM16">#REF!</definedName>
    <definedName name="_SUM17" localSheetId="0">[3]EP0618!#REF!</definedName>
    <definedName name="_SUM17">#REF!</definedName>
    <definedName name="_SUM18" localSheetId="0">[3]EP0618!#REF!</definedName>
    <definedName name="_SUM18">#REF!</definedName>
    <definedName name="_SUM19" localSheetId="0">[3]EP0618!#REF!</definedName>
    <definedName name="_SUM19">#REF!</definedName>
    <definedName name="_SUM2" localSheetId="0">[3]EP0618!#REF!</definedName>
    <definedName name="_SUM2">#REF!</definedName>
    <definedName name="_SUM3" localSheetId="0">[3]EP0618!#REF!</definedName>
    <definedName name="_SUM3">#REF!</definedName>
    <definedName name="_SUM4" localSheetId="0">[3]EP0618!#REF!</definedName>
    <definedName name="_SUM4">#REF!</definedName>
    <definedName name="_SUM5" localSheetId="0">[3]EP0618!#REF!</definedName>
    <definedName name="_SUM5">#REF!</definedName>
    <definedName name="_SUM6" localSheetId="0">[3]EP0618!#REF!</definedName>
    <definedName name="_SUM6">#REF!</definedName>
    <definedName name="_SUM7" localSheetId="0">[3]EP0618!#REF!</definedName>
    <definedName name="_SUM7">#REF!</definedName>
    <definedName name="_SUM8" localSheetId="0">[3]EP0618!#REF!</definedName>
    <definedName name="_SUM8">#REF!</definedName>
    <definedName name="_SUM9" localSheetId="0">[3]EP0618!#REF!</definedName>
    <definedName name="_SUM9">#REF!</definedName>
    <definedName name="_tbm1">#REF!</definedName>
    <definedName name="_TBM2">#REF!</definedName>
    <definedName name="_Ted1">#REF!</definedName>
    <definedName name="_TG1">#REF!</definedName>
    <definedName name="_TG2">#REF!</definedName>
    <definedName name="_Ts1">#REF!</definedName>
    <definedName name="_tt1">"tt1"</definedName>
    <definedName name="_Ty1">#REF!</definedName>
    <definedName name="_Ty2">#REF!</definedName>
    <definedName name="_vg64">#REF!</definedName>
    <definedName name="_wd1">#REF!</definedName>
    <definedName name="_wd2">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localSheetId="0" hidden="1">#REF!</definedName>
    <definedName name="_woogi24" hidden="1">#REF!</definedName>
    <definedName name="_woogi3" hidden="1">#REF!</definedName>
    <definedName name="_재ㅐ햐" hidden="1">#REF!</definedName>
    <definedName name="\0">#REF!</definedName>
    <definedName name="\a">#REF!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#N/A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P1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#REF!</definedName>
    <definedName name="a">#REF!</definedName>
    <definedName name="a0">#REF!</definedName>
    <definedName name="A10B1L">#REF!</definedName>
    <definedName name="A10B1R">#REF!</definedName>
    <definedName name="A10B2L">#REF!</definedName>
    <definedName name="A10B2R">#REF!</definedName>
    <definedName name="A10B3L">#REF!</definedName>
    <definedName name="A10B3R">#REF!</definedName>
    <definedName name="A10B4L">#REF!</definedName>
    <definedName name="A10B4R">#REF!</definedName>
    <definedName name="A10BFL">#REF!</definedName>
    <definedName name="A10BFR">#REF!</definedName>
    <definedName name="A10BQL">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23b23">#REF!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99999999999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">#REF!</definedName>
    <definedName name="aaa" localSheetId="0" hidden="1">"41JLQUL0YNPVK3OX98UIGJGNP"</definedName>
    <definedName name="aaa" hidden="1">"41JLQUL0YNPVK3OX98UIGJGNP"</definedName>
    <definedName name="aaaa">#REF!</definedName>
    <definedName name="aaaaa" localSheetId="0" hidden="1">{#N/A,#N/A,FALSE,"조골재"}</definedName>
    <definedName name="aaaaa" hidden="1">{#N/A,#N/A,FALSE,"조골재"}</definedName>
    <definedName name="AAAAAAAA">#REF!</definedName>
    <definedName name="aaaaaaaaaa" localSheetId="0" hidden="1">{#N/A,#N/A,FALSE,"운반시간"}</definedName>
    <definedName name="aaaaaaaaaa" hidden="1">{#N/A,#N/A,FALSE,"운반시간"}</definedName>
    <definedName name="AB">#N/A</definedName>
    <definedName name="ac">#REF!</definedName>
    <definedName name="AccessDatabase" hidden="1">"E:\WORK\VISUAL\MIRAE\LOADSYS\LoadDB.mdb"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CX" localSheetId="0" hidden="1">#REF!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DG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ffk">{"Book1","부대-(표지판,데리,가드).xls","부대-(낙,차,중분대).xls"}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PA">#REF!</definedName>
    <definedName name="alpha">#REF!</definedName>
    <definedName name="alpha3">#REF!</definedName>
    <definedName name="alphae">#REF!</definedName>
    <definedName name="ALSLDFㅁ일ㄴ">#REF!</definedName>
    <definedName name="alslsdkjfjs" localSheetId="0" hidden="1">#REF!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aq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B">#REF!</definedName>
    <definedName name="ASC" localSheetId="0" hidden="1">#REF!</definedName>
    <definedName name="ASC" hidden="1">#REF!</definedName>
    <definedName name="ascon1">#REF!</definedName>
    <definedName name="ascon2">#REF!</definedName>
    <definedName name="ASD">#REF!</definedName>
    <definedName name="asdf">#REF!</definedName>
    <definedName name="ASDFAS">#REF!</definedName>
    <definedName name="asdfasdfasdfasfcasx" localSheetId="0" hidden="1">#REF!</definedName>
    <definedName name="asdfasdfasdfasfcasx" hidden="1">#REF!</definedName>
    <definedName name="ASDFASDFC">#REF!</definedName>
    <definedName name="ASDKLVJCKLVA">#REF!</definedName>
    <definedName name="ASDVASDF">#REF!</definedName>
    <definedName name="ASL">#REF!</definedName>
    <definedName name="ASS">#REF!</definedName>
    <definedName name="AST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">#REF!</definedName>
    <definedName name="AWERTIAWEFASDJV">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B">#REF!</definedName>
    <definedName name="bba">#REF!</definedName>
    <definedName name="bbbbb">#REF!</definedName>
    <definedName name="bbbbbb">#REF!</definedName>
    <definedName name="bbbbbbb">#REF!</definedName>
    <definedName name="bc">#REF!</definedName>
    <definedName name="bd">#REF!</definedName>
    <definedName name="bdf">{"Book1","부대-(표지판,데리,가드).xls","부대-(낙,차,중분대).xls"}</definedName>
    <definedName name="be">#REF!</definedName>
    <definedName name="BETA">#REF!</definedName>
    <definedName name="beta5">#REF!</definedName>
    <definedName name="beta6">#REF!</definedName>
    <definedName name="bf">#REF!</definedName>
    <definedName name="BHU">#REF!</definedName>
    <definedName name="BL">#REF!</definedName>
    <definedName name="BLO">#REF!</definedName>
    <definedName name="BLT">#N/A</definedName>
    <definedName name="BMO">#REF!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X" hidden="1">{#N/A,#N/A,FALSE,"혼합골재"}</definedName>
    <definedName name="bp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V">#REF!</definedName>
    <definedName name="B이">#REF!</definedName>
    <definedName name="B일">#REF!</definedName>
    <definedName name="B제로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C">#REF!</definedName>
    <definedName name="CCC">#REF!</definedName>
    <definedName name="cd">#REF!</definedName>
    <definedName name="cdd">#REF!</definedName>
    <definedName name="CH">#REF!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JFRMS">#REF!</definedName>
    <definedName name="Cm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ODE">#REF!</definedName>
    <definedName name="COLUMN_A">#REF!</definedName>
    <definedName name="CON">#REF!</definedName>
    <definedName name="conc">#REF!</definedName>
    <definedName name="conc단위중량">#REF!</definedName>
    <definedName name="CONDUIT">#REF!</definedName>
    <definedName name="COPING_L">#REF!</definedName>
    <definedName name="COPING_W">#REF!</definedName>
    <definedName name="CR">#REF!</definedName>
    <definedName name="_xlnm.Criteria">#REF!</definedName>
    <definedName name="CSD">#REF!</definedName>
    <definedName name="CSF">#REF!</definedName>
    <definedName name="CTC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vb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D">#REF!</definedName>
    <definedName name="D.1">#REF!</definedName>
    <definedName name="D.2">#REF!</definedName>
    <definedName name="D10L">#REF!</definedName>
    <definedName name="D10R">#REF!</definedName>
    <definedName name="D3L">#REF!</definedName>
    <definedName name="D3R">#REF!</definedName>
    <definedName name="D400MM">#REF!</definedName>
    <definedName name="D4L">#REF!</definedName>
    <definedName name="D4R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">#REF!</definedName>
    <definedName name="DAA">#REF!</definedName>
    <definedName name="DADD">#REF!</definedName>
    <definedName name="DANGA">#REF!,#REF!</definedName>
    <definedName name="DATA">#REF!</definedName>
    <definedName name="_xlnm.Database">#REF!</definedName>
    <definedName name="dataww" localSheetId="0" hidden="1">#REF!</definedName>
    <definedName name="dataww" hidden="1">#REF!</definedName>
    <definedName name="DC">#REF!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>#REF!</definedName>
    <definedName name="ddjdjid">#REF!</definedName>
    <definedName name="DEA">#REF!</definedName>
    <definedName name="delta">#REF!</definedName>
    <definedName name="delta3">#REF!</definedName>
    <definedName name="delta4">#REF!</definedName>
    <definedName name="delta5">#REF!</definedName>
    <definedName name="delta6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gdg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gdg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a_mm">#REF!</definedName>
    <definedName name="DIAA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">#REF!</definedName>
    <definedName name="dns" hidden="1">{#N/A,#N/A,FALSE,"운반시간"}</definedName>
    <definedName name="Document_array">{"Book1","부대-(표지판,데리,가드).xls","부대-(낙,차,중분대).xls"}</definedName>
    <definedName name="dpae">#REF!</definedName>
    <definedName name="dped">#REF!</definedName>
    <definedName name="dpel">#REF!</definedName>
    <definedName name="DPI">#REF!</definedName>
    <definedName name="ds">#REF!</definedName>
    <definedName name="dsaf" localSheetId="0" hidden="1">{#N/A,#N/A,FALSE,"조골재"}</definedName>
    <definedName name="dsaf" hidden="1">{#N/A,#N/A,FALSE,"조골재"}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VP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E">#REF!</definedName>
    <definedName name="EA">#REF!</definedName>
    <definedName name="Ec">#REF!</definedName>
    <definedName name="ee">#REF!</definedName>
    <definedName name="eee" localSheetId="0" hidden="1">{#N/A,#N/A,FALSE,"2~8번"}</definedName>
    <definedName name="eee" hidden="1">{#N/A,#N/A,FALSE,"2~8번"}</definedName>
    <definedName name="EEEE">#REF!</definedName>
    <definedName name="EEEEEEEE" localSheetId="0" hidden="1">{#N/A,#N/A,FALSE,"전력간선"}</definedName>
    <definedName name="EEEEEEEE" hidden="1">{#N/A,#N/A,FALSE,"전력간선"}</definedName>
    <definedName name="eer">#REF!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KSDNL" hidden="1">{#N/A,#N/A,FALSE,"혼합골재"}</definedName>
    <definedName name="el">#REF!</definedName>
    <definedName name="EO">#REF!</definedName>
    <definedName name="ert">#REF!</definedName>
    <definedName name="Es">#REF!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10LX">#REF!</definedName>
    <definedName name="F10LY">#REF!</definedName>
    <definedName name="F10RX">#REF!</definedName>
    <definedName name="F10RY">#REF!</definedName>
    <definedName name="F1F">#REF!</definedName>
    <definedName name="F2F">#REF!</definedName>
    <definedName name="F3F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b">#REF!</definedName>
    <definedName name="fc">#REF!</definedName>
    <definedName name="Fck">#REF!</definedName>
    <definedName name="fd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0" hidden="1">#REF!</definedName>
    <definedName name="ff" hidden="1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G">#REF!</definedName>
    <definedName name="FGFGERFG">#REF!</definedName>
    <definedName name="FGFGFGFG">#REF!</definedName>
    <definedName name="fh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i">#REF!</definedName>
    <definedName name="fl">#REF!</definedName>
    <definedName name="FN">#REF!</definedName>
    <definedName name="FOOT1">#REF!</definedName>
    <definedName name="FOOT2">#REF!</definedName>
    <definedName name="FOOT3">#REF!</definedName>
    <definedName name="FOUND_A">#REF!</definedName>
    <definedName name="FOUND_H">#REF!</definedName>
    <definedName name="FRTTREE">#REF!</definedName>
    <definedName name="FS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VVB">#REF!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y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F이">#REF!</definedName>
    <definedName name="F일">#REF!</definedName>
    <definedName name="G">#REF!</definedName>
    <definedName name="G10L">#REF!</definedName>
    <definedName name="G10R">#REF!</definedName>
    <definedName name="G3L">#REF!</definedName>
    <definedName name="G3R">#REF!</definedName>
    <definedName name="G4L">#REF!</definedName>
    <definedName name="G4R">#REF!</definedName>
    <definedName name="G5L">#REF!</definedName>
    <definedName name="G5R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BION_개_소_별_명_세">#REF!</definedName>
    <definedName name="GABION_수_량_집_계">#REF!</definedName>
    <definedName name="GABION개소별명세">#REF!</definedName>
    <definedName name="GABION단위수량">#REF!</definedName>
    <definedName name="GABION수량집계">#REF!</definedName>
    <definedName name="gamma1">#REF!</definedName>
    <definedName name="gamma2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0" hidden="1">#REF!</definedName>
    <definedName name="GEMCO" hidden="1">#REF!</definedName>
    <definedName name="GEN_KVA">'[4]Macro(전기)'!$K$1</definedName>
    <definedName name="GEN_KW">'[4]Macro(전기)'!$J$1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>#REF!</definedName>
    <definedName name="gh">#REF!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HP" hidden="1">{#N/A,#N/A,FALSE,"Sheet1"}</definedName>
    <definedName name="gigin">#REF!</definedName>
    <definedName name="GJF">#REF!</definedName>
    <definedName name="GO">#REF!</definedName>
    <definedName name="GO목차">#REF!</definedName>
    <definedName name="GS">#REF!</definedName>
    <definedName name="gt">#REF!</definedName>
    <definedName name="GuBae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ater">#REF!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BAL">#REF!</definedName>
    <definedName name="H3BAR">#REF!</definedName>
    <definedName name="H3BBL">#REF!</definedName>
    <definedName name="H3BBR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H">#REF!</definedName>
    <definedName name="H4L">#REF!</definedName>
    <definedName name="H4R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L">#REF!</definedName>
    <definedName name="H5R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L">#REF!</definedName>
    <definedName name="H6R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L">#REF!</definedName>
    <definedName name="H7R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>#REF!</definedName>
    <definedName name="HA10L">#REF!</definedName>
    <definedName name="HA10R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F">#REF!</definedName>
    <definedName name="hang">#REF!</definedName>
    <definedName name="hardwar" localSheetId="0" hidden="1">#REF!</definedName>
    <definedName name="hardwar" hidden="1">#REF!</definedName>
    <definedName name="hat">#REF!</definedName>
    <definedName name="hb">#REF!</definedName>
    <definedName name="HBV">#REF!</definedName>
    <definedName name="hc">#REF!</definedName>
    <definedName name="HCR">#REF!</definedName>
    <definedName name="hd">#REF!</definedName>
    <definedName name="HDATA">#N/A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o">#REF!</definedName>
    <definedName name="hf">#REF!</definedName>
    <definedName name="hg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#REF!</definedName>
    <definedName name="HH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a">#REF!</definedName>
    <definedName name="HHAF">#REF!</definedName>
    <definedName name="hhb">#REF!</definedName>
    <definedName name="hhc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#REF!</definedName>
    <definedName name="hhhhh">#REF!</definedName>
    <definedName name="HHMF">#REF!</definedName>
    <definedName name="hi">#REF!</definedName>
    <definedName name="hj">#REF!</definedName>
    <definedName name="hk">#REF!</definedName>
    <definedName name="HL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P">#REF!</definedName>
    <definedName name="hpa">#REF!</definedName>
    <definedName name="hpb">#REF!</definedName>
    <definedName name="hpc">#REF!</definedName>
    <definedName name="hpd">#REF!</definedName>
    <definedName name="Hpile">#REF!</definedName>
    <definedName name="HPUMP">#REF!</definedName>
    <definedName name="HR">#REF!</definedName>
    <definedName name="HS">#REF!</definedName>
    <definedName name="HSH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SV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{"'건축내역'!$A$1:$L$413"}</definedName>
    <definedName name="HTML_Control" hidden="1">{"'용역비'!$A$4:$C$8"}</definedName>
    <definedName name="HTML_Description" hidden="1">""</definedName>
    <definedName name="HTML_Email" hidden="1">""</definedName>
    <definedName name="HTML_Header" localSheetId="0" hidden="1">"건축내역"</definedName>
    <definedName name="HTML_Header" hidden="1">"용역비"</definedName>
    <definedName name="HTML_LastUpdate" localSheetId="0" hidden="1">"00-11-13"</definedName>
    <definedName name="HTML_LastUpdate" hidden="1">"99-07-01"</definedName>
    <definedName name="HTML_LineAfter" hidden="1">FALSE</definedName>
    <definedName name="HTML_LineBefore" hidden="1">FALSE</definedName>
    <definedName name="HTML_Name" localSheetId="0" hidden="1">"HongJin Agriculture Korea"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localSheetId="0" hidden="1">"C:\001WORK\MyHTML.htm"</definedName>
    <definedName name="HTML_PathFile" hidden="1">"C:\My Documents\MyHTML.htm"</definedName>
    <definedName name="HTML_Title" localSheetId="0" hidden="1">"cost2010"</definedName>
    <definedName name="HTML_Title" hidden="1">"전체금액"</definedName>
    <definedName name="HTML1_1" hidden="1">"'[97선풍기.xls]`97FAN 이동'!$B$1:$R$28"</definedName>
    <definedName name="HTML1_10" hidden="1">""</definedName>
    <definedName name="HTML1_11" hidden="1">1</definedName>
    <definedName name="HTML1_12" hidden="1">"C:\data\JSCH\FAN.htm"</definedName>
    <definedName name="HTML1_2" hidden="1">1</definedName>
    <definedName name="HTML1_3" hidden="1">"97선풍기.xl"</definedName>
    <definedName name="HTML1_4" hidden="1">"`97FAN 이동"</definedName>
    <definedName name="HTML1_5" hidden="1">""</definedName>
    <definedName name="HTML1_6" hidden="1">-4146</definedName>
    <definedName name="HTML1_7" hidden="1">-4146</definedName>
    <definedName name="HTML1_8" hidden="1">"97-06-17"</definedName>
    <definedName name="HTML1_9" hidden="1">"정서채"</definedName>
    <definedName name="HTMLCount" hidden="1">1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사">#REF!</definedName>
    <definedName name="H삼">#REF!</definedName>
    <definedName name="H이">#REF!</definedName>
    <definedName name="H일">#REF!</definedName>
    <definedName name="ID">#REF!,#REF!</definedName>
    <definedName name="Ig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r_d3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#REF!</definedName>
    <definedName name="J_형옹벽측구_수량집계">#REF!</definedName>
    <definedName name="jang">#REF!</definedName>
    <definedName name="je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l">#REF!</definedName>
    <definedName name="junm">#REF!</definedName>
    <definedName name="junp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형옹벽측구수량집계">#REF!</definedName>
    <definedName name="j형측구">BlankMacro1</definedName>
    <definedName name="K">#REF!</definedName>
    <definedName name="KA">#REF!</definedName>
    <definedName name="kaa">#REF!</definedName>
    <definedName name="Ka일">#REF!</definedName>
    <definedName name="Ka투">#REF!</definedName>
    <definedName name="KB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eh">#REF!</definedName>
    <definedName name="kev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.1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n">#REF!</definedName>
    <definedName name="KL">#REF!</definedName>
    <definedName name="Ko">#REF!</definedName>
    <definedName name="kpi">#REF!</definedName>
    <definedName name="ktf" localSheetId="0" hidden="1">#REF!</definedName>
    <definedName name="ktf" hidden="1">#REF!</definedName>
    <definedName name="kty" localSheetId="0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VO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b">#REF!</definedName>
    <definedName name="lc">#REF!</definedName>
    <definedName name="Len">#REF!</definedName>
    <definedName name="LH">#REF!</definedName>
    <definedName name="LH.4">#REF!</definedName>
    <definedName name="LH.7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MO">#REF!</definedName>
    <definedName name="LPI">#REF!</definedName>
    <definedName name="ls">#REF!</definedName>
    <definedName name="LSH">#REF!</definedName>
    <definedName name="Lt">#REF!</definedName>
    <definedName name="Lu">#REF!</definedName>
    <definedName name="L형옹벽측구수량집계">#REF!</definedName>
    <definedName name="L형측구">#REF!</definedName>
    <definedName name="L형측구수량집계">#REF!</definedName>
    <definedName name="L형측구현황">#REF!</definedName>
    <definedName name="M">#REF!</definedName>
    <definedName name="Macro10">#REF!</definedName>
    <definedName name="Macro12">#REF!</definedName>
    <definedName name="Macro13">#REF!</definedName>
    <definedName name="Macro14">#REF!</definedName>
    <definedName name="Macro2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B.1">#REF!</definedName>
    <definedName name="MB.2">#REF!</definedName>
    <definedName name="MCB">#REF!</definedName>
    <definedName name="MCH">#REF!</definedName>
    <definedName name="MH">#REF!</definedName>
    <definedName name="MJU">#REF!</definedName>
    <definedName name="mm">#REF!</definedName>
    <definedName name="MMD">#N/A</definedName>
    <definedName name="mmm">#REF!</definedName>
    <definedName name="MO">#REF!</definedName>
    <definedName name="MONEY">#REF!,#REF!</definedName>
    <definedName name="MOO">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OTOR">#REF!</definedName>
    <definedName name="MT">#REF!</definedName>
    <definedName name="MYB.1">#REF!</definedName>
    <definedName name="MYB.2">#REF!</definedName>
    <definedName name="MYH">#REF!</definedName>
    <definedName name="M당무게">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e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N">#REF!</definedName>
    <definedName name="NNNN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o">#REF!</definedName>
    <definedName name="OOO">#REF!</definedName>
    <definedName name="oooo">#REF!</definedName>
    <definedName name="OP">#REF!</definedName>
    <definedName name="OYOYOY">#REF!</definedName>
    <definedName name="P">#REF!</definedName>
    <definedName name="P_H2">#REF!</definedName>
    <definedName name="P0">#REF!</definedName>
    <definedName name="P10TL">#REF!</definedName>
    <definedName name="P10TR">#REF!</definedName>
    <definedName name="P3TL">#REF!</definedName>
    <definedName name="P3TR">#REF!</definedName>
    <definedName name="P4TL">#REF!</definedName>
    <definedName name="P4TR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">#REF!</definedName>
    <definedName name="pae">#REF!</definedName>
    <definedName name="pah">#REF!</definedName>
    <definedName name="pav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_BEAM">#REF!</definedName>
    <definedName name="pd">#REF!</definedName>
    <definedName name="pdh">#REF!</definedName>
    <definedName name="pdv">#REF!</definedName>
    <definedName name="PE">#REF!</definedName>
    <definedName name="PEA">#REF!</definedName>
    <definedName name="PEAK">#N/A</definedName>
    <definedName name="ped">#REF!</definedName>
    <definedName name="pel">#REF!</definedName>
    <definedName name="PF">#REF!</definedName>
    <definedName name="PG">#REF!</definedName>
    <definedName name="PH">#REF!</definedName>
    <definedName name="phcl">#REF!</definedName>
    <definedName name="phi">#REF!</definedName>
    <definedName name="phib">#REF!</definedName>
    <definedName name="phiv">#REF!</definedName>
    <definedName name="PI">#REF!</definedName>
    <definedName name="pile_s">#REF!</definedName>
    <definedName name="pileD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H">#REF!</definedName>
    <definedName name="pileL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le길이">#REF!</definedName>
    <definedName name="PJ">#REF!</definedName>
    <definedName name="PK">#REF!</definedName>
    <definedName name="pl">#REF!</definedName>
    <definedName name="plh">#REF!</definedName>
    <definedName name="plv">#REF!</definedName>
    <definedName name="PM">#REF!</definedName>
    <definedName name="PN">#REF!</definedName>
    <definedName name="PO">#REF!</definedName>
    <definedName name="PP">#REF!</definedName>
    <definedName name="pphi">#REF!</definedName>
    <definedName name="ppp">#REF!</definedName>
    <definedName name="PQ">#REF!</definedName>
    <definedName name="PR">#REF!</definedName>
    <definedName name="PRC">#REF!</definedName>
    <definedName name="PRI">#REF!</definedName>
    <definedName name="prin">#REF!</definedName>
    <definedName name="print">#REF!</definedName>
    <definedName name="_xlnm.Print_Area" localSheetId="7">공량산출근거서_일위대가!$A$1:$P$46</definedName>
    <definedName name="_xlnm.Print_Area" localSheetId="3">공종별내역서!$A$1:$M$75</definedName>
    <definedName name="_xlnm.Print_Area" localSheetId="2">공종별집계표!$A$1:$M$27</definedName>
    <definedName name="_xlnm.Print_Area" localSheetId="6">단가대비표!$A$1:$X$28</definedName>
    <definedName name="_xlnm.Print_Area" localSheetId="5">일위대가!$A$1:$M$93</definedName>
    <definedName name="_xlnm.Print_Area" localSheetId="4">일위대가목록!$A$1:$M$15</definedName>
    <definedName name="_xlnm.Print_Area" localSheetId="1">전기원가!$A$1:$L$38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 localSheetId="7">공량산출근거서_일위대가!$1:$3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5">일위대가!$1:$3</definedName>
    <definedName name="_xlnm.Print_Titles" localSheetId="4">일위대가목록!$1:$3</definedName>
    <definedName name="_xlnm.Print_Titles">#REF!</definedName>
    <definedName name="Print_Titles_MI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MP">#REF!</definedName>
    <definedName name="PUU">#REF!</definedName>
    <definedName name="PV">#REF!</definedName>
    <definedName name="Q">#REF!</definedName>
    <definedName name="Q3WEE" localSheetId="0" hidden="1">{#N/A,#N/A,FALSE,"조골재"}</definedName>
    <definedName name="Q3WEE" hidden="1">{#N/A,#N/A,FALSE,"조골재"}</definedName>
    <definedName name="QAQA">#REF!</definedName>
    <definedName name="QEL">#REF!</definedName>
    <definedName name="qet">#REF!</definedName>
    <definedName name="Qe앨">#REF!</definedName>
    <definedName name="qi">#REF!</definedName>
    <definedName name="qpp">#REF!</definedName>
    <definedName name="QQ">#REF!</definedName>
    <definedName name="qqaa">#REF!</definedName>
    <definedName name="QQQQ">#REF!</definedName>
    <definedName name="qu">#REF!</definedName>
    <definedName name="qwe">#REF!</definedName>
    <definedName name="QWQW">#REF!</definedName>
    <definedName name="QWT">#REF!</definedName>
    <definedName name="q디">#REF!</definedName>
    <definedName name="q앨">#REF!</definedName>
    <definedName name="Ra">#REF!</definedName>
    <definedName name="RAD">#REF!</definedName>
    <definedName name="Rb">#REF!</definedName>
    <definedName name="re">#REF!</definedName>
    <definedName name="_xlnm.Recorder">#REF!</definedName>
    <definedName name="rey">{"Book1","부대-(표지판,데리,가드).xls","부대-(낙,차,중분대).xls"}</definedName>
    <definedName name="RFYIFIOYGOPIO" localSheetId="0" hidden="1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la" hidden="1">{#N/A,#N/A,FALSE,"MASTER";#N/A,#N/A,FALSE,"매출1";#N/A,#N/A,FALSE,"매출2";#N/A,#N/A,FALSE,"투자5";#N/A,#N/A,FALSE,"손익(사업)";#N/A,#N/A,FALSE,"제조원가"}</definedName>
    <definedName name="Rl이">#REF!</definedName>
    <definedName name="Rl일">#REF!</definedName>
    <definedName name="ROCK_AUGER">#REF!</definedName>
    <definedName name="Royalty" localSheetId="0" hidden="1">{#N/A,#N/A,FALSE,"Sheet1"}</definedName>
    <definedName name="Royalty" hidden="1">{#N/A,#N/A,FALSE,"Sheet1"}</definedName>
    <definedName name="RR">#REF!</definedName>
    <definedName name="RRR">#REF!</definedName>
    <definedName name="rs">#REF!</definedName>
    <definedName name="rsub">#REF!</definedName>
    <definedName name="rt">#REF!</definedName>
    <definedName name="S">#REF!</definedName>
    <definedName name="S10FL">#REF!</definedName>
    <definedName name="S10FR">#REF!</definedName>
    <definedName name="S10L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2L">#REF!</definedName>
    <definedName name="S3FL">#REF!</definedName>
    <definedName name="S3FR">#REF!</definedName>
    <definedName name="S3L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ngd">#REF!</definedName>
    <definedName name="sangEL">#REF!</definedName>
    <definedName name="sangL">#REF!</definedName>
    <definedName name="SAPBEXdnldView" hidden="1">"41JLQUL0YNPVK3OX98UIGJGNP"</definedName>
    <definedName name="SAPBEXsysID" hidden="1">"BWP"</definedName>
    <definedName name="SASL">#REF!</definedName>
    <definedName name="sck">#REF!</definedName>
    <definedName name="sd" localSheetId="0" hidden="1">{#N/A,#N/A,FALSE,"전력간선"}</definedName>
    <definedName name="sd" hidden="1">{#N/A,#N/A,FALSE,"전력간선"}</definedName>
    <definedName name="SdAS" localSheetId="0" hidden="1">#REF!</definedName>
    <definedName name="SdAS" hidden="1">#REF!</definedName>
    <definedName name="sdd" localSheetId="0" hidden="1">{#N/A,#N/A,FALSE,"전력간선"}</definedName>
    <definedName name="sdd" hidden="1">{#N/A,#N/A,FALSE,"전력간선"}</definedName>
    <definedName name="SDDS">#REF!</definedName>
    <definedName name="SDF" localSheetId="0" hidden="1">#REF!</definedName>
    <definedName name="SDF" hidden="1">#REF!</definedName>
    <definedName name="sdfdf">#REF!</definedName>
    <definedName name="sdfg">#REF!</definedName>
    <definedName name="SDS" localSheetId="0" hidden="1">{#N/A,#N/A,FALSE,"2~8번"}</definedName>
    <definedName name="SDS" hidden="1">{#N/A,#N/A,FALSE,"2~8번"}</definedName>
    <definedName name="sdssa">#REF!</definedName>
    <definedName name="SDXCV">#REF!</definedName>
    <definedName name="SEEEE" localSheetId="0" hidden="1">{#N/A,#N/A,FALSE,"전력간선"}</definedName>
    <definedName name="SEEEE" hidden="1">{#N/A,#N/A,FALSE,"전력간선"}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E">#REF!</definedName>
    <definedName name="sheet" hidden="1">{#N/A,#N/A,FALSE,"골재소요량";#N/A,#N/A,FALSE,"골재소요량"}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HT">#REF!</definedName>
    <definedName name="si">#REF!</definedName>
    <definedName name="sigmac">#REF!</definedName>
    <definedName name="sigmack">#REF!</definedName>
    <definedName name="sigmas">#REF!</definedName>
    <definedName name="sigmay">#REF!</definedName>
    <definedName name="sinchook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DJFAKSDFASLDKFJA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KEW">#REF!</definedName>
    <definedName name="SOIL">#REF!</definedName>
    <definedName name="ss">#REF!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s" localSheetId="0" hidden="1">{#N/A,#N/A,FALSE,"전력간선"}</definedName>
    <definedName name="sss" hidden="1">{#N/A,#N/A,FALSE,"전력간선"}</definedName>
    <definedName name="ssss">#REF!,#REF!,#REF!,#REF!,#REF!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OWH">#REF!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>#REF!</definedName>
    <definedName name="SWH.2">#REF!</definedName>
    <definedName name="SWH.3">#REF!</definedName>
    <definedName name="SWL">#REF!</definedName>
    <definedName name="SWR">#REF!</definedName>
    <definedName name="SX">#REF!</definedName>
    <definedName name="SY">#REF!</definedName>
    <definedName name="T">#REF!</definedName>
    <definedName name="T10L">#REF!</definedName>
    <definedName name="T10R">#REF!</definedName>
    <definedName name="T1L">#REF!</definedName>
    <definedName name="T1R">#REF!</definedName>
    <definedName name="T1S">#REF!</definedName>
    <definedName name="T2_">#N/A</definedName>
    <definedName name="T2L">#REF!</definedName>
    <definedName name="T2R">#REF!</definedName>
    <definedName name="T2S">#REF!</definedName>
    <definedName name="T3L">#REF!</definedName>
    <definedName name="T3R">#REF!</definedName>
    <definedName name="T3S">#REF!</definedName>
    <definedName name="T4L">#REF!</definedName>
    <definedName name="T4R">#REF!</definedName>
    <definedName name="T5L">#REF!</definedName>
    <definedName name="T5R">#REF!</definedName>
    <definedName name="T6L">#REF!</definedName>
    <definedName name="T6R">#REF!</definedName>
    <definedName name="T7L">#REF!</definedName>
    <definedName name="T7R">#REF!</definedName>
    <definedName name="T8L">#REF!</definedName>
    <definedName name="T8R">#REF!</definedName>
    <definedName name="T9L">#REF!</definedName>
    <definedName name="T9R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xt1">#REF!</definedName>
    <definedName name="TG">#REF!</definedName>
    <definedName name="TGLEN">#REF!</definedName>
    <definedName name="TGTY1">#REF!</definedName>
    <definedName name="TGTY2">#REF!</definedName>
    <definedName name="TITLE_PRINTS">#REF!</definedName>
    <definedName name="titles">#REF!</definedName>
    <definedName name="TITUTNF">#REF!</definedName>
    <definedName name="TKH">#REF!</definedName>
    <definedName name="Tl">#REF!</definedName>
    <definedName name="TMO">#REF!</definedName>
    <definedName name="TOB">#REF!</definedName>
    <definedName name="todl" localSheetId="0" hidden="1">#REF!</definedName>
    <definedName name="todl" hidden="1">#REF!</definedName>
    <definedName name="tofms" localSheetId="0" hidden="1">#REF!</definedName>
    <definedName name="tofms" hidden="1">#REF!</definedName>
    <definedName name="TOH">#REF!</definedName>
    <definedName name="TOLB">#REF!</definedName>
    <definedName name="TOWB">#REF!</definedName>
    <definedName name="TOWH">#REF!</definedName>
    <definedName name="Tra">#REF!</definedName>
    <definedName name="TS">#REF!</definedName>
    <definedName name="Tsa">#REF!</definedName>
    <definedName name="TSS">#REF!</definedName>
    <definedName name="TTT">#REF!</definedName>
    <definedName name="tttt">#REF!</definedName>
    <definedName name="TW">#REF!</definedName>
    <definedName name="TWI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#REF!</definedName>
    <definedName name="TYPE">#REF!</definedName>
    <definedName name="u">#REF!</definedName>
    <definedName name="ul">#REF!</definedName>
    <definedName name="um">#REF!</definedName>
    <definedName name="uu">#REF!</definedName>
    <definedName name="uw">#REF!</definedName>
    <definedName name="uy">#REF!</definedName>
    <definedName name="U형시가지측구수량집계">#REF!</definedName>
    <definedName name="U형측구수량집계">#REF!</definedName>
    <definedName name="U형측구임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>#REF!</definedName>
    <definedName name="Var">#REF!</definedName>
    <definedName name="VBV">#REF!</definedName>
    <definedName name="VCR">#REF!</definedName>
    <definedName name="vd">#REF!</definedName>
    <definedName name="VDATA">#N/A</definedName>
    <definedName name="VDSVP">#REF!</definedName>
    <definedName name="vel">#REF!</definedName>
    <definedName name="VHAF">#REF!</definedName>
    <definedName name="VHMF">#REF!</definedName>
    <definedName name="vl">#REF!</definedName>
    <definedName name="VMF">#REF!</definedName>
    <definedName name="VMOTOR">#REF!</definedName>
    <definedName name="VPUMP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VWEI">#REF!</definedName>
    <definedName name="V형측구수량집계">#REF!</definedName>
    <definedName name="w" localSheetId="0" hidden="1">{#N/A,#N/A,FALSE,"MASTER";#N/A,#N/A,FALSE,"매출1";#N/A,#N/A,FALSE,"매출2";#N/A,#N/A,FALSE,"투자5";#N/A,#N/A,FALSE,"손익(사업)";#N/A,#N/A,FALSE,"제조원가"}</definedName>
    <definedName name="w">{"Book1","부대-(표지판,데리,가드).xls","부대-(낙,차,중분대).xls"}</definedName>
    <definedName name="W10L">#REF!</definedName>
    <definedName name="W10R">#REF!</definedName>
    <definedName name="W3L">#REF!</definedName>
    <definedName name="W3R">#REF!</definedName>
    <definedName name="W4L">#REF!</definedName>
    <definedName name="W4R">#REF!</definedName>
    <definedName name="W5L">#REF!</definedName>
    <definedName name="W5R">#REF!</definedName>
    <definedName name="W6L">#REF!</definedName>
    <definedName name="W6R">#REF!</definedName>
    <definedName name="W7L">#REF!</definedName>
    <definedName name="W7R">#REF!</definedName>
    <definedName name="W8L">#REF!</definedName>
    <definedName name="W8R">#REF!</definedName>
    <definedName name="W9L">#REF!</definedName>
    <definedName name="W9R">#REF!</definedName>
    <definedName name="WA">#REF!</definedName>
    <definedName name="WALL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EI">#REF!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QWER">#REF!</definedName>
    <definedName name="wew">{"Book1","부대-(표지판,데리,가드).xls","부대-(낙,차,중분대).xls"}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d1">#REF!</definedName>
    <definedName name="wind2">#REF!</definedName>
    <definedName name="wl">#REF!</definedName>
    <definedName name="wla">#REF!</definedName>
    <definedName name="Wm">#REF!</definedName>
    <definedName name="WN">#REF!</definedName>
    <definedName name="woogi" localSheetId="0" hidden="1">#REF!</definedName>
    <definedName name="woogi" hidden="1">#REF!</definedName>
    <definedName name="woogi2" localSheetId="0" hidden="1">#REF!</definedName>
    <definedName name="woogi2" hidden="1">#REF!</definedName>
    <definedName name="WQR" localSheetId="0" hidden="1">{#N/A,#N/A,FALSE,"Sheet1"}</definedName>
    <definedName name="WQR" hidden="1">{#N/A,#N/A,FALSE,"Sheet1"}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본사사업계획.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정보고." hidden="1">{#N/A,#N/A,FALSE,"MASTER";#N/A,#N/A,FALSE,"매출1";#N/A,#N/A,FALSE,"매출2";#N/A,#N/A,FALSE,"투자5";#N/A,#N/A,FALSE,"손익(사업)";#N/A,#N/A,FALSE,"제조원가"}</definedName>
    <definedName name="wrn.운반시간." localSheetId="0" hidden="1">{#N/A,#N/A,FALSE,"운반시간"}</definedName>
    <definedName name="wrn.운반시간." hidden="1">{#N/A,#N/A,FALSE,"운반시간"}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48호선_1_구조물철거집계표_국도48__List">#REF!</definedName>
    <definedName name="XCVBGSDFGSER" localSheetId="0" hidden="1">#REF!</definedName>
    <definedName name="XCVBGSDFGSER" hidden="1">#REF!</definedName>
    <definedName name="xhwjr">#REF!</definedName>
    <definedName name="xlcdfsdhodfs">#REF!</definedName>
    <definedName name="xv">{"Book1","부대-(표지판,데리,가드).xls","부대-(낙,차,중분대).xls"}</definedName>
    <definedName name="y">#REF!</definedName>
    <definedName name="YA">#REF!</definedName>
    <definedName name="YC">#REF!</definedName>
    <definedName name="ych">#REF!</definedName>
    <definedName name="YH">#REF!</definedName>
    <definedName name="YHJ">#REF!</definedName>
    <definedName name="yyy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DVFSADF">#REF!</definedName>
    <definedName name="zigan">#REF!</definedName>
    <definedName name="zx" localSheetId="0" hidden="1">#REF!</definedName>
    <definedName name="zx" hidden="1">#REF!</definedName>
    <definedName name="ZXDFASDF">#REF!</definedName>
    <definedName name="zzS11111">#REF!</definedName>
    <definedName name="zzz">{"Book1","부대-(표지판,데리,가드).xls","부대-(낙,차,중분대).xls"}</definedName>
    <definedName name="α1">#REF!</definedName>
    <definedName name="α2">#REF!</definedName>
    <definedName name="γ1">#REF!</definedName>
    <definedName name="δ2">#REF!</definedName>
    <definedName name="θ2">#REF!</definedName>
    <definedName name="φ2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34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가">#REF!</definedName>
    <definedName name="가_드_레_일__개_소_별_명_세">#REF!</definedName>
    <definedName name="가_드_레_일_수_량_집_계">#REF!</definedName>
    <definedName name="가_설_공_사">#REF!</definedName>
    <definedName name="가마니">#REF!</definedName>
    <definedName name="가설방우판넬">#REF!,#REF!,#REF!,#REF!,#REF!</definedName>
    <definedName name="각재">#REF!</definedName>
    <definedName name="각재2">#REF!</definedName>
    <definedName name="간접2차변경">#REF!</definedName>
    <definedName name="간접변경">#REF!</definedName>
    <definedName name="갈매기표지판_개소별명세">#REF!</definedName>
    <definedName name="갈빌1호">#REF!</definedName>
    <definedName name="갈빌2호">#REF!</definedName>
    <definedName name="갈빌3호">#REF!</definedName>
    <definedName name="갑지">#REF!</definedName>
    <definedName name="갑지2">#REF!</definedName>
    <definedName name="갑지변경" localSheetId="0" hidden="1">{#N/A,#N/A,FALSE,"전력간선"}</definedName>
    <definedName name="갑지변경" hidden="1">{#N/A,#N/A,FALSE,"전력간선"}</definedName>
    <definedName name="갑지변경1" localSheetId="0" hidden="1">{#N/A,#N/A,FALSE,"전력간선"}</definedName>
    <definedName name="갑지변경1" hidden="1">{#N/A,#N/A,FALSE,"전력간선"}</definedName>
    <definedName name="갑지변경2" localSheetId="0" hidden="1">{#N/A,#N/A,FALSE,"전력간선"}</definedName>
    <definedName name="갑지변경2" hidden="1">{#N/A,#N/A,FALSE,"전력간선"}</definedName>
    <definedName name="갑지변경3" localSheetId="0" hidden="1">{#N/A,#N/A,FALSE,"전력간선"}</definedName>
    <definedName name="갑지변경3" hidden="1">{#N/A,#N/A,FALSE,"전력간선"}</definedName>
    <definedName name="갑지변경4" localSheetId="0" hidden="1">{#N/A,#N/A,FALSE,"전력간선"}</definedName>
    <definedName name="갑지변경4" hidden="1">{#N/A,#N/A,FALSE,"전력간선"}</definedName>
    <definedName name="갑지변경5" localSheetId="0" hidden="1">{#N/A,#N/A,FALSE,"전력간선"}</definedName>
    <definedName name="갑지변경5" hidden="1">{#N/A,#N/A,FALSE,"전력간선"}</definedName>
    <definedName name="갑지변경6" localSheetId="0" hidden="1">{#N/A,#N/A,FALSE,"전력간선"}</definedName>
    <definedName name="갑지변경6" hidden="1">{#N/A,#N/A,FALSE,"전력간선"}</definedName>
    <definedName name="갑지변경7" localSheetId="0" hidden="1">{#N/A,#N/A,FALSE,"전력간선"}</definedName>
    <definedName name="갑지변경7" hidden="1">{#N/A,#N/A,FALSE,"전력간선"}</definedName>
    <definedName name="갑지변경8" localSheetId="0" hidden="1">{#N/A,#N/A,FALSE,"전력간선"}</definedName>
    <definedName name="갑지변경8" hidden="1">{#N/A,#N/A,FALSE,"전력간선"}</definedName>
    <definedName name="갑지변경9" localSheetId="0" hidden="1">{#N/A,#N/A,FALSE,"전력간선"}</definedName>
    <definedName name="갑지변경9" hidden="1">{#N/A,#N/A,FALSE,"전력간선"}</definedName>
    <definedName name="갑지확인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탄성계수">#REF!</definedName>
    <definedName name="개">#REF!</definedName>
    <definedName name="개거" localSheetId="0" hidden="1">#REF!</definedName>
    <definedName name="개거" hidden="1">#REF!</definedName>
    <definedName name="개거재료계산">#REF!</definedName>
    <definedName name="개요">#REF!</definedName>
    <definedName name="거">#REF!</definedName>
    <definedName name="거리">#REF!</definedName>
    <definedName name="거리35">#REF!</definedName>
    <definedName name="건설교통부">#REF!</definedName>
    <definedName name="건설부">#REF!</definedName>
    <definedName name="건축목공">#REF!</definedName>
    <definedName name="건축자재">#REF!</definedName>
    <definedName name="겨ㅑ셔ㅔㅐㄷ">#REF!</definedName>
    <definedName name="결속선">#REF!</definedName>
    <definedName name="결속선2">#REF!</definedName>
    <definedName name="결정치">#REF!</definedName>
    <definedName name="경단경">#REF!</definedName>
    <definedName name="경단노">#REF!</definedName>
    <definedName name="경단재">#REF!</definedName>
    <definedName name="경비">#REF!</definedName>
    <definedName name="경운기경">#REF!</definedName>
    <definedName name="경운기노">#REF!</definedName>
    <definedName name="경운기재">#REF!</definedName>
    <definedName name="계">#REF!</definedName>
    <definedName name="계_①___⑦">#REF!</definedName>
    <definedName name="계산">#REF!</definedName>
    <definedName name="계산서">#REF!</definedName>
    <definedName name="계산석">#REF!</definedName>
    <definedName name="계획서">#REF!</definedName>
    <definedName name="고" localSheetId="0" hidden="1">#REF!</definedName>
    <definedName name="고" hidden="1">#REF!</definedName>
    <definedName name="고_압_호_스">#REF!</definedName>
    <definedName name="고기" localSheetId="0" hidden="1">#REF!</definedName>
    <definedName name="고기" hidden="1">#REF!</definedName>
    <definedName name="곱">#REF!</definedName>
    <definedName name="공_기_압_축_기">#REF!</definedName>
    <definedName name="공기_압축기">#REF!</definedName>
    <definedName name="공기_압축기__주간">#REF!</definedName>
    <definedName name="공사명">#REF!</definedName>
    <definedName name="공사물푸기">#REF!</definedName>
    <definedName name="공사비">#REF!</definedName>
    <definedName name="공사비명세서">#REF!</definedName>
    <definedName name="공사비양식2">#REF!</definedName>
    <definedName name="工程原材料不良数据" localSheetId="0" hidden="1">#REF!</definedName>
    <definedName name="工程原材料不良数据" hidden="1">#REF!</definedName>
    <definedName name="공종">OFFSET(#REF!,0,0,COUNTA(#REF!),1)</definedName>
    <definedName name="공종분류">OFFSET(#REF!,0,0,COUNTA(#REF!),1)</definedName>
    <definedName name="공현2교철근집계표">#REF!</definedName>
    <definedName name="관관관" localSheetId="0" hidden="1">#REF!</definedName>
    <definedName name="관관관" hidden="1">#REF!</definedName>
    <definedName name="관급" localSheetId="0" hidden="1">#REF!</definedName>
    <definedName name="관급" hidden="1">#REF!</definedName>
    <definedName name="관급자재집계표">#REF!</definedName>
    <definedName name="관급조달" hidden="1">{#N/A,#N/A,FALSE,"Sheet1"}</definedName>
    <definedName name="관로연장거리">#REF!</definedName>
    <definedName name="관로토적">#REF!</definedName>
    <definedName name="관정지반고">#REF!</definedName>
    <definedName name="광">#REF!</definedName>
    <definedName name="광1">#REF!</definedName>
    <definedName name="광2">#REF!</definedName>
    <definedName name="광광">#REF!</definedName>
    <definedName name="교_통_표_지_판_수_량_명_세">#REF!</definedName>
    <definedName name="교_통_표_지_판_수_량_집_계">#REF!</definedName>
    <definedName name="교각1">#REF!</definedName>
    <definedName name="교각2">#REF!</definedName>
    <definedName name="교각자중">#REF!</definedName>
    <definedName name="교대">#REF!</definedName>
    <definedName name="교대1">#REF!</definedName>
    <definedName name="교대2">#REF!</definedName>
    <definedName name="교량">#REF!</definedName>
    <definedName name="교량2">#REF!</definedName>
    <definedName name="교면방수1">#REF!</definedName>
    <definedName name="교면방수2">#REF!</definedName>
    <definedName name="교명주">#REF!</definedName>
    <definedName name="교명주1">#REF!</definedName>
    <definedName name="교명주2">#REF!</definedName>
    <definedName name="교명판">#REF!</definedName>
    <definedName name="교명판1">#REF!</definedName>
    <definedName name="교명판2">#REF!</definedName>
    <definedName name="교통" localSheetId="0" hidden="1">#REF!</definedName>
    <definedName name="교통" hidden="1">#REF!</definedName>
    <definedName name="교폭">#REF!</definedName>
    <definedName name="구">#REF!</definedName>
    <definedName name="구조">#REF!</definedName>
    <definedName name="구조물공_집계표_제목">#REF!</definedName>
    <definedName name="구조물공집계표">#REF!</definedName>
    <definedName name="구조물푸기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격">#REF!</definedName>
    <definedName name="균열검토">#REF!</definedName>
    <definedName name="그라우팅_펌프">#REF!</definedName>
    <definedName name="그래프" hidden="1">{#N/A,#N/A,FALSE,"MASTER";#N/A,#N/A,FALSE,"매출1";#N/A,#N/A,FALSE,"매출2";#N/A,#N/A,FALSE,"투자5";#N/A,#N/A,FALSE,"손익(사업)";#N/A,#N/A,FALSE,"제조원가"}</definedName>
    <definedName name="극한모멘트">#REF!</definedName>
    <definedName name="금액">#REF!</definedName>
    <definedName name="기_타__경_비__산_출_근_거">#REF!</definedName>
    <definedName name="기2">#REF!</definedName>
    <definedName name="기계공">#REF!</definedName>
    <definedName name="기계운전사">#REF!</definedName>
    <definedName name="기계자재">#REF!</definedName>
    <definedName name="기기기">#REF!</definedName>
    <definedName name="기높1">#REF!</definedName>
    <definedName name="기높2">#REF!</definedName>
    <definedName name="기높3">#REF!</definedName>
    <definedName name="기두">#REF!</definedName>
    <definedName name="기둥H">#REF!</definedName>
    <definedName name="기본">#REF!</definedName>
    <definedName name="기본1">#REF!,#REF!,#REF!,#REF!,#REF!</definedName>
    <definedName name="기성차수">#REF!</definedName>
    <definedName name="기존구조물철거량_개소별_집계">#REF!</definedName>
    <definedName name="기초교직">9</definedName>
    <definedName name="기초교축">9</definedName>
    <definedName name="기초높이">#REF!</definedName>
    <definedName name="기초데이타">#REF!</definedName>
    <definedName name="기초폭교직">9</definedName>
    <definedName name="기초폭교축">9</definedName>
    <definedName name="기초피복">0.1</definedName>
    <definedName name="기타2차변경">#REF!</definedName>
    <definedName name="기타변경">#REF!</definedName>
    <definedName name="기호">'[4]Macro(전기)'!$M$1</definedName>
    <definedName name="김" localSheetId="0" hidden="1">#REF!</definedName>
    <definedName name="김" hidden="1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정민">#REF!</definedName>
    <definedName name="깨기">#REF!</definedName>
    <definedName name="ㄳㄳㄳㄳ" localSheetId="0" hidden="1">{"'용역비'!$A$4:$C$8"}</definedName>
    <definedName name="ㄳㄳㄳㄳ" hidden="1">{"'용역비'!$A$4:$C$8"}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ㄴㄴ" hidden="1">#REF!</definedName>
    <definedName name="ㄴㄴㄴㄴ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ㅁㄹㅈㄹ" localSheetId="0" hidden="1">#REF!</definedName>
    <definedName name="ㄴㅁㄹㅈㄹ" hidden="1">#REF!</definedName>
    <definedName name="ㄴㅇ">{"Book1","부대-(표지판,데리,가드).xls","부대-(낙,차,중분대).xls"}</definedName>
    <definedName name="ㄴㅇㄹ">#REF!</definedName>
    <definedName name="ㄴㅇㄹㄴㅁㅇㄹ">#REF!</definedName>
    <definedName name="ㄴㅇㄹㄷ" localSheetId="0" hidden="1">#REF!</definedName>
    <definedName name="ㄴㅇㄹㄷ" hidden="1">#REF!</definedName>
    <definedName name="ㄴㅇㄹㅈㄷ">#REF!</definedName>
    <definedName name="ㄴㅇㄻ" localSheetId="0" hidden="1">#REF!</definedName>
    <definedName name="ㄴㅇㄻ" hidden="1">#REF!</definedName>
    <definedName name="ㄴㅇㄻㄴㅇㄹ">#REF!</definedName>
    <definedName name="ㄴㅇㄻㄴㅇㄻㄴㅇㄹ">#REF!</definedName>
    <definedName name="ㄴㅇㄼㅈㄷㄹ" hidden="1">#REF!</definedName>
    <definedName name="ㄴㅇㅀㄻㅇㅎㄹ">#REF!</definedName>
    <definedName name="ㄴㅇㅇ">#REF!</definedName>
    <definedName name="ㄴㅇㅍ">#REF!</definedName>
    <definedName name="ㄴㅇㅍㅁㄴㅇㄹ" hidden="1">#REF!</definedName>
    <definedName name="ㄴ윺ㅇㄹ">#REF!</definedName>
    <definedName name="ㄴㅊㅍㅌㅊㅍㅌㅊ">#REF!</definedName>
    <definedName name="나">#REF!</definedName>
    <definedName name="나아라">#REF!</definedName>
    <definedName name="낙_석_방_지_망__개_소_별_명_세">#REF!</definedName>
    <definedName name="낙_석_방_지_책__개_소_별_명_세">#REF!</definedName>
    <definedName name="낙_석_방_지_책__수_량_집_계">#REF!</definedName>
    <definedName name="낙석방지망">#REF!,#REF!,#REF!,#REF!,#REF!</definedName>
    <definedName name="낙책">{"Book1","부대-(표지판,데리,가드).xls","부대-(낙,차,중분대).xls"}</definedName>
    <definedName name="낙풍3교">#REF!</definedName>
    <definedName name="낙풍3교1">#REF!</definedName>
    <definedName name="난간" hidden="1">{#N/A,#N/A,FALSE,"2~8번"}</definedName>
    <definedName name="난간및차수" hidden="1">{#N/A,#N/A,FALSE,"2~8번"}</definedName>
    <definedName name="남">#REF!</definedName>
    <definedName name="남산1호">#REF!</definedName>
    <definedName name="남산2호">#REF!</definedName>
    <definedName name="내" localSheetId="0" hidden="1">#REF!</definedName>
    <definedName name="내" hidden="1">#REF!</definedName>
    <definedName name="내공H">#REF!</definedName>
    <definedName name="내공V">#REF!</definedName>
    <definedName name="내공넓이">#REF!</definedName>
    <definedName name="내공높이">#REF!</definedName>
    <definedName name="내민식">#REF!</definedName>
    <definedName name="내벽">#REF!</definedName>
    <definedName name="내선전공">#REF!</definedName>
    <definedName name="내역서">#REF!</definedName>
    <definedName name="내역서1">#REF!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내역서을지">#REF!</definedName>
    <definedName name="내역서총괄">#REF!</definedName>
    <definedName name="냉전" hidden="1">{#N/A,#N/A,FALSE,"Sheet1"}</definedName>
    <definedName name="녭" localSheetId="0" hidden="1">#REF!</definedName>
    <definedName name="녭" hidden="1">#REF!</definedName>
    <definedName name="노">#REF!</definedName>
    <definedName name="노_면_표_시_개_소_별_명_세">#REF!</definedName>
    <definedName name="노1">#REF!</definedName>
    <definedName name="노A표">#REF!</definedName>
    <definedName name="노곡1호">#REF!</definedName>
    <definedName name="노곡2호">#REF!</definedName>
    <definedName name="노곡3호">#REF!</definedName>
    <definedName name="노곡4호">#REF!</definedName>
    <definedName name="노니" localSheetId="0" hidden="1">#REF!</definedName>
    <definedName name="노니" hidden="1">#REF!</definedName>
    <definedName name="노무비">#REF!</definedName>
    <definedName name="노상층">#REF!</definedName>
    <definedName name="노임단가">#REF!</definedName>
    <definedName name="노즈2구간산출근거">{"Book1","부대-(표지판,데리,가드).xls","부대-(낙,차,중분대).xls"}</definedName>
    <definedName name="노체">#REF!</definedName>
    <definedName name="노체공제">#REF!</definedName>
    <definedName name="논">{"Book1","부대-(표지판,데리,가드).xls","부대-(낙,차,중분대).xls"}</definedName>
    <definedName name="농림수산부">#REF!</definedName>
    <definedName name="농원1호">#REF!</definedName>
    <definedName name="농원2호">#REF!</definedName>
    <definedName name="높">#REF!</definedName>
    <definedName name="높이">#REF!</definedName>
    <definedName name="누" localSheetId="0" hidden="1">#REF!</definedName>
    <definedName name="누" hidden="1">#REF!</definedName>
    <definedName name="누산수량이동">#REF!</definedName>
    <definedName name="느릅">{"Book1","부대-(표지판,데리,가드).xls","부대-(낙,차,중분대).xls"}</definedName>
    <definedName name="니">#REF!</definedName>
    <definedName name="니여">#REF!,#REF!</definedName>
    <definedName name="ㄷ" localSheetId="0" hidden="1">{#N/A,#N/A,FALSE,"2~8번"}</definedName>
    <definedName name="ㄷ" hidden="1">{#N/A,#N/A,FALSE,"2~8번"}</definedName>
    <definedName name="ㄷ1">#REF!</definedName>
    <definedName name="ㄷ2">#REF!</definedName>
    <definedName name="ㄷ3">#REF!</definedName>
    <definedName name="ㄷ4">#REF!</definedName>
    <definedName name="ㄷㄱㅈㅇㄹㄴㅊ">#REF!</definedName>
    <definedName name="ㄷㄷ">#REF!</definedName>
    <definedName name="ㄷㄷㄷ" hidden="1">#REF!</definedName>
    <definedName name="ㄷㄹ">#REF!</definedName>
    <definedName name="ㄷㄹㄴ">#REF!</definedName>
    <definedName name="ㄷㄹㄴㅇ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0" hidden="1">#REF!</definedName>
    <definedName name="ㄷㅎㄹㅇ" hidden="1">#REF!</definedName>
    <definedName name="다">#REF!</definedName>
    <definedName name="닥트공">#REF!</definedName>
    <definedName name="단가">#REF!</definedName>
    <definedName name="단가1">#REF!</definedName>
    <definedName name="단가2">#REF!</definedName>
    <definedName name="단가3">#REF!</definedName>
    <definedName name="단가비교표">#REF!,#REF!</definedName>
    <definedName name="단가산출서외곽선_L2">#REF!</definedName>
    <definedName name="단가산출선내부세로선">#REF!</definedName>
    <definedName name="단가표">#REF!</definedName>
    <definedName name="단관M">#REF!</definedName>
    <definedName name="단높1">#REF!</definedName>
    <definedName name="단높2">#REF!</definedName>
    <definedName name="단높3">#REF!</definedName>
    <definedName name="단면계산">#REF!</definedName>
    <definedName name="단빔플랜지">#REF!</definedName>
    <definedName name="단위">#REF!</definedName>
    <definedName name="단위2" hidden="1">{#N/A,#N/A,FALSE,"2~8번"}</definedName>
    <definedName name="단위중량">2.5</definedName>
    <definedName name="당초2차">#REF!</definedName>
    <definedName name="대" localSheetId="0" hidden="1">#REF!</definedName>
    <definedName name="대" hidden="1">#REF!</definedName>
    <definedName name="대가">#REF!</definedName>
    <definedName name="대각교철근집계표">#REF!</definedName>
    <definedName name="대개소">#REF!</definedName>
    <definedName name="대관경">#REF!</definedName>
    <definedName name="대기" localSheetId="0" hidden="1">#REF!</definedName>
    <definedName name="대기" hidden="1">#REF!</definedName>
    <definedName name="대동설계계산서">#REF!</definedName>
    <definedName name="대송교">#REF!</definedName>
    <definedName name="대한" localSheetId="0" hidden="1">#REF!</definedName>
    <definedName name="대한" hidden="1">#REF!</definedName>
    <definedName name="대화">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덩">#REF!</definedName>
    <definedName name="데_리_네_이_터_개_소_별_명_세">#REF!</definedName>
    <definedName name="도">#REF!</definedName>
    <definedName name="도_수_로_수_량_집_계">#REF!</definedName>
    <definedName name="도계4리2공구">{"Book1","부대-(표지판,데리,가드).xls","부대-(낙,차,중분대).xls"}</definedName>
    <definedName name="도급분류">OFFSET(#REF!,0,0,COUNTA(#REF!),1)</definedName>
    <definedName name="도리">#REF!</definedName>
    <definedName name="도수로1">#REF!</definedName>
    <definedName name="도수로수량집계">#REF!</definedName>
    <definedName name="도수로집계1">#REF!</definedName>
    <definedName name="도장">#REF!</definedName>
    <definedName name="도장공">#REF!</definedName>
    <definedName name="돋움체">#REF!</definedName>
    <definedName name="돌">#REF!</definedName>
    <definedName name="돌_망_태_개_소_별_명_세">#REF!</definedName>
    <definedName name="돌_망_태_수_량_집_계">#REF!</definedName>
    <definedName name="돌망태개소별명세">#REF!</definedName>
    <definedName name="돌망태수량집계">#REF!</definedName>
    <definedName name="돌붙임_개소별명세">#REF!</definedName>
    <definedName name="돌붙임_수량집계">#REF!</definedName>
    <definedName name="돌붙임개소별명세">#REF!</definedName>
    <definedName name="돌붙임단위수량">#REF!</definedName>
    <definedName name="돌붙임수량집계">#REF!</definedName>
    <definedName name="동바리목재">#REF!</definedName>
    <definedName name="동발공">#REF!</definedName>
    <definedName name="동방층">#REF!</definedName>
    <definedName name="동상">#REF!</definedName>
    <definedName name="동상1">#REF!</definedName>
    <definedName name="동상2">#REF!</definedName>
    <definedName name="동일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뒷굽">#REF!</definedName>
    <definedName name="뒷채움">#REF!</definedName>
    <definedName name="디디" localSheetId="0" hidden="1">#REF!</definedName>
    <definedName name="디디" hidden="1">#REF!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609">#REF!</definedName>
    <definedName name="ㄹ62">#REF!</definedName>
    <definedName name="ㄹ88">#REF!</definedName>
    <definedName name="ㄹㄴ" localSheetId="0" hidden="1">#REF!</definedName>
    <definedName name="ㄹㄴ" hidden="1">#REF!</definedName>
    <definedName name="ㄹㄴㅇㄹㅊㅈ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>#REF!</definedName>
    <definedName name="ㄹㄹㄹ" localSheetId="0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>#REF!</definedName>
    <definedName name="ㄹㅇㄴ">#REF!</definedName>
    <definedName name="ㄹㅇㄹㅈㄷㅊ" localSheetId="0" hidden="1">#REF!</definedName>
    <definedName name="ㄹㅇㄹㅈㄷㅊ" hidden="1">#REF!</definedName>
    <definedName name="라">#REF!</definedName>
    <definedName name="라__인__마__카">#REF!</definedName>
    <definedName name="라라">#REF!</definedName>
    <definedName name="램__________머">#REF!</definedName>
    <definedName name="램프">'[4]Macro(전기)'!$O$1</definedName>
    <definedName name="로고">[5]발주처로고변경!$C:$C</definedName>
    <definedName name="로고변경">INDEX(로고,MATCH([5]발주처로고변경!$F$4,발주처,0))</definedName>
    <definedName name="롸" localSheetId="0" hidden="1">#REF!</definedName>
    <definedName name="롸" hidden="1">#REF!</definedName>
    <definedName name="뢰" localSheetId="0" hidden="1">#REF!</definedName>
    <definedName name="뢰" hidden="1">#REF!</definedName>
    <definedName name="루사" localSheetId="0" hidden="1">#REF!</definedName>
    <definedName name="루사" hidden="1">#REF!</definedName>
    <definedName name="륜ㅇㅀㅇㄹㄶ">#REF!</definedName>
    <definedName name="를" localSheetId="0" hidden="1">#REF!</definedName>
    <definedName name="를" hidden="1">#REF!</definedName>
    <definedName name="ㄻㄴㅇㅎㄻㄴㅇㅀㅇㄻㄴ">#REF!</definedName>
    <definedName name="ㄼㅎㅅㄳㄺㅎㅇㅍㅎㅍㄴㅇㄹ">#REF!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" localSheetId="0" hidden="1">#REF!</definedName>
    <definedName name="ㅁ" hidden="1">#REF!</definedName>
    <definedName name="ㅁ1">#REF!</definedName>
    <definedName name="ㅁ12">#REF!</definedName>
    <definedName name="ㅁ2">#REF!</definedName>
    <definedName name="ㅁ30">#REF!</definedName>
    <definedName name="ㅁ300">#REF!</definedName>
    <definedName name="ㅁ450">#REF!</definedName>
    <definedName name="ㅁ500">#REF!</definedName>
    <definedName name="ㅁ92">#REF!</definedName>
    <definedName name="ㅁㄱ235">#REF!</definedName>
    <definedName name="ㅁㄱ31">#REF!</definedName>
    <definedName name="ㅁㄴ" localSheetId="0" hidden="1">{#N/A,#N/A,FALSE,"2~8번"}</definedName>
    <definedName name="ㅁㄴ" hidden="1">{#N/A,#N/A,FALSE,"2~8번"}</definedName>
    <definedName name="ㅁㄴㅇ" localSheetId="0" hidden="1">{#N/A,#N/A,FALSE,"운반시간"}</definedName>
    <definedName name="ㅁㄴㅇ" hidden="1">{#N/A,#N/A,FALSE,"운반시간"}</definedName>
    <definedName name="ㅁㄴㅇㄹ" localSheetId="0" hidden="1">#REF!</definedName>
    <definedName name="ㅁㄴㅇㄹ" hidden="1">#REF!</definedName>
    <definedName name="ㅁㄴㅇ류" localSheetId="0" hidden="1">#REF!</definedName>
    <definedName name="ㅁㄴㅇ류" hidden="1">#REF!</definedName>
    <definedName name="ㅁㄴㅇㄻㄴㅇ">#REF!</definedName>
    <definedName name="ㅁㄴㅇㄻㄴㅇㄹ">#REF!</definedName>
    <definedName name="ㅁㄴㅇㄻㄴㅇㄹㄴ" localSheetId="0" hidden="1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ㅁㄴㅇ" hidden="1">#REF!</definedName>
    <definedName name="ㅁㄴㅇㅊㅍㅁ">#REF!</definedName>
    <definedName name="ㅁㄴㅇㅍㄴㅇㄴ" hidden="1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localSheetId="0" hidden="1">#REF!</definedName>
    <definedName name="ㅁㄴㅊㅍㅁㅌㅊ펌ㄴㅇㄹ" hidden="1">#REF!</definedName>
    <definedName name="ㅁㄷㄱㅂㅈㅇㄹㄴ">#REF!</definedName>
    <definedName name="ㅁㄹㅈㅇㄶㅁㄴㅇ">#REF!</definedName>
    <definedName name="ㅁㄻㄴㅇㄹㄴㅇㄹㄴ" localSheetId="0" hidden="1">#REF!</definedName>
    <definedName name="ㅁㄻㄴㅇㄹㄴㅇㄹㄴ" hidden="1">#REF!</definedName>
    <definedName name="ㅁㅁ">#REF!</definedName>
    <definedName name="ㅁㅁ17">#REF!</definedName>
    <definedName name="ㅁㅁ185">#REF!</definedName>
    <definedName name="ㅁㅁㅁ" localSheetId="0" hidden="1">#REF!</definedName>
    <definedName name="ㅁㅁㅁ" hidden="1">#REF!</definedName>
    <definedName name="ㅁㅁㅁㅁ">#REF!</definedName>
    <definedName name="ㅁㅂ">#REF!</definedName>
    <definedName name="ㅁㅂㅇㅁㄴㅇ">#REF!</definedName>
    <definedName name="ㅁㅇ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ㅁㅇㄴㅇㅁㄴㅇㅁ">#REF!</definedName>
    <definedName name="ㅁㅇㄹㅁㅈㄷㅊ">#REF!</definedName>
    <definedName name="ㅁㅇㄻ">#REF!</definedName>
    <definedName name="ㅁㅇㅁㅊ">#REF!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ㄻㄴㅇㅊㅍ">#REF!</definedName>
    <definedName name="ㅁㅈㄷㅅㅂㄱ흎ㅊ퓨" localSheetId="0" hidden="1">#REF!</definedName>
    <definedName name="ㅁㅈㄷㅅㅂㄱ흎ㅊ퓨" hidden="1">#REF!</definedName>
    <definedName name="ㅁㅈㅇㅍㅁㅊㅁ">#REF!</definedName>
    <definedName name="ㅁㅊㅇㅍㅁㄴㅇㄻㄴㅇㄹ" localSheetId="0" hidden="1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#REF!</definedName>
    <definedName name="마스타양식" hidden="1">{#N/A,#N/A,FALSE,"MASTER";#N/A,#N/A,FALSE,"매출1";#N/A,#N/A,FALSE,"매출2";#N/A,#N/A,FALSE,"투자5";#N/A,#N/A,FALSE,"손익(사업)";#N/A,#N/A,FALSE,"제조원가"}</definedName>
    <definedName name="마찰각">#REF!</definedName>
    <definedName name="마찰계수">#REF!</definedName>
    <definedName name="마크">#REF!</definedName>
    <definedName name="만득이" hidden="1">{#N/A,#N/A,FALSE,"2~8번"}</definedName>
    <definedName name="매" localSheetId="0" hidden="1">#REF!</definedName>
    <definedName name="매" hidden="1">#REF!</definedName>
    <definedName name="매매">#REF!</definedName>
    <definedName name="매미">#REF!</definedName>
    <definedName name="매크로">#REF!</definedName>
    <definedName name="매크로11">#REF!</definedName>
    <definedName name="매크로33">#REF!</definedName>
    <definedName name="매크로4">#REF!</definedName>
    <definedName name="맹암거수량집계">#REF!</definedName>
    <definedName name="머캐덤_로울러">#REF!</definedName>
    <definedName name="메1">#REF!</definedName>
    <definedName name="메2">#REF!</definedName>
    <definedName name="메264">#REF!</definedName>
    <definedName name="메3">#REF!</definedName>
    <definedName name="메4">#REF!</definedName>
    <definedName name="면고르기1">#REF!</definedName>
    <definedName name="면고르기2">#REF!</definedName>
    <definedName name="면벽높이">#REF!</definedName>
    <definedName name="면벽두께">#REF!</definedName>
    <definedName name="명세서">#REF!</definedName>
    <definedName name="명칭">#REF!</definedName>
    <definedName name="명칭규격">#REF!</definedName>
    <definedName name="모________터">#REF!</definedName>
    <definedName name="모랄">{"Book1","부대-(표지판,데리,가드).xls","부대-(낙,차,중분대).xls"}</definedName>
    <definedName name="목도">#REF!</definedName>
    <definedName name="목재동바리1">#REF!</definedName>
    <definedName name="목재동바리2">#REF!</definedName>
    <definedName name="몰라">{"Book1","부대-(표지판,데리,가드).xls","부대-(낙,차,중분대).xls"}</definedName>
    <definedName name="못">#REF!</definedName>
    <definedName name="못2">#REF!</definedName>
    <definedName name="무근">#REF!</definedName>
    <definedName name="무농1호">#REF!</definedName>
    <definedName name="무농2호">#REF!</definedName>
    <definedName name="무늬1">#REF!</definedName>
    <definedName name="무늬2">#REF!</definedName>
    <definedName name="무늬거푸집">#REF!</definedName>
    <definedName name="무수축몰탈">#REF!</definedName>
    <definedName name="무수축콘크리트">#REF!</definedName>
    <definedName name="물">#REF!</definedName>
    <definedName name="물____탱____크">#REF!</definedName>
    <definedName name="물푸기">#REF!</definedName>
    <definedName name="뭐냐">#REF!</definedName>
    <definedName name="뮤">#REF!</definedName>
    <definedName name="뮤2">#REF!</definedName>
    <definedName name="미끄럼방지1">#REF!</definedName>
    <definedName name="미끄럼수량">#REF!</definedName>
    <definedName name="미리">#REF!</definedName>
    <definedName name="미이" localSheetId="0" hidden="1">#REF!</definedName>
    <definedName name="미이" hidden="1">#REF!</definedName>
    <definedName name="미장공">#REF!</definedName>
    <definedName name="미출">#REF!</definedName>
    <definedName name="민ㅇ린ㅇ러">#REF!</definedName>
    <definedName name="밈ㄴ인이애ㅣㅏ잉르ㅏ댜ㅐㅇㄹ">#REF!</definedName>
    <definedName name="ㅂ">#REF!</definedName>
    <definedName name="ㅂ216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ㅈㅂ">#REF!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0" hidden="1">{"'용역비'!$A$4:$C$8"}</definedName>
    <definedName name="ㅂㅂㅂ" hidden="1">{"'용역비'!$A$4:$C$8"}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0" hidden="1">{#N/A,#N/A,FALSE,"2~8번"}</definedName>
    <definedName name="ㅂㅈ" hidden="1">{#N/A,#N/A,FALSE,"2~8번"}</definedName>
    <definedName name="ㅂㅈㄷ">#REF!</definedName>
    <definedName name="ㅂㅈㅂㅈㄷㅂㄷㅂㄷ">#REF!</definedName>
    <definedName name="ㅂㅈㅂㅈㅂㅈㅂㅈ">#REF!</definedName>
    <definedName name="ㅂㅈㅂㅈㅂㅈㅂㅈㅂㄷㄱ">#REF!</definedName>
    <definedName name="ㅂㅈㅎㅁㅇㄴ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#REF!</definedName>
    <definedName name="바이브레타공">#REF!</definedName>
    <definedName name="박병민">#REF!</definedName>
    <definedName name="반중력식옹벽_개소별명세">#REF!</definedName>
    <definedName name="반중력식옹벽_수량집계">#REF!</definedName>
    <definedName name="반중력식옹벽개소별명세">#REF!</definedName>
    <definedName name="반중력식옹벽수량집계">#REF!</definedName>
    <definedName name="반중력옹벽">#REF!</definedName>
    <definedName name="발____전____기">#REF!</definedName>
    <definedName name="발주처">[5]발주처로고변경!$A:$A</definedName>
    <definedName name="방무늬1">#REF!</definedName>
    <definedName name="방무늬2">#REF!</definedName>
    <definedName name="방방호벽">#REF!</definedName>
    <definedName name="방수1">#REF!</definedName>
    <definedName name="방수2">#REF!</definedName>
    <definedName name="방음벽">#REF!</definedName>
    <definedName name="방철">#REF!</definedName>
    <definedName name="방철1">#REF!</definedName>
    <definedName name="방철131">#REF!</definedName>
    <definedName name="방철132">#REF!</definedName>
    <definedName name="방철161">#REF!</definedName>
    <definedName name="방철162">#REF!</definedName>
    <definedName name="방철2">#REF!</definedName>
    <definedName name="방콘2">#REF!</definedName>
    <definedName name="방콘2401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" localSheetId="0" hidden="1">#REF!</definedName>
    <definedName name="배" hidden="1">#REF!</definedName>
    <definedName name="배관공">#REF!</definedName>
    <definedName name="배관공2">#REF!</definedName>
    <definedName name="배관자재중량">#REF!</definedName>
    <definedName name="배수공집계표">#REF!</definedName>
    <definedName name="배수공집계표제목">#REF!</definedName>
    <definedName name="배수관공수량집계표">#REF!</definedName>
    <definedName name="배수관날개벽집계">#REF!</definedName>
    <definedName name="배전전공">#REF!</definedName>
    <definedName name="번들1호">#REF!</definedName>
    <definedName name="번들2호">#REF!</definedName>
    <definedName name="번들3호">#REF!</definedName>
    <definedName name="번호">#REF!</definedName>
    <definedName name="번호1">#REF!</definedName>
    <definedName name="벽높이">#REF!</definedName>
    <definedName name="벽반사">'[4]Macro(전기)'!$R$1</definedName>
    <definedName name="벽체">#REF!</definedName>
    <definedName name="변경">INDEX(마크,MATCH([6]Sheet1!#REF!,지자체,0))</definedName>
    <definedName name="변경2차">#REF!</definedName>
    <definedName name="보구기1">#REF!</definedName>
    <definedName name="보구기2">#REF!</definedName>
    <definedName name="보도">#REF!</definedName>
    <definedName name="보링공">#REF!</definedName>
    <definedName name="보오링_기계_JSP용">#REF!</definedName>
    <definedName name="보완자료복사">#REF!</definedName>
    <definedName name="보일러공">#REF!</definedName>
    <definedName name="보조">#REF!</definedName>
    <definedName name="보조1">#REF!</definedName>
    <definedName name="보조2">#REF!</definedName>
    <definedName name="보조기층">#REF!</definedName>
    <definedName name="보통">#REF!</definedName>
    <definedName name="보통인부">#REF!</definedName>
    <definedName name="보통인부2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복사" localSheetId="0" hidden="1">#REF!</definedName>
    <definedName name="복사" hidden="1">#REF!</definedName>
    <definedName name="복토">#REF!</definedName>
    <definedName name="본단기">#REF!</definedName>
    <definedName name="본단보">#REF!</definedName>
    <definedName name="본단선">#REF!</definedName>
    <definedName name="본단택">#REF!</definedName>
    <definedName name="본단표">#REF!</definedName>
    <definedName name="본단프">#REF!</definedName>
    <definedName name="부대공">#REF!</definedName>
    <definedName name="부대공_집계표_제목">#REF!</definedName>
    <definedName name="부대공내역서">#REF!</definedName>
    <definedName name="부대공집계표">#REF!</definedName>
    <definedName name="부대공총괄수량집계" hidden="1">{#N/A,#N/A,FALSE,"2~8번"}</definedName>
    <definedName name="부대비">#REF!</definedName>
    <definedName name="부대비산출내역1">#REF!</definedName>
    <definedName name="부표">#REF!</definedName>
    <definedName name="분전반제조총괄표" localSheetId="0" hidden="1">{"'건축내역'!$A$1:$L$413"}</definedName>
    <definedName name="분전반제조총괄표" hidden="1">{"'건축내역'!$A$1:$L$413"}</definedName>
    <definedName name="불도우저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겁" localSheetId="0" hidden="1">#REF!</definedName>
    <definedName name="비겁" hidden="1">#REF!</definedName>
    <definedName name="비계1">#REF!</definedName>
    <definedName name="비계2">#REF!</definedName>
    <definedName name="비계공">#REF!</definedName>
    <definedName name="비계공2">#REF!</definedName>
    <definedName name="비료기준" hidden="1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사">#REF!</definedName>
    <definedName name="사급자재">OFFSET(#REF!,0,0,COUNTA(#REF!),1)</definedName>
    <definedName name="사랑" localSheetId="0" hidden="1">#REF!</definedName>
    <definedName name="사랑" hidden="1">#REF!</definedName>
    <definedName name="사석채움">#REF!</definedName>
    <definedName name="사석채움면적산출" hidden="1">{#N/A,#N/A,FALSE,"2~8번"}</definedName>
    <definedName name="사용하기">#REF!</definedName>
    <definedName name="사타" localSheetId="0" hidden="1">#REF!</definedName>
    <definedName name="사타" hidden="1">#REF!</definedName>
    <definedName name="사하중1">#REF!</definedName>
    <definedName name="사하중2">#REF!</definedName>
    <definedName name="사하중3">#REF!</definedName>
    <definedName name="사하중4">#REF!</definedName>
    <definedName name="산">#REF!</definedName>
    <definedName name="산마루측구현황">#REF!</definedName>
    <definedName name="산서" localSheetId="0" hidden="1">#REF!</definedName>
    <definedName name="산서" hidden="1">#REF!</definedName>
    <definedName name="산소">#REF!</definedName>
    <definedName name="산소2">#REF!</definedName>
    <definedName name="산재2차변경">#REF!</definedName>
    <definedName name="산재변경">#REF!</definedName>
    <definedName name="산출근거1">#REF!</definedName>
    <definedName name="산출근거9">#REF!</definedName>
    <definedName name="산출내역">#REF!</definedName>
    <definedName name="산출내역1">#REF!</definedName>
    <definedName name="산출내역11">#REF!</definedName>
    <definedName name="산출내영ㄱ">#REF!</definedName>
    <definedName name="삼차선슈활하중">#REF!</definedName>
    <definedName name="삼척군">#REF!</definedName>
    <definedName name="상대" localSheetId="0" hidden="1">#REF!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부1">#REF!</definedName>
    <definedName name="상부2">#REF!</definedName>
    <definedName name="상부슬라브">#REF!</definedName>
    <definedName name="상식">#REF!</definedName>
    <definedName name="상자">#REF!</definedName>
    <definedName name="상자다">#REF!</definedName>
    <definedName name="새이" localSheetId="0" hidden="1">#REF!</definedName>
    <definedName name="새이" hidden="1">#REF!</definedName>
    <definedName name="새이람">#REF!</definedName>
    <definedName name="새이름">#REF!</definedName>
    <definedName name="샘플">#REF!</definedName>
    <definedName name="생사1호">#REF!</definedName>
    <definedName name="생사2호">#REF!</definedName>
    <definedName name="생사기존">#REF!</definedName>
    <definedName name="석_축_개_소_별_명_세">#REF!</definedName>
    <definedName name="석_축_수_량_집_계">#REF!</definedName>
    <definedName name="석공">#REF!</definedName>
    <definedName name="석축">#REF!</definedName>
    <definedName name="석축개소별명세">#REF!</definedName>
    <definedName name="석축단위수량">#REF!</definedName>
    <definedName name="석축단위수량1">#REF!</definedName>
    <definedName name="석축수량산출">#REF!</definedName>
    <definedName name="석축수량집계">#REF!</definedName>
    <definedName name="석축토공집계1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">#REF!</definedName>
    <definedName name="설계내역">#REF!</definedName>
    <definedName name="설계서">#REF!</definedName>
    <definedName name="설계서간지">#REF!</definedName>
    <definedName name="설계설명" localSheetId="0" hidden="1">#REF!</definedName>
    <definedName name="설계설명" hidden="1">#REF!</definedName>
    <definedName name="설계설명서">#REF!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설명">#REF!</definedName>
    <definedName name="설명판">#REF!</definedName>
    <definedName name="설명판1">#REF!</definedName>
    <definedName name="설명판2">#REF!</definedName>
    <definedName name="설치현황">{"Book1","부대-(표지판,데리,가드).xls","부대-(낙,차,중분대).xls"}</definedName>
    <definedName name="성___명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_재료수량산출">#REF!</definedName>
    <definedName name="성토부도수로_토공수량산출">#REF!</definedName>
    <definedName name="성토부도수로단위수량산출_1">#REF!</definedName>
    <definedName name="성토부도수로단위수량표">#REF!</definedName>
    <definedName name="성토부도수로재료수량산출">#REF!</definedName>
    <definedName name="성토부도수로토공및공제단위수량산식">#REF!</definedName>
    <definedName name="성토부도수로토공수량산출">#REF!</definedName>
    <definedName name="소">#REF!</definedName>
    <definedName name="소개소">#REF!</definedName>
    <definedName name="소관경">#REF!</definedName>
    <definedName name="소방">#REF!</definedName>
    <definedName name="소켓무게">#REF!</definedName>
    <definedName name="속채움1">#REF!</definedName>
    <definedName name="속채움2">#REF!</definedName>
    <definedName name="송수관로구경">#REF!</definedName>
    <definedName name="송천1">#REF!</definedName>
    <definedName name="송천2">#REF!</definedName>
    <definedName name="수" localSheetId="0" hidden="1">#REF!</definedName>
    <definedName name="수" hidden="1">#REF!</definedName>
    <definedName name="수________조">#REF!</definedName>
    <definedName name="수량" localSheetId="0" hidden="1">#REF!</definedName>
    <definedName name="수량" hidden="1">#REF!</definedName>
    <definedName name="수량산출서">#REF!</definedName>
    <definedName name="수식입력매크로">#REF!</definedName>
    <definedName name="수압1">#REF!</definedName>
    <definedName name="수압2">#REF!</definedName>
    <definedName name="수압3">#REF!</definedName>
    <definedName name="수정">#REF!</definedName>
    <definedName name="수정1">#REF!</definedName>
    <definedName name="수정3">#REF!</definedName>
    <definedName name="수중_토사">#REF!</definedName>
    <definedName name="수중계산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중토사p1">#REF!</definedName>
    <definedName name="수축이음">#REF!</definedName>
    <definedName name="수토1">#REF!</definedName>
    <definedName name="수평연결재">#REF!</definedName>
    <definedName name="슈사하중">#REF!</definedName>
    <definedName name="슈활하중">#REF!</definedName>
    <definedName name="스티로폴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래브">#REF!</definedName>
    <definedName name="습윤">#REF!</definedName>
    <definedName name="승용교" hidden="1">{#N/A,#N/A,FALSE,"2~8번"}</definedName>
    <definedName name="시동">#REF!</definedName>
    <definedName name="시동포장">#REF!</definedName>
    <definedName name="시선유도집계">#REF!,#REF!,#REF!,#REF!,#REF!</definedName>
    <definedName name="시트">#REF!</definedName>
    <definedName name="시험">#REF!</definedName>
    <definedName name="신규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">#REF!</definedName>
    <definedName name="신축이음100">#REF!</definedName>
    <definedName name="신축이음11">#REF!</definedName>
    <definedName name="신축이음각도">#REF!</definedName>
    <definedName name="신축이음갯수">#REF!</definedName>
    <definedName name="신흥1호">#REF!</definedName>
    <definedName name="신흥2호">#REF!</definedName>
    <definedName name="씨">#REF!</definedName>
    <definedName name="씨그마ck">#REF!</definedName>
    <definedName name="씨그마y">#REF!</definedName>
    <definedName name="ㅇ">#REF!</definedName>
    <definedName name="ㅇ560">#REF!</definedName>
    <definedName name="ㅇㄴㄹㄴㅇㄹㄴㅇ">#REF!</definedName>
    <definedName name="ㅇㄴㅇ">#REF!</definedName>
    <definedName name="ㅇㄹ" hidden="1">#REF!</definedName>
    <definedName name="ㅇㄹㄴ">#REF!</definedName>
    <definedName name="ㅇㄹㄴㅇㄹ">#REF!</definedName>
    <definedName name="ㅇㄹㄹ" localSheetId="0" hidden="1">#REF!</definedName>
    <definedName name="ㅇㄹㄹ" hidden="1">#REF!</definedName>
    <definedName name="ㅇㄹㄹㄴㅇ">#REF!</definedName>
    <definedName name="ㅇㄹㅇ">#REF!</definedName>
    <definedName name="ㅇㄹㅇㄹ">#REF!</definedName>
    <definedName name="ㅇ러알ㅇㄹㅇㄹ" hidden="1">#REF!</definedName>
    <definedName name="ㅇ러ㅣㄴ이ㅏ러ㅣ" hidden="1">{#N/A,#N/A,FALSE,"Sheet1"}</definedName>
    <definedName name="ㅇㄻㄴㅇㄻㄴㅇㄹ" localSheetId="0" hidden="1">#REF!</definedName>
    <definedName name="ㅇㄻㄴㅇㄻㄴㅇㄹ" hidden="1">#REF!</definedName>
    <definedName name="ㅇㅀ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>#REF!</definedName>
    <definedName name="ㅇㅁㄻ" hidden="1">{#N/A,#N/A,FALSE,"Sheet1"}</definedName>
    <definedName name="ㅇㅇ">#REF!</definedName>
    <definedName name="ㅇㅇㄹ" hidden="1">#REF!</definedName>
    <definedName name="ㅇㅈㄷㅄㅂㅈㄷㄱ" localSheetId="0" hidden="1">#REF!</definedName>
    <definedName name="ㅇㅈㄷㅄㅂㅈㄷㄱ" hidden="1">#REF!</definedName>
    <definedName name="ㅇㅍㅁㄴㅇㄹㅈㄴ">#REF!</definedName>
    <definedName name="ㅇㅎㅍ">#REF!</definedName>
    <definedName name="아" localSheetId="0" hidden="1">#REF!</definedName>
    <definedName name="아" hidden="1">#REF!</definedName>
    <definedName name="아니">#REF!</definedName>
    <definedName name="아니오" localSheetId="0" hidden="1">#REF!</definedName>
    <definedName name="아니오" hidden="1">#REF!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리앙">{"Book1","부대-(표지판,데리,가드).xls","부대-(낙,차,중분대).xls"}</definedName>
    <definedName name="아무거나">#REF!</definedName>
    <definedName name="아세칠렌">#REF!</definedName>
    <definedName name="아세칠렌2">#REF!</definedName>
    <definedName name="아스콘">#REF!</definedName>
    <definedName name="아스콘1">#REF!</definedName>
    <definedName name="아스콘2">#REF!</definedName>
    <definedName name="아스팔트">#REF!</definedName>
    <definedName name="아스팔트_페이버">#REF!</definedName>
    <definedName name="아스팔트디스트리뷰터">#REF!</definedName>
    <definedName name="아아" localSheetId="0" hidden="1">#REF!</definedName>
    <definedName name="아아" hidden="1">#REF!</definedName>
    <definedName name="아연도강관단가">#REF!</definedName>
    <definedName name="아연도배관단가">#REF!</definedName>
    <definedName name="아연도배관자재">#REF!</definedName>
    <definedName name="아ㅣ">{"Book1","부대-(표지판,데리,가드).xls","부대-(낙,차,중분대).xls"}</definedName>
    <definedName name="안방1호">#REF!</definedName>
    <definedName name="안방2호">#REF!</definedName>
    <definedName name="안벽">#REF!</definedName>
    <definedName name="안전2차변경">#REF!</definedName>
    <definedName name="안전변경">#REF!</definedName>
    <definedName name="안정수위">#REF!</definedName>
    <definedName name="알d">#REF!</definedName>
    <definedName name="알파1">#REF!</definedName>
    <definedName name="알파2">#REF!</definedName>
    <definedName name="암거공">#REF!</definedName>
    <definedName name="암거공집계표">#REF!</definedName>
    <definedName name="암거구체_재료_수량산출__1">#REF!</definedName>
    <definedName name="암거구체_토공_수량산출__2">#REF!</definedName>
    <definedName name="암거구체사보강철근수량산출">#REF!</definedName>
    <definedName name="암거구체상하부면벽재료및토공수량산출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구체재료수량산출">#REF!</definedName>
    <definedName name="암거구체토공수량산출">#REF!</definedName>
    <definedName name="암거날개벽_재료_및_토공_수량산출__1">#REF!</definedName>
    <definedName name="암거날개벽재료및토공수량산출">#REF!</definedName>
    <definedName name="앙">{"Book1","부대-(표지판,데리,가드).xls","부대-(낙,차,중분대).xls"}</definedName>
    <definedName name="앞굽">#REF!</definedName>
    <definedName name="앞굽높이">#REF!</definedName>
    <definedName name="앞들1호">#REF!</definedName>
    <definedName name="앞들2호">#REF!</definedName>
    <definedName name="앞성토">#REF!</definedName>
    <definedName name="애" localSheetId="0" hidden="1">#REF!</definedName>
    <definedName name="애" hidden="1">#REF!</definedName>
    <definedName name="앨c">#REF!</definedName>
    <definedName name="앨e">#REF!</definedName>
    <definedName name="양생1">#REF!</definedName>
    <definedName name="양생2">#REF!</definedName>
    <definedName name="양수공사">#REF!</definedName>
    <definedName name="양수기_건설용펌프">#REF!</definedName>
    <definedName name="양수량">#REF!</definedName>
    <definedName name="어름" localSheetId="0" hidden="1">#REF!</definedName>
    <definedName name="어름" hidden="1">#REF!</definedName>
    <definedName name="에_어_호_스">#REF!</definedName>
    <definedName name="에이치">#REF!</definedName>
    <definedName name="여름">#REF!</definedName>
    <definedName name="역_T형옹벽_개소별명세">#REF!</definedName>
    <definedName name="역_T형옹벽_수량집계">#REF!</definedName>
    <definedName name="역L형옹벽개소별명세">#REF!</definedName>
    <definedName name="역L형옹벽수량집계">#REF!</definedName>
    <definedName name="역T형옹벽개소별명세">#REF!</definedName>
    <definedName name="역T형옹벽수량집계">#REF!</definedName>
    <definedName name="연">#REF!</definedName>
    <definedName name="연결관길이" hidden="1">{#N/A,#N/A,FALSE,"혼합골재"}</definedName>
    <definedName name="연결관길이개소별명세" hidden="1">{#N/A,#N/A,FALSE,"2~8번"}</definedName>
    <definedName name="연결로길어깨">{"Book1","부대-(표지판,데리,가드).xls","부대-(낙,차,중분대).xls"}</definedName>
    <definedName name="연장">#REF!</definedName>
    <definedName name="영수증">#REF!</definedName>
    <definedName name="예" localSheetId="0" hidden="1">#REF!</definedName>
    <definedName name="예" hidden="1">#REF!</definedName>
    <definedName name="예산서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산서" hidden="1">#REF!</definedName>
    <definedName name="예신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옙">#REF!</definedName>
    <definedName name="오" localSheetId="0" hidden="1">#REF!</definedName>
    <definedName name="오" hidden="1">#REF!</definedName>
    <definedName name="오라">#REF!</definedName>
    <definedName name="오수연결관길이" hidden="1">{#N/A,#N/A,FALSE,"2~8번"}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옥계1교">#REF!</definedName>
    <definedName name="옹" hidden="1">{#N/A,#N/A,FALSE,"골재소요량";#N/A,#N/A,FALSE,"골재소요량"}</definedName>
    <definedName name="옹벽">#REF!</definedName>
    <definedName name="옹벽공">#REF!</definedName>
    <definedName name="옹벽수량집계표" hidden="1">{#N/A,#N/A,FALSE,"2~8번"}</definedName>
    <definedName name="옹벽수량집계표총괄" hidden="1">{#N/A,#N/A,FALSE,"혼합골재"}</definedName>
    <definedName name="와이어메쉬">#REF!</definedName>
    <definedName name="왜" localSheetId="0" hidden="1">#REF!</definedName>
    <definedName name="왜" hidden="1">#REF!</definedName>
    <definedName name="외">#REF!</definedName>
    <definedName name="외경높이">#REF!</definedName>
    <definedName name="외경폭">#REF!</definedName>
    <definedName name="외벽">#REF!</definedName>
    <definedName name="외벽1">#REF!</definedName>
    <definedName name="외벽2">#REF!</definedName>
    <definedName name="요동1호">#REF!</definedName>
    <definedName name="요동2호">#REF!</definedName>
    <definedName name="요률">#REF!</definedName>
    <definedName name="요율">#REF!</definedName>
    <definedName name="요율1">#REF!</definedName>
    <definedName name="용량">#REF!</definedName>
    <definedName name="용접공">#REF!</definedName>
    <definedName name="용접공2">#REF!</definedName>
    <definedName name="용접기__교류">#REF!</definedName>
    <definedName name="용접봉">#REF!</definedName>
    <definedName name="용접봉2">#REF!</definedName>
    <definedName name="우리나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산">#REF!</definedName>
    <definedName name="우수관로">#REF!</definedName>
    <definedName name="우수맨홀">#REF!</definedName>
    <definedName name="우수받이">#REF!</definedName>
    <definedName name="우회">#REF!</definedName>
    <definedName name="운반량집계표" localSheetId="0" hidden="1">{#N/A,#N/A,FALSE,"전력간선"}</definedName>
    <definedName name="운반량집계표" hidden="1">{#N/A,#N/A,FALSE,"전력간선"}</definedName>
    <definedName name="운반비">#REF!</definedName>
    <definedName name="운반집계" localSheetId="0" hidden="1">{#N/A,#N/A,FALSE,"전력간선"}</definedName>
    <definedName name="운반집계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운반차운전사">#REF!</definedName>
    <definedName name="운암">#REF!</definedName>
    <definedName name="운호1호">#REF!</definedName>
    <definedName name="운호2호">#REF!</definedName>
    <definedName name="운호3호">#REF!</definedName>
    <definedName name="원가">#REF!</definedName>
    <definedName name="원수">#REF!</definedName>
    <definedName name="원운1호">#REF!</definedName>
    <definedName name="원운2호">#REF!</definedName>
    <definedName name="원형1">#REF!</definedName>
    <definedName name="원형2">#REF!</definedName>
    <definedName name="위타요율수정">#REF!</definedName>
    <definedName name="육리1호">#REF!</definedName>
    <definedName name="육리2호">#REF!</definedName>
    <definedName name="으치" localSheetId="0" hidden="1">#REF!</definedName>
    <definedName name="으치" hidden="1">#REF!</definedName>
    <definedName name="은산1호">#REF!</definedName>
    <definedName name="은산2호">#REF!</definedName>
    <definedName name="은산3호">#REF!</definedName>
    <definedName name="은산4호">#REF!</definedName>
    <definedName name="을지">#REF!</definedName>
    <definedName name="을지양식">#REF!</definedName>
    <definedName name="을지타이틀">#REF!</definedName>
    <definedName name="이_________윤">#REF!</definedName>
    <definedName name="이거왜이래" hidden="1">{#N/A,#N/A,FALSE,"MASTER";#N/A,#N/A,FALSE,"매출1";#N/A,#N/A,FALSE,"매출2";#N/A,#N/A,FALSE,"투자5";#N/A,#N/A,FALSE,"손익(사업)";#N/A,#N/A,FALSE,"제조원가"}</definedName>
    <definedName name="이고">#REF!</definedName>
    <definedName name="이롱">#REF!</definedName>
    <definedName name="이름" localSheetId="0">#REF!</definedName>
    <definedName name="이름" hidden="1">#REF!</definedName>
    <definedName name="이름이">#REF!</definedName>
    <definedName name="이릉" localSheetId="0" hidden="1">#REF!</definedName>
    <definedName name="이릉" hidden="1">#REF!</definedName>
    <definedName name="이미" localSheetId="0" hidden="1">#REF!</definedName>
    <definedName name="이미" hidden="1">#REF!</definedName>
    <definedName name="이미리" localSheetId="0" hidden="1">#REF!</definedName>
    <definedName name="이미리" hidden="1">#REF!</definedName>
    <definedName name="이삼">#REF!</definedName>
    <definedName name="이윤2차변경">#REF!</definedName>
    <definedName name="이윤변경">#REF!</definedName>
    <definedName name="이이이">#REF!</definedName>
    <definedName name="이형관">#REF!</definedName>
    <definedName name="인구" localSheetId="0" hidden="1">#REF!</definedName>
    <definedName name="인구" hidden="1">#REF!</definedName>
    <definedName name="인구계산">#REF!</definedName>
    <definedName name="인구물푸기">#REF!</definedName>
    <definedName name="인정">#REF!</definedName>
    <definedName name="일" localSheetId="0" hidden="1">#REF!</definedName>
    <definedName name="일" hidden="1">#REF!</definedName>
    <definedName name="일반2차변경">#REF!</definedName>
    <definedName name="일반변경">#REF!</definedName>
    <definedName name="일반부" localSheetId="0" hidden="1">{#N/A,#N/A,FALSE,"조골재"}</definedName>
    <definedName name="일반부" hidden="1">{#N/A,#N/A,FALSE,"조골재"}</definedName>
    <definedName name="일위">#REF!,#REF!</definedName>
    <definedName name="일위규격">#REF!</definedName>
    <definedName name="일위규격매크로">#REF!</definedName>
    <definedName name="일위코드입력매크로">#REF!</definedName>
    <definedName name="일위화면복귀매크로">#REF!</definedName>
    <definedName name="임시">{"Book1","부대-(표지판,데리,가드).xls","부대-(낙,차,중분대).xls"}</definedName>
    <definedName name="임자">{"Book1","부대-(표지판,데리,가드).xls","부대-(낙,차,중분대).xls"}</definedName>
    <definedName name="입력" localSheetId="0">INDEX(도장,MATCH(#REF!,공사품의내용!이름,0))</definedName>
    <definedName name="입력" hidden="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ㄱ" localSheetId="0" hidden="1">{#N/A,#N/A,FALSE,"조골재"}</definedName>
    <definedName name="ㅈㄱ" hidden="1">{#N/A,#N/A,FALSE,"조골재"}</definedName>
    <definedName name="ㅈㄷㄱ">#REF!</definedName>
    <definedName name="ㅈㄷㄱㄷㄱㄷ" localSheetId="0" hidden="1">{"'용역비'!$A$4:$C$8"}</definedName>
    <definedName name="ㅈㄷㄱㄷㄱㄷ" hidden="1">{"'용역비'!$A$4:$C$8"}</definedName>
    <definedName name="ㅈㄷㄷㄱㅈㅈㄷㄱ">#REF!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ㄷㅅㅂㅈㅇㄿ">#REF!</definedName>
    <definedName name="ㅈㅂㅂ" hidden="1">#REF!</definedName>
    <definedName name="ㅈㅇㅈ">#REF!</definedName>
    <definedName name="ㅈㅈㅈ">#REF!</definedName>
    <definedName name="ㅈㅊ로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">#REF!</definedName>
    <definedName name="자료1">#REF!</definedName>
    <definedName name="자료2">#REF!</definedName>
    <definedName name="자연수위">#REF!</definedName>
    <definedName name="자재규격">OFFSET(#REF!,0,0,COUNTA(#REF!),1)</definedName>
    <definedName name="자재단가근거" localSheetId="0" hidden="1">#REF!</definedName>
    <definedName name="자재단가근거" hidden="1">#REF!</definedName>
    <definedName name="자재비1">#REF!</definedName>
    <definedName name="자재비2">#REF!</definedName>
    <definedName name="자재집계표">#REF!</definedName>
    <definedName name="자재집계표제목">#REF!</definedName>
    <definedName name="작년단가">#REF!</definedName>
    <definedName name="작업반장">#REF!</definedName>
    <definedName name="잔">{"Book1","부대-(표지판,데리,가드).xls","부대-(낙,차,중분대).xls"}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성H32">#REF!</definedName>
    <definedName name="장춘">#REF!</definedName>
    <definedName name="재" localSheetId="0" hidden="1">#REF!</definedName>
    <definedName name="재" hidden="1">#REF!</definedName>
    <definedName name="재1">#REF!</definedName>
    <definedName name="재료노무합계" localSheetId="0" hidden="1">{"'건축내역'!$A$1:$L$413"}</definedName>
    <definedName name="재료노무합계" hidden="1">{"'건축내역'!$A$1:$L$413"}</definedName>
    <definedName name="재료및치수">#REF!</definedName>
    <definedName name="재료비">#REF!</definedName>
    <definedName name="재료집계3">#REF!</definedName>
    <definedName name="재무부">#REF!</definedName>
    <definedName name="재미">{"Book1","부대-(표지판,데리,가드).xls","부대-(낙,차,중분대).xls"}</definedName>
    <definedName name="재아">#REF!</definedName>
    <definedName name="저라">#REF!</definedName>
    <definedName name="저수조만수위">#REF!</definedName>
    <definedName name="저압케이블공">#REF!</definedName>
    <definedName name="저유황경유">#REF!</definedName>
    <definedName name="저유황경유2">#REF!</definedName>
    <definedName name="저축">#REF!</definedName>
    <definedName name="저판">#REF!</definedName>
    <definedName name="저판높이">#REF!</definedName>
    <definedName name="저판두께">#REF!</definedName>
    <definedName name="저판폭">#REF!</definedName>
    <definedName name="적용단가근거">#REF!</definedName>
    <definedName name="전">#REF!</definedName>
    <definedName name="전기공사">#REF!</definedName>
    <definedName name="전기총괄">#REF!</definedName>
    <definedName name="전동기용량">#REF!</definedName>
    <definedName name="전선관1">#REF!</definedName>
    <definedName name="전선관2">#REF!</definedName>
    <definedName name="전장">#REF!</definedName>
    <definedName name="전체제조총괄표" localSheetId="0" hidden="1">{"'건축내역'!$A$1:$L$413"}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화">#REF!</definedName>
    <definedName name="절단공">#REF!</definedName>
    <definedName name="절토부도수로_재료수량산출">#REF!</definedName>
    <definedName name="절토부도수로_토공수량산출">#REF!</definedName>
    <definedName name="절토부도수로단위수량산출">#REF!</definedName>
    <definedName name="절토부도수로재료수량산출">#REF!</definedName>
    <definedName name="절토부도수로토공및공제단위수량산식">#REF!</definedName>
    <definedName name="절토부도수로토공수량산출">#REF!</definedName>
    <definedName name="점검계단">#REF!</definedName>
    <definedName name="접강관">#REF!</definedName>
    <definedName name="접고무판슈">#REF!</definedName>
    <definedName name="접다웰바">#REF!</definedName>
    <definedName name="접속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#REF!</definedName>
    <definedName name="접스페이서">#REF!</definedName>
    <definedName name="접지자재">#REF!</definedName>
    <definedName name="접철근보통">#REF!</definedName>
    <definedName name="접충진재">#REF!</definedName>
    <definedName name="접콘160">#REF!</definedName>
    <definedName name="접콘240">#REF!</definedName>
    <definedName name="접타르페이퍼">#REF!</definedName>
    <definedName name="접합판4회">#REF!</definedName>
    <definedName name="접합판6회">#REF!</definedName>
    <definedName name="정답">#REF!</definedName>
    <definedName name="정지">#REF!</definedName>
    <definedName name="정채">#REF!</definedName>
    <definedName name="제___경___비___산___출___근___거">#REF!</definedName>
    <definedName name="제동">#REF!</definedName>
    <definedName name="제수문" localSheetId="0" hidden="1">#REF!</definedName>
    <definedName name="제수문" hidden="1">#REF!</definedName>
    <definedName name="조찬" localSheetId="0" hidden="1">#REF!</definedName>
    <definedName name="조찬" hidden="1">#REF!</definedName>
    <definedName name="종_배_수_관__개_소_별_명_세">#REF!</definedName>
    <definedName name="종_배_수_관_수_량_집_계">#REF!</definedName>
    <definedName name="종배수관개소별명세">#REF!</definedName>
    <definedName name="종배수관공집계표">#REF!</definedName>
    <definedName name="종배수관구체토공량명세">#REF!</definedName>
    <definedName name="종배수관면벽단위수량">#REF!</definedName>
    <definedName name="종배수관수량집계">#REF!</definedName>
    <definedName name="종별">#REF!</definedName>
    <definedName name="주빔플랜지">#REF!</definedName>
    <definedName name="주요자재">#REF!</definedName>
    <definedName name="주차장토공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력식옹벽_개소별명세">#REF!</definedName>
    <definedName name="중력식옹벽_수량집계">#REF!</definedName>
    <definedName name="중력식옹벽개소별명세">#REF!</definedName>
    <definedName name="중력식옹벽수량집계">#REF!</definedName>
    <definedName name="중분대">#REF!</definedName>
    <definedName name="중분대1">#REF!</definedName>
    <definedName name="중분대2">#REF!</definedName>
    <definedName name="중분대조서">#REF!,#REF!,#REF!,#REF!,#REF!</definedName>
    <definedName name="중앙선추가">{"Book1","부대-(표지판,데리,가드).xls","부대-(낙,차,중분대).xls"}</definedName>
    <definedName name="중유">#REF!</definedName>
    <definedName name="중유2">#REF!</definedName>
    <definedName name="중철1">#REF!</definedName>
    <definedName name="중철131">#REF!</definedName>
    <definedName name="중철132">#REF!</definedName>
    <definedName name="중철161">#REF!</definedName>
    <definedName name="중철162">#REF!</definedName>
    <definedName name="중철2">#REF!</definedName>
    <definedName name="중콘1">#REF!</definedName>
    <definedName name="중콘2">#REF!</definedName>
    <definedName name="중합3회1">#REF!</definedName>
    <definedName name="중합3회2">#REF!</definedName>
    <definedName name="증감">#REF!</definedName>
    <definedName name="증감1">#REF!</definedName>
    <definedName name="증감대비">#REF!</definedName>
    <definedName name="증감표">#REF!</definedName>
    <definedName name="지" localSheetId="0" hidden="1">#REF!</definedName>
    <definedName name="지" hidden="1">#REF!</definedName>
    <definedName name="지구외에서답">#REF!</definedName>
    <definedName name="지구외에서수로">#REF!</definedName>
    <definedName name="지급2">#REF!</definedName>
    <definedName name="지내력">#REF!</definedName>
    <definedName name="지동">#REF!</definedName>
    <definedName name="지어닙재">#REF!</definedName>
    <definedName name="지에" hidden="1">{#N/A,#N/A,FALSE,"Sheet1"}</definedName>
    <definedName name="지자체">[6]Sheet1!$A$1:$A$3</definedName>
    <definedName name="지적기능2">#REF!</definedName>
    <definedName name="지적기사1">#REF!</definedName>
    <definedName name="지적기사2">#REF!</definedName>
    <definedName name="지준덕">#REF!</definedName>
    <definedName name="지지">#REF!</definedName>
    <definedName name="지진D">#REF!</definedName>
    <definedName name="지진L">#REF!</definedName>
    <definedName name="지하수">#REF!</definedName>
    <definedName name="직공2차변경">#REF!</definedName>
    <definedName name="직공당초">#REF!</definedName>
    <definedName name="직공변경">#REF!</definedName>
    <definedName name="직접노무비">#REF!</definedName>
    <definedName name="직접재료비">#REF!</definedName>
    <definedName name="직종">OFFSET(#REF!,0,0,COUNTA(#REF!),1)</definedName>
    <definedName name="진동_파일_햄머">#REF!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집계">#REF!</definedName>
    <definedName name="집계표" localSheetId="0" hidden="1">{#N/A,#N/A,FALSE,"전력간선"}</definedName>
    <definedName name="집계표" hidden="1">{#N/A,#N/A,FALSE,"전력간선"}</definedName>
    <definedName name="집수" localSheetId="0" hidden="1">#REF!</definedName>
    <definedName name="집수" hidden="1">#REF!</definedName>
    <definedName name="집수정_수량산출">#REF!</definedName>
    <definedName name="집수정T1">#REF!</definedName>
    <definedName name="집수정단위수량_건설교통부">#REF!</definedName>
    <definedName name="집수정단위수량표_강원도">#REF!</definedName>
    <definedName name="집수정수량">#REF!</definedName>
    <definedName name="집수정수량1">#REF!</definedName>
    <definedName name="집수정수량산출">#REF!</definedName>
    <definedName name="ㅊ">#REF!</definedName>
    <definedName name="ㅊ20">#REF!</definedName>
    <definedName name="ㅊ3030">#REF!</definedName>
    <definedName name="ㅊㄴ">#REF!</definedName>
    <definedName name="ㅊㅁ76">#REF!</definedName>
    <definedName name="ㅊㅇㄹ">#REF!</definedName>
    <definedName name="ㅊㅍ" localSheetId="0" hidden="1">#REF!</definedName>
    <definedName name="ㅊㅍ" hidden="1">#REF!</definedName>
    <definedName name="ㅊㅍㅁㄴㅇㄹ">#REF!</definedName>
    <definedName name="ㅊㅍㅋㅌㅊㅍㅁㄴ">#REF!</definedName>
    <definedName name="차">#REF!</definedName>
    <definedName name="차_선_도_색__집_계">#REF!</definedName>
    <definedName name="차선도색설치현황1">#REF!,#REF!,#REF!,#REF!,#REF!</definedName>
    <definedName name="차수벽높이">#REF!</definedName>
    <definedName name="차수벽두께">#REF!</definedName>
    <definedName name="착_암_기__주간">#REF!</definedName>
    <definedName name="착암공">#REF!</definedName>
    <definedName name="착정심도">#REF!</definedName>
    <definedName name="찰샇기" hidden="1">#REF!</definedName>
    <definedName name="찰쌓기석축단위수량">#REF!</definedName>
    <definedName name="참조">#REF!</definedName>
    <definedName name="창">#REF!</definedName>
    <definedName name="천안토공_토공_List">#REF!</definedName>
    <definedName name="철공">#REF!</definedName>
    <definedName name="철공2">#REF!</definedName>
    <definedName name="철근">#REF!</definedName>
    <definedName name="철근1">#REF!</definedName>
    <definedName name="철근공">#REF!</definedName>
    <definedName name="철근공2">#REF!</definedName>
    <definedName name="철근복잡1">#REF!</definedName>
    <definedName name="철근복잡2">#REF!</definedName>
    <definedName name="철근항복응력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2">#REF!</definedName>
    <definedName name="철콘">#REF!</definedName>
    <definedName name="철판공">#REF!</definedName>
    <definedName name="철판공2">#REF!</definedName>
    <definedName name="청림1호">#REF!</definedName>
    <definedName name="청림2호">#REF!</definedName>
    <definedName name="청림3호">#REF!</definedName>
    <definedName name="초_고_압_펌_프">#REF!</definedName>
    <definedName name="총계">#REF!</definedName>
    <definedName name="총괄1">#REF!</definedName>
    <definedName name="총괄222">#REF!</definedName>
    <definedName name="총괄표">#REF!</definedName>
    <definedName name="총액">#REF!</definedName>
    <definedName name="총폭">#REF!</definedName>
    <definedName name="추" localSheetId="0" hidden="1">#REF!</definedName>
    <definedName name="추" hidden="1">#REF!</definedName>
    <definedName name="추억">#REF!</definedName>
    <definedName name="추초" localSheetId="0" hidden="1">#REF!</definedName>
    <definedName name="추초" hidden="1">#REF!</definedName>
    <definedName name="출국">#REF!</definedName>
    <definedName name="출근길">#REF!</definedName>
    <definedName name="충격">#REF!</definedName>
    <definedName name="충동" localSheetId="0" hidden="1">#REF!</definedName>
    <definedName name="충동" hidden="1">#REF!</definedName>
    <definedName name="취소">#REF!</definedName>
    <definedName name="취입" localSheetId="0" hidden="1">#REF!</definedName>
    <definedName name="취입" hidden="1">#REF!</definedName>
    <definedName name="측_구_공_수_량_집_계">#REF!</definedName>
    <definedName name="측구">#REF!</definedName>
    <definedName name="측구공">#REF!</definedName>
    <definedName name="측구공_개소별명세_제목">#REF!</definedName>
    <definedName name="측구공개소별명세">#REF!</definedName>
    <definedName name="측구공개소별연장명세">#REF!</definedName>
    <definedName name="측구공집계표">#REF!</definedName>
    <definedName name="측구및맹암거단위수량">#REF!</definedName>
    <definedName name="치즐">#REF!</definedName>
    <definedName name="치즐2">#REF!</definedName>
    <definedName name="칠성" localSheetId="0" hidden="1">#REF!</definedName>
    <definedName name="칠성" hidden="1">#REF!</definedName>
    <definedName name="ㅋ" localSheetId="0" hidden="1">{#N/A,#N/A,FALSE,"조골재"}</definedName>
    <definedName name="ㅋ" hidden="1">{#N/A,#N/A,FALSE,"조골재"}</definedName>
    <definedName name="ㅋㄴㅊㅍㅁㄴㅇㄹ">#REF!</definedName>
    <definedName name="ㅋㅌㄹ">#REF!</definedName>
    <definedName name="ㅋㅌㅊㅍㄴ">#REF!</definedName>
    <definedName name="카">#REF!</definedName>
    <definedName name="컴">#REF!</definedName>
    <definedName name="케이블">#REF!</definedName>
    <definedName name="코드">#N/A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버림함">#REF!</definedName>
    <definedName name="콘크리트">240</definedName>
    <definedName name="콘크리트_재료량산출">#REF!</definedName>
    <definedName name="콘크리트_진동기">#REF!</definedName>
    <definedName name="콘크리트_커트">#REF!</definedName>
    <definedName name="콘크리트2" localSheetId="0" hidden="1">#REF!</definedName>
    <definedName name="콘크리트2" hidden="1">#REF!</definedName>
    <definedName name="콘크리트공">#REF!</definedName>
    <definedName name="콘크리트공2">#REF!</definedName>
    <definedName name="콘크리트공칭강도">#REF!</definedName>
    <definedName name="콘크리트함">#REF!</definedName>
    <definedName name="크____람____셸">#REF!</definedName>
    <definedName name="크____레____인">#REF!</definedName>
    <definedName name="크_레_인__트럭">#REF!</definedName>
    <definedName name="크경">#REF!</definedName>
    <definedName name="크노">#REF!</definedName>
    <definedName name="크레인__트럭">#REF!</definedName>
    <definedName name="크레인_트럭탑재형">#REF!</definedName>
    <definedName name="크레인노">#REF!</definedName>
    <definedName name="크레인재">#REF!</definedName>
    <definedName name="크재">#REF!</definedName>
    <definedName name="ㅌ" localSheetId="0" hidden="1">{#N/A,#N/A,FALSE,"2~8번"}</definedName>
    <definedName name="ㅌ" hidden="1">{#N/A,#N/A,FALSE,"2~8번"}</definedName>
    <definedName name="ㅌ1">#REF!</definedName>
    <definedName name="ㅌ2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">#REF!</definedName>
    <definedName name="타원형돌망태단위수량">#REF!</definedName>
    <definedName name="타이어_롤러">#REF!</definedName>
    <definedName name="태풍루사_상양혈리_수해복구공사_폐기물처리비_내역">#REF!</definedName>
    <definedName name="택코팅">#REF!</definedName>
    <definedName name="택코팅1">#REF!</definedName>
    <definedName name="택코팅2">#REF!</definedName>
    <definedName name="탠덤_로울러">#REF!</definedName>
    <definedName name="터파기">#REF!</definedName>
    <definedName name="터파기상폭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_공_수_량__산_출_근_거">#REF!</definedName>
    <definedName name="토_공_집_계_표">#REF!</definedName>
    <definedName name="토공">#REF!</definedName>
    <definedName name="토공구조물잔토및발파암유용량집계표">#REF!</definedName>
    <definedName name="토공기존구조물철거량개소별집계">#REF!</definedName>
    <definedName name="토공내역">#REF!</definedName>
    <definedName name="토공수량산출근거">#REF!</definedName>
    <definedName name="토공유동표">#REF!</definedName>
    <definedName name="토공집계1">#REF!</definedName>
    <definedName name="토공집계표">#REF!</definedName>
    <definedName name="토공참조">#REF!</definedName>
    <definedName name="토목">#REF!</definedName>
    <definedName name="토목자재">#REF!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적">#REF!</definedName>
    <definedName name="토적계산" hidden="1">#REF!</definedName>
    <definedName name="토피">4.803</definedName>
    <definedName name="통신외선공">#REF!</definedName>
    <definedName name="통일">#REF!</definedName>
    <definedName name="트렉트_및_트레일러">#REF!</definedName>
    <definedName name="특별">#REF!</definedName>
    <definedName name="특별인부">#REF!</definedName>
    <definedName name="특별인부2">#REF!</definedName>
    <definedName name="ㅍ" localSheetId="0" hidden="1">{#N/A,#N/A,FALSE,"2~8번"}</definedName>
    <definedName name="ㅍ" hidden="1">#REF!</definedName>
    <definedName name="ㅍ49">#REF!</definedName>
    <definedName name="ㅍㄴㅇㄹ" localSheetId="0" hidden="1">#REF!</definedName>
    <definedName name="ㅍㄴㅇㄹ" hidden="1">#REF!</definedName>
    <definedName name="ㅍㅇ">#REF!</definedName>
    <definedName name="ㅍㅇㄴ" hidden="1">#REF!</definedName>
    <definedName name="ㅍㅇㄹㄴㅇㅁ">#REF!</definedName>
    <definedName name="ㅍㅋㅌㅊㅍㅇㄷ" hidden="1">#REF!</definedName>
    <definedName name="ㅍㅌㅊ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>#REF!</definedName>
    <definedName name="파이1">#REF!</definedName>
    <definedName name="파이2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펌프구경">#REF!</definedName>
    <definedName name="페기갑지" localSheetId="0" hidden="1">#REF!</definedName>
    <definedName name="페기갑지" hidden="1">#REF!</definedName>
    <definedName name="페이브먼트_브레카">#REF!</definedName>
    <definedName name="평소">#REF!</definedName>
    <definedName name="폐기" localSheetId="0" hidden="1">#REF!</definedName>
    <definedName name="폐기" hidden="1">#REF!</definedName>
    <definedName name="폐기갑지">#REF!</definedName>
    <definedName name="폐기갑지용" localSheetId="0" hidden="1">#REF!</definedName>
    <definedName name="폐기갑지용" hidden="1">#REF!</definedName>
    <definedName name="폐기물수량산출서" localSheetId="0" hidden="1">#REF!</definedName>
    <definedName name="폐기물수량산출서" hidden="1">#REF!</definedName>
    <definedName name="포설공">#REF!</definedName>
    <definedName name="포장">#REF!</definedName>
    <definedName name="포장1">#REF!</definedName>
    <definedName name="포장2">#REF!</definedName>
    <definedName name="포장공">#REF!</definedName>
    <definedName name="포장두께">#REF!</definedName>
    <definedName name="포장층두께">#REF!</definedName>
    <definedName name="포화">#REF!</definedName>
    <definedName name="폭">#REF!</definedName>
    <definedName name="폭약">#REF!</definedName>
    <definedName name="폭원">#REF!</definedName>
    <definedName name="표지" hidden="1">#REF!</definedName>
    <definedName name="표지2" hidden="1">#REF!</definedName>
    <definedName name="푸">#REF!</definedName>
    <definedName name="푸기">#REF!</definedName>
    <definedName name="풍하중모멘트">#REF!</definedName>
    <definedName name="플" hidden="1">{#N/A,#N/A,FALSE,"혼합골재"}</definedName>
    <definedName name="플랜트기계설치공">#REF!</definedName>
    <definedName name="플랜트배관공">#REF!</definedName>
    <definedName name="플랜트용접공">#REF!</definedName>
    <definedName name="플랜트재단공">#REF!</definedName>
    <definedName name="픔륨관" hidden="1">{#N/A,#N/A,FALSE,"2~8번"}</definedName>
    <definedName name="ㅎ">#REF!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ㄴㅇㅁㄹ" localSheetId="0" hidden="1">#REF!</definedName>
    <definedName name="ㅎㄴㅇㅁㄹ" hidden="1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ㅎ">{"Book1","부대-(표지판,데리,가드).xls","부대-(낙,차,중분대).xls"}</definedName>
    <definedName name="ㅎㅎ" localSheetId="0" hidden="1">#REF!</definedName>
    <definedName name="ㅎㅎ" hidden="1">#REF!</definedName>
    <definedName name="하">#REF!</definedName>
    <definedName name="하부">#REF!</definedName>
    <definedName name="하부슬라브">#REF!</definedName>
    <definedName name="하중">#REF!</definedName>
    <definedName name="한" hidden="1">{#N/A,#N/A,FALSE,"조골재"}</definedName>
    <definedName name="한교1호">#REF!</definedName>
    <definedName name="한교2호">#REF!</definedName>
    <definedName name="한교3호">#REF!</definedName>
    <definedName name="한동" hidden="1">{#N/A,#N/A,FALSE,"단가표지"}</definedName>
    <definedName name="한전2">#REF!</definedName>
    <definedName name="한전납입금">#REF!</definedName>
    <definedName name="할석공">#REF!</definedName>
    <definedName name="할석공2">#REF!</definedName>
    <definedName name="함1">#REF!</definedName>
    <definedName name="함2">#REF!</definedName>
    <definedName name="함석공">#REF!</definedName>
    <definedName name="합37">#REF!</definedName>
    <definedName name="합372">#REF!</definedName>
    <definedName name="합37a">#REF!</definedName>
    <definedName name="합37함">#REF!</definedName>
    <definedName name="합3함7">#REF!</definedName>
    <definedName name="합계">#REF!</definedName>
    <definedName name="합판">#REF!</definedName>
    <definedName name="합판1회1">#REF!</definedName>
    <definedName name="합판1회2">#REF!</definedName>
    <definedName name="합판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항목">#REF!</definedName>
    <definedName name="항타비1">#REF!</definedName>
    <definedName name="항타비2">#REF!</definedName>
    <definedName name="허">#REF!</definedName>
    <definedName name="허용전류">#REF!</definedName>
    <definedName name="허용지반반력">70</definedName>
    <definedName name="헌치1">#REF!</definedName>
    <definedName name="헌치2">#REF!</definedName>
    <definedName name="헌치H">#REF!</definedName>
    <definedName name="헌치V">#REF!</definedName>
    <definedName name="형상">#REF!</definedName>
    <definedName name="형식">'[4]Macro(전기)'!$P$1</definedName>
    <definedName name="형틀목공">#REF!</definedName>
    <definedName name="형틀목공2">#REF!</definedName>
    <definedName name="호" localSheetId="0" hidden="1">#REF!</definedName>
    <definedName name="호" hidden="1">#REF!</definedName>
    <definedName name="호서" localSheetId="0" hidden="1">#REF!</definedName>
    <definedName name="호서" hidden="1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근거">#REF!</definedName>
    <definedName name="화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원고무교체">#REF!</definedName>
    <definedName name="확인">#REF!</definedName>
    <definedName name="확인서">#REF!</definedName>
    <definedName name="확인요">#REF!</definedName>
    <definedName name="활하중">#REF!</definedName>
    <definedName name="활하중1">#REF!</definedName>
    <definedName name="활하중2">#REF!</definedName>
    <definedName name="활하중재하시풍하중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회현지구" localSheetId="0" hidden="1">{"'용역비'!$A$4:$C$8"}</definedName>
    <definedName name="회현지구" hidden="1">{"'용역비'!$A$4:$C$8"}</definedName>
    <definedName name="횡배수관공_개소별명세">#REF!</definedName>
    <definedName name="횡배수관공개소별명세">#REF!</definedName>
    <definedName name="횡배수관공집계표">#REF!</definedName>
    <definedName name="횡배수관구체_수량산출">#REF!</definedName>
    <definedName name="횡배수관구체단위수량산출">#REF!</definedName>
    <definedName name="횡배수관구체수량산출">#REF!</definedName>
    <definedName name="횡배수관구체토공단위수량산출">#REF!</definedName>
    <definedName name="횡배수관구체토공단위수량산출제목">#REF!</definedName>
    <definedName name="횡배수관날개벽_수량산출">#REF!</definedName>
    <definedName name="횡배수관날개벽단위수량산출">#REF!</definedName>
    <definedName name="횡배수관날개벽수량산출">#REF!</definedName>
    <definedName name="횡배수관날개벽연결차수벽">#REF!</definedName>
    <definedName name="횡배수관차수벽_수량산출">#REF!</definedName>
    <definedName name="횡배수관차수벽수량산출">#REF!</definedName>
    <definedName name="흙">#REF!</definedName>
    <definedName name="ㅏ" localSheetId="0" hidden="1">{#N/A,#N/A,FALSE,"운반시간"}</definedName>
    <definedName name="ㅏ" hidden="1">{#N/A,#N/A,FALSE,"운반시간"}</definedName>
    <definedName name="ㅏㅁ어하ㅣㅁ러">#REF!</definedName>
    <definedName name="ㅏㅏ">#REF!</definedName>
    <definedName name="ㅐㅐㅐ">#REF!</definedName>
    <definedName name="ㅑ" localSheetId="0" hidden="1">{#N/A,#N/A,FALSE,"조골재"}</definedName>
    <definedName name="ㅑ" hidden="1">{#N/A,#N/A,FALSE,"조골재"}</definedName>
    <definedName name="ㅑ1262">#REF!</definedName>
    <definedName name="ㅓ39">#REF!</definedName>
    <definedName name="ㅓ7" localSheetId="0" hidden="1">{#N/A,#N/A,FALSE,"단가표지"}</definedName>
    <definedName name="ㅓ7" hidden="1">{#N/A,#N/A,FALSE,"단가표지"}</definedName>
    <definedName name="ㅔ갸ㅜㅅ_샤싣ㄴ">#REF!</definedName>
    <definedName name="ㅗ">#REF!</definedName>
    <definedName name="ㅗㅅ20">#REF!</definedName>
    <definedName name="ㅗ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ㅓ">#REF!</definedName>
    <definedName name="ㅛ쇼ㅐㅗ">#REF!</definedName>
    <definedName name="ㅜ" localSheetId="0" hidden="1">{#N/A,#N/A,FALSE,"조골재"}</definedName>
    <definedName name="ㅜ" hidden="1">{#N/A,#N/A,FALSE,"조골재"}</definedName>
    <definedName name="ㅠ239">#REF!</definedName>
    <definedName name="ㅠ359">#REF!</definedName>
    <definedName name="ㅠㄹㅇㄶㅈㅁㄹ">#REF!</definedName>
    <definedName name="ㅠ뮤ㅐ" localSheetId="0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{#N/A,#N/A,FALSE,"2~8번"}</definedName>
    <definedName name="ㅡ" hidden="1">#REF!</definedName>
    <definedName name="ㅡ37">#REF!</definedName>
    <definedName name="ㅢ">{"Book1","부대-(표지판,데리,가드).xls","부대-(낙,차,중분대).xls"}</definedName>
    <definedName name="ㅣ">#REF!</definedName>
    <definedName name="ㅣ1517">#REF!</definedName>
    <definedName name="ㅣ1549">#REF!</definedName>
    <definedName name="ㅣ189">#REF!</definedName>
    <definedName name="ㅣ618">#REF!</definedName>
    <definedName name="ㅣㅋ팇러밍ㄹㄴㅇㄹ">#REF!</definedName>
    <definedName name="ㅣㅣ" hidden="1">{#N/A,#N/A,FALSE,"골재소요량";#N/A,#N/A,FALSE,"골재소요량"}</definedName>
    <definedName name="ㅣㅣㅣ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11" l="1"/>
  <c r="D14" i="11"/>
  <c r="C14" i="11"/>
  <c r="F12" i="11"/>
  <c r="F14" i="11" s="1"/>
  <c r="K30" i="10"/>
  <c r="K29" i="10"/>
  <c r="G14" i="11" l="1"/>
  <c r="F8" i="10"/>
  <c r="F7" i="10"/>
  <c r="I91" i="6" l="1"/>
  <c r="G91" i="6"/>
  <c r="E91" i="6"/>
  <c r="I90" i="6"/>
  <c r="J90" i="6" s="1"/>
  <c r="G90" i="6"/>
  <c r="H90" i="6" s="1"/>
  <c r="E90" i="6"/>
  <c r="F90" i="6" s="1"/>
  <c r="I89" i="6"/>
  <c r="G89" i="6"/>
  <c r="H89" i="6" s="1"/>
  <c r="E89" i="6"/>
  <c r="K89" i="6" s="1"/>
  <c r="I88" i="6"/>
  <c r="J88" i="6" s="1"/>
  <c r="G88" i="6"/>
  <c r="H88" i="6" s="1"/>
  <c r="E88" i="6"/>
  <c r="I87" i="6"/>
  <c r="G87" i="6"/>
  <c r="H87" i="6" s="1"/>
  <c r="E87" i="6"/>
  <c r="K87" i="6" s="1"/>
  <c r="I86" i="6"/>
  <c r="G86" i="6"/>
  <c r="H86" i="6" s="1"/>
  <c r="E86" i="6"/>
  <c r="F86" i="6" s="1"/>
  <c r="L86" i="6" s="1"/>
  <c r="I85" i="6"/>
  <c r="G85" i="6"/>
  <c r="E85" i="6"/>
  <c r="F85" i="6" s="1"/>
  <c r="I80" i="6"/>
  <c r="G80" i="6"/>
  <c r="E80" i="6"/>
  <c r="I79" i="6"/>
  <c r="J79" i="6" s="1"/>
  <c r="G79" i="6"/>
  <c r="H79" i="6" s="1"/>
  <c r="E79" i="6"/>
  <c r="I74" i="6"/>
  <c r="G74" i="6"/>
  <c r="H74" i="6" s="1"/>
  <c r="E75" i="6" s="1"/>
  <c r="K75" i="6" s="1"/>
  <c r="E74" i="6"/>
  <c r="K74" i="6" s="1"/>
  <c r="I73" i="6"/>
  <c r="J73" i="6" s="1"/>
  <c r="G73" i="6"/>
  <c r="H73" i="6" s="1"/>
  <c r="E73" i="6"/>
  <c r="I68" i="6"/>
  <c r="G68" i="6"/>
  <c r="E68" i="6"/>
  <c r="I67" i="6"/>
  <c r="J67" i="6" s="1"/>
  <c r="G67" i="6"/>
  <c r="E67" i="6"/>
  <c r="K67" i="6" s="1"/>
  <c r="I62" i="6"/>
  <c r="G62" i="6"/>
  <c r="E62" i="6"/>
  <c r="K62" i="6" s="1"/>
  <c r="I61" i="6"/>
  <c r="G61" i="6"/>
  <c r="E61" i="6"/>
  <c r="I60" i="6"/>
  <c r="G60" i="6"/>
  <c r="E60" i="6"/>
  <c r="K60" i="6" s="1"/>
  <c r="I55" i="6"/>
  <c r="G55" i="6"/>
  <c r="E55" i="6"/>
  <c r="I54" i="6"/>
  <c r="J54" i="6" s="1"/>
  <c r="G54" i="6"/>
  <c r="H54" i="6" s="1"/>
  <c r="E54" i="6"/>
  <c r="K54" i="6" s="1"/>
  <c r="I49" i="6"/>
  <c r="G49" i="6"/>
  <c r="E49" i="6"/>
  <c r="I47" i="6"/>
  <c r="J47" i="6" s="1"/>
  <c r="G47" i="6"/>
  <c r="H47" i="6" s="1"/>
  <c r="E47" i="6"/>
  <c r="K47" i="6" s="1"/>
  <c r="I46" i="6"/>
  <c r="J46" i="6" s="1"/>
  <c r="G46" i="6"/>
  <c r="H46" i="6" s="1"/>
  <c r="E46" i="6"/>
  <c r="F46" i="6" s="1"/>
  <c r="I41" i="6"/>
  <c r="J41" i="6" s="1"/>
  <c r="G41" i="6"/>
  <c r="E41" i="6"/>
  <c r="I39" i="6"/>
  <c r="J39" i="6" s="1"/>
  <c r="G39" i="6"/>
  <c r="H39" i="6" s="1"/>
  <c r="E39" i="6"/>
  <c r="F39" i="6" s="1"/>
  <c r="I38" i="6"/>
  <c r="G38" i="6"/>
  <c r="E38" i="6"/>
  <c r="F38" i="6" s="1"/>
  <c r="E40" i="6" s="1"/>
  <c r="K40" i="6" s="1"/>
  <c r="I33" i="6"/>
  <c r="G33" i="6"/>
  <c r="E33" i="6"/>
  <c r="I31" i="6"/>
  <c r="G31" i="6"/>
  <c r="E31" i="6"/>
  <c r="I30" i="6"/>
  <c r="J30" i="6" s="1"/>
  <c r="G30" i="6"/>
  <c r="H30" i="6" s="1"/>
  <c r="E30" i="6"/>
  <c r="F30" i="6" s="1"/>
  <c r="I25" i="6"/>
  <c r="J25" i="6" s="1"/>
  <c r="G25" i="6"/>
  <c r="E25" i="6"/>
  <c r="K25" i="6" s="1"/>
  <c r="I23" i="6"/>
  <c r="G23" i="6"/>
  <c r="E23" i="6"/>
  <c r="F23" i="6" s="1"/>
  <c r="I22" i="6"/>
  <c r="G22" i="6"/>
  <c r="E22" i="6"/>
  <c r="F22" i="6" s="1"/>
  <c r="E24" i="6" s="1"/>
  <c r="F24" i="6" s="1"/>
  <c r="L24" i="6" s="1"/>
  <c r="I17" i="6"/>
  <c r="G17" i="6"/>
  <c r="E17" i="6"/>
  <c r="I15" i="6"/>
  <c r="J15" i="6" s="1"/>
  <c r="G15" i="6"/>
  <c r="H15" i="6" s="1"/>
  <c r="E15" i="6"/>
  <c r="F15" i="6" s="1"/>
  <c r="I14" i="6"/>
  <c r="J14" i="6" s="1"/>
  <c r="G14" i="6"/>
  <c r="E14" i="6"/>
  <c r="I9" i="6"/>
  <c r="G9" i="6"/>
  <c r="E9" i="6"/>
  <c r="I6" i="6"/>
  <c r="J6" i="6" s="1"/>
  <c r="G6" i="6"/>
  <c r="H6" i="6" s="1"/>
  <c r="E6" i="6"/>
  <c r="I5" i="6"/>
  <c r="J5" i="6" s="1"/>
  <c r="G5" i="6"/>
  <c r="H5" i="6" s="1"/>
  <c r="E5" i="6"/>
  <c r="M45" i="4"/>
  <c r="N45" i="4"/>
  <c r="V45" i="4" s="1"/>
  <c r="M44" i="4"/>
  <c r="N44" i="4" s="1"/>
  <c r="V44" i="4" s="1"/>
  <c r="F46" i="4" s="1"/>
  <c r="K46" i="4" s="1"/>
  <c r="D91" i="6" s="1"/>
  <c r="M41" i="4"/>
  <c r="N41" i="4" s="1"/>
  <c r="X41" i="4" s="1"/>
  <c r="F42" i="4" s="1"/>
  <c r="K42" i="4" s="1"/>
  <c r="D68" i="6" s="1"/>
  <c r="F68" i="6" s="1"/>
  <c r="M38" i="4"/>
  <c r="N38" i="4" s="1"/>
  <c r="V38" i="4" s="1"/>
  <c r="F39" i="4" s="1"/>
  <c r="K39" i="4" s="1"/>
  <c r="D55" i="6" s="1"/>
  <c r="M35" i="4"/>
  <c r="N35" i="4" s="1"/>
  <c r="V35" i="4" s="1"/>
  <c r="F36" i="4" s="1"/>
  <c r="K36" i="4" s="1"/>
  <c r="D80" i="6" s="1"/>
  <c r="M32" i="4"/>
  <c r="N32" i="4" s="1"/>
  <c r="V32" i="4" s="1"/>
  <c r="F33" i="4" s="1"/>
  <c r="K33" i="4" s="1"/>
  <c r="D74" i="6" s="1"/>
  <c r="J74" i="6" s="1"/>
  <c r="M29" i="4"/>
  <c r="N29" i="4" s="1"/>
  <c r="V29" i="4" s="1"/>
  <c r="F30" i="4" s="1"/>
  <c r="K30" i="4" s="1"/>
  <c r="D62" i="6" s="1"/>
  <c r="J62" i="6" s="1"/>
  <c r="J64" i="6" s="1"/>
  <c r="G11" i="7" s="1"/>
  <c r="I34" i="8" s="1"/>
  <c r="J34" i="8" s="1"/>
  <c r="M26" i="4"/>
  <c r="N26" i="4" s="1"/>
  <c r="X26" i="4" s="1"/>
  <c r="M25" i="4"/>
  <c r="N25" i="4" s="1"/>
  <c r="X25" i="4" s="1"/>
  <c r="F27" i="4" s="1"/>
  <c r="K27" i="4" s="1"/>
  <c r="D41" i="6" s="1"/>
  <c r="M22" i="4"/>
  <c r="N22" i="4" s="1"/>
  <c r="X22" i="4" s="1"/>
  <c r="F23" i="4" s="1"/>
  <c r="K23" i="4" s="1"/>
  <c r="D33" i="6" s="1"/>
  <c r="M21" i="4"/>
  <c r="N21" i="4" s="1"/>
  <c r="X21" i="4" s="1"/>
  <c r="M18" i="4"/>
  <c r="N18" i="4"/>
  <c r="X18" i="4"/>
  <c r="M17" i="4"/>
  <c r="N17" i="4" s="1"/>
  <c r="X17" i="4" s="1"/>
  <c r="F19" i="4" s="1"/>
  <c r="K19" i="4" s="1"/>
  <c r="D49" i="6" s="1"/>
  <c r="M14" i="4"/>
  <c r="N14" i="4"/>
  <c r="V14" i="4" s="1"/>
  <c r="M13" i="4"/>
  <c r="N13" i="4" s="1"/>
  <c r="V13" i="4" s="1"/>
  <c r="F15" i="4" s="1"/>
  <c r="K15" i="4" s="1"/>
  <c r="D9" i="6" s="1"/>
  <c r="M10" i="4"/>
  <c r="N10" i="4"/>
  <c r="V10" i="4" s="1"/>
  <c r="M9" i="4"/>
  <c r="N9" i="4"/>
  <c r="V9" i="4" s="1"/>
  <c r="F11" i="4" s="1"/>
  <c r="K11" i="4" s="1"/>
  <c r="D25" i="6" s="1"/>
  <c r="F25" i="6" s="1"/>
  <c r="M6" i="4"/>
  <c r="N6" i="4"/>
  <c r="V6" i="4" s="1"/>
  <c r="M5" i="4"/>
  <c r="N5" i="4"/>
  <c r="V5" i="4" s="1"/>
  <c r="F7" i="4" s="1"/>
  <c r="K7" i="4" s="1"/>
  <c r="D17" i="6" s="1"/>
  <c r="F17" i="6" s="1"/>
  <c r="H92" i="6"/>
  <c r="J92" i="6"/>
  <c r="K91" i="6"/>
  <c r="J89" i="6"/>
  <c r="F88" i="6"/>
  <c r="K88" i="6"/>
  <c r="F87" i="6"/>
  <c r="J87" i="6"/>
  <c r="J86" i="6"/>
  <c r="K86" i="6"/>
  <c r="H85" i="6"/>
  <c r="J85" i="6"/>
  <c r="K85" i="6"/>
  <c r="H81" i="6"/>
  <c r="J81" i="6"/>
  <c r="K80" i="6"/>
  <c r="F79" i="6"/>
  <c r="H75" i="6"/>
  <c r="J75" i="6"/>
  <c r="F73" i="6"/>
  <c r="H69" i="6"/>
  <c r="J69" i="6"/>
  <c r="F67" i="6"/>
  <c r="H67" i="6"/>
  <c r="H63" i="6"/>
  <c r="J63" i="6"/>
  <c r="F61" i="6"/>
  <c r="H61" i="6"/>
  <c r="J61" i="6"/>
  <c r="K61" i="6"/>
  <c r="F60" i="6"/>
  <c r="H60" i="6"/>
  <c r="J60" i="6"/>
  <c r="H56" i="6"/>
  <c r="J56" i="6"/>
  <c r="K55" i="6"/>
  <c r="F54" i="6"/>
  <c r="H50" i="6"/>
  <c r="J50" i="6"/>
  <c r="K49" i="6"/>
  <c r="H48" i="6"/>
  <c r="J48" i="6"/>
  <c r="H42" i="6"/>
  <c r="J42" i="6"/>
  <c r="H40" i="6"/>
  <c r="J40" i="6"/>
  <c r="K39" i="6"/>
  <c r="H38" i="6"/>
  <c r="J38" i="6"/>
  <c r="K38" i="6"/>
  <c r="H34" i="6"/>
  <c r="J34" i="6"/>
  <c r="H32" i="6"/>
  <c r="J32" i="6"/>
  <c r="F31" i="6"/>
  <c r="H31" i="6"/>
  <c r="J31" i="6"/>
  <c r="K31" i="6"/>
  <c r="H26" i="6"/>
  <c r="J26" i="6"/>
  <c r="H24" i="6"/>
  <c r="J24" i="6"/>
  <c r="H23" i="6"/>
  <c r="J23" i="6"/>
  <c r="H22" i="6"/>
  <c r="J22" i="6"/>
  <c r="K22" i="6"/>
  <c r="H18" i="6"/>
  <c r="J18" i="6"/>
  <c r="H16" i="6"/>
  <c r="J16" i="6"/>
  <c r="F14" i="6"/>
  <c r="E16" i="6" s="1"/>
  <c r="F16" i="6" s="1"/>
  <c r="H14" i="6"/>
  <c r="K14" i="6"/>
  <c r="H10" i="6"/>
  <c r="J10" i="6"/>
  <c r="H8" i="6"/>
  <c r="J8" i="6"/>
  <c r="H7" i="6"/>
  <c r="J7" i="6"/>
  <c r="F5" i="6"/>
  <c r="F41" i="6" l="1"/>
  <c r="H41" i="6"/>
  <c r="E42" i="6" s="1"/>
  <c r="F42" i="6" s="1"/>
  <c r="L42" i="6" s="1"/>
  <c r="H80" i="6"/>
  <c r="E81" i="6" s="1"/>
  <c r="K81" i="6" s="1"/>
  <c r="F80" i="6"/>
  <c r="J80" i="6"/>
  <c r="F91" i="6"/>
  <c r="H91" i="6"/>
  <c r="E92" i="6" s="1"/>
  <c r="K92" i="6" s="1"/>
  <c r="J91" i="6"/>
  <c r="H49" i="6"/>
  <c r="E50" i="6" s="1"/>
  <c r="K50" i="6" s="1"/>
  <c r="J49" i="6"/>
  <c r="J51" i="6" s="1"/>
  <c r="G9" i="7" s="1"/>
  <c r="I6" i="8" s="1"/>
  <c r="J6" i="8" s="1"/>
  <c r="H57" i="6"/>
  <c r="F10" i="7" s="1"/>
  <c r="G8" i="8" s="1"/>
  <c r="H8" i="8" s="1"/>
  <c r="J76" i="6"/>
  <c r="G13" i="7" s="1"/>
  <c r="I53" i="8" s="1"/>
  <c r="J53" i="8" s="1"/>
  <c r="J75" i="8" s="1"/>
  <c r="I9" i="9" s="1"/>
  <c r="J9" i="9" s="1"/>
  <c r="J35" i="6"/>
  <c r="G7" i="7" s="1"/>
  <c r="I33" i="8" s="1"/>
  <c r="J33" i="8" s="1"/>
  <c r="J51" i="8" s="1"/>
  <c r="I8" i="9" s="1"/>
  <c r="J8" i="9" s="1"/>
  <c r="F33" i="6"/>
  <c r="L33" i="6" s="1"/>
  <c r="H33" i="6"/>
  <c r="E34" i="6" s="1"/>
  <c r="K34" i="6" s="1"/>
  <c r="J27" i="6"/>
  <c r="G6" i="7" s="1"/>
  <c r="I5" i="8" s="1"/>
  <c r="J5" i="8" s="1"/>
  <c r="J33" i="6"/>
  <c r="H62" i="6"/>
  <c r="E63" i="6" s="1"/>
  <c r="F63" i="6" s="1"/>
  <c r="L63" i="6" s="1"/>
  <c r="F55" i="6"/>
  <c r="H55" i="6"/>
  <c r="E56" i="6" s="1"/>
  <c r="K56" i="6" s="1"/>
  <c r="J55" i="6"/>
  <c r="J57" i="6" s="1"/>
  <c r="G10" i="7" s="1"/>
  <c r="I8" i="8" s="1"/>
  <c r="J8" i="8" s="1"/>
  <c r="J93" i="6"/>
  <c r="G15" i="7" s="1"/>
  <c r="I30" i="8" s="1"/>
  <c r="J30" i="8" s="1"/>
  <c r="F9" i="6"/>
  <c r="L9" i="6" s="1"/>
  <c r="H9" i="6"/>
  <c r="E10" i="6" s="1"/>
  <c r="F10" i="6" s="1"/>
  <c r="L10" i="6" s="1"/>
  <c r="J11" i="6"/>
  <c r="G4" i="7" s="1"/>
  <c r="I29" i="8" s="1"/>
  <c r="J29" i="8" s="1"/>
  <c r="K73" i="6"/>
  <c r="K15" i="6"/>
  <c r="F89" i="6"/>
  <c r="L89" i="6" s="1"/>
  <c r="K33" i="6"/>
  <c r="K90" i="6"/>
  <c r="K9" i="6"/>
  <c r="H43" i="6"/>
  <c r="J43" i="6"/>
  <c r="G8" i="7" s="1"/>
  <c r="I32" i="8" s="1"/>
  <c r="J32" i="8" s="1"/>
  <c r="K68" i="6"/>
  <c r="K41" i="6"/>
  <c r="H17" i="6"/>
  <c r="J17" i="6"/>
  <c r="K23" i="6"/>
  <c r="J82" i="6"/>
  <c r="G14" i="7" s="1"/>
  <c r="I7" i="8" s="1"/>
  <c r="J7" i="8" s="1"/>
  <c r="F49" i="6"/>
  <c r="L49" i="6" s="1"/>
  <c r="J9" i="6"/>
  <c r="H82" i="6"/>
  <c r="F14" i="7" s="1"/>
  <c r="G7" i="8" s="1"/>
  <c r="H7" i="8" s="1"/>
  <c r="H93" i="6"/>
  <c r="F15" i="7" s="1"/>
  <c r="G30" i="8" s="1"/>
  <c r="H30" i="8" s="1"/>
  <c r="J68" i="6"/>
  <c r="J70" i="6" s="1"/>
  <c r="G12" i="7" s="1"/>
  <c r="I9" i="8" s="1"/>
  <c r="J9" i="8" s="1"/>
  <c r="H68" i="6"/>
  <c r="H70" i="6" s="1"/>
  <c r="F12" i="7" s="1"/>
  <c r="G9" i="8" s="1"/>
  <c r="H9" i="8" s="1"/>
  <c r="H76" i="6"/>
  <c r="F13" i="7" s="1"/>
  <c r="G53" i="8" s="1"/>
  <c r="H53" i="8" s="1"/>
  <c r="H75" i="8" s="1"/>
  <c r="G9" i="9" s="1"/>
  <c r="F74" i="6"/>
  <c r="L74" i="6" s="1"/>
  <c r="H64" i="6"/>
  <c r="F11" i="7" s="1"/>
  <c r="G34" i="8" s="1"/>
  <c r="H34" i="8" s="1"/>
  <c r="F62" i="6"/>
  <c r="F64" i="6" s="1"/>
  <c r="E11" i="7" s="1"/>
  <c r="H25" i="6"/>
  <c r="L91" i="6"/>
  <c r="L90" i="6"/>
  <c r="L88" i="6"/>
  <c r="L87" i="6"/>
  <c r="L85" i="6"/>
  <c r="L80" i="6"/>
  <c r="K79" i="6"/>
  <c r="L79" i="6"/>
  <c r="F75" i="6"/>
  <c r="L73" i="6"/>
  <c r="E69" i="6"/>
  <c r="F69" i="6" s="1"/>
  <c r="L67" i="6"/>
  <c r="L61" i="6"/>
  <c r="L60" i="6"/>
  <c r="L55" i="6"/>
  <c r="L54" i="6"/>
  <c r="F47" i="6"/>
  <c r="L47" i="6" s="1"/>
  <c r="E48" i="6"/>
  <c r="K48" i="6" s="1"/>
  <c r="K46" i="6"/>
  <c r="L46" i="6"/>
  <c r="L41" i="6"/>
  <c r="L39" i="6"/>
  <c r="L38" i="6"/>
  <c r="L31" i="6"/>
  <c r="L30" i="6"/>
  <c r="K30" i="6"/>
  <c r="E32" i="6"/>
  <c r="K32" i="6" s="1"/>
  <c r="L23" i="6"/>
  <c r="L22" i="6"/>
  <c r="J19" i="6"/>
  <c r="G5" i="7" s="1"/>
  <c r="I31" i="8" s="1"/>
  <c r="J31" i="8" s="1"/>
  <c r="H19" i="6"/>
  <c r="F5" i="7" s="1"/>
  <c r="G31" i="8" s="1"/>
  <c r="H31" i="8" s="1"/>
  <c r="E18" i="6"/>
  <c r="K18" i="6" s="1"/>
  <c r="L17" i="6"/>
  <c r="K17" i="6"/>
  <c r="L15" i="6"/>
  <c r="L16" i="6"/>
  <c r="L14" i="6"/>
  <c r="H11" i="6"/>
  <c r="F4" i="7" s="1"/>
  <c r="G29" i="8" s="1"/>
  <c r="H29" i="8" s="1"/>
  <c r="K6" i="6"/>
  <c r="F6" i="6"/>
  <c r="L6" i="6" s="1"/>
  <c r="K5" i="6"/>
  <c r="L5" i="6"/>
  <c r="E7" i="6"/>
  <c r="K7" i="6" s="1"/>
  <c r="F8" i="7"/>
  <c r="G32" i="8" s="1"/>
  <c r="H32" i="8" s="1"/>
  <c r="K42" i="6"/>
  <c r="F40" i="6"/>
  <c r="K24" i="6"/>
  <c r="K16" i="6"/>
  <c r="H9" i="9"/>
  <c r="K10" i="6" l="1"/>
  <c r="H35" i="6"/>
  <c r="F7" i="7" s="1"/>
  <c r="G33" i="8" s="1"/>
  <c r="F56" i="6"/>
  <c r="F50" i="6"/>
  <c r="L50" i="6" s="1"/>
  <c r="F92" i="6"/>
  <c r="H11" i="7"/>
  <c r="E34" i="8"/>
  <c r="F34" i="6"/>
  <c r="L34" i="6" s="1"/>
  <c r="J27" i="8"/>
  <c r="I7" i="9" s="1"/>
  <c r="J7" i="9" s="1"/>
  <c r="I6" i="9" s="1"/>
  <c r="K63" i="6"/>
  <c r="L64" i="6"/>
  <c r="F81" i="6"/>
  <c r="E8" i="6"/>
  <c r="K8" i="6" s="1"/>
  <c r="H51" i="6"/>
  <c r="F9" i="7" s="1"/>
  <c r="G6" i="8" s="1"/>
  <c r="H6" i="8" s="1"/>
  <c r="L68" i="6"/>
  <c r="L62" i="6"/>
  <c r="E26" i="6"/>
  <c r="H27" i="6"/>
  <c r="F6" i="7" s="1"/>
  <c r="G5" i="8" s="1"/>
  <c r="H5" i="8" s="1"/>
  <c r="H27" i="8" s="1"/>
  <c r="G7" i="9" s="1"/>
  <c r="H7" i="9" s="1"/>
  <c r="L25" i="6"/>
  <c r="L92" i="6"/>
  <c r="F93" i="6"/>
  <c r="L81" i="6"/>
  <c r="F82" i="6"/>
  <c r="L75" i="6"/>
  <c r="F76" i="6"/>
  <c r="L69" i="6"/>
  <c r="F70" i="6"/>
  <c r="K69" i="6"/>
  <c r="L56" i="6"/>
  <c r="F57" i="6"/>
  <c r="F48" i="6"/>
  <c r="L40" i="6"/>
  <c r="F43" i="6"/>
  <c r="F32" i="6"/>
  <c r="F18" i="6"/>
  <c r="F7" i="6"/>
  <c r="J6" i="9"/>
  <c r="G6" i="9" l="1"/>
  <c r="H6" i="9" s="1"/>
  <c r="G5" i="9" s="1"/>
  <c r="H5" i="9" s="1"/>
  <c r="F34" i="8"/>
  <c r="L34" i="8" s="1"/>
  <c r="K34" i="8"/>
  <c r="H33" i="8"/>
  <c r="H51" i="8" s="1"/>
  <c r="G8" i="9" s="1"/>
  <c r="H8" i="9" s="1"/>
  <c r="F8" i="6"/>
  <c r="L8" i="6" s="1"/>
  <c r="F26" i="6"/>
  <c r="K26" i="6"/>
  <c r="E15" i="7"/>
  <c r="L93" i="6"/>
  <c r="E14" i="7"/>
  <c r="L82" i="6"/>
  <c r="L76" i="6"/>
  <c r="E13" i="7"/>
  <c r="E12" i="7"/>
  <c r="L70" i="6"/>
  <c r="L57" i="6"/>
  <c r="E10" i="7"/>
  <c r="L48" i="6"/>
  <c r="F51" i="6"/>
  <c r="E8" i="7"/>
  <c r="L43" i="6"/>
  <c r="L32" i="6"/>
  <c r="F35" i="6"/>
  <c r="L18" i="6"/>
  <c r="F19" i="6"/>
  <c r="L7" i="6"/>
  <c r="F11" i="6"/>
  <c r="I5" i="9"/>
  <c r="H10" i="7" l="1"/>
  <c r="E8" i="8"/>
  <c r="H12" i="7"/>
  <c r="E9" i="8"/>
  <c r="H13" i="7"/>
  <c r="E53" i="8"/>
  <c r="H14" i="7"/>
  <c r="E7" i="8"/>
  <c r="H15" i="7"/>
  <c r="E30" i="8"/>
  <c r="H8" i="7"/>
  <c r="E32" i="8"/>
  <c r="H27" i="9"/>
  <c r="H12" i="10"/>
  <c r="L26" i="6"/>
  <c r="F27" i="6"/>
  <c r="E9" i="7"/>
  <c r="L51" i="6"/>
  <c r="L35" i="6"/>
  <c r="E7" i="7"/>
  <c r="E5" i="7"/>
  <c r="L19" i="6"/>
  <c r="E4" i="7"/>
  <c r="L11" i="6"/>
  <c r="J5" i="9"/>
  <c r="H7" i="7" l="1"/>
  <c r="E33" i="8"/>
  <c r="F30" i="8"/>
  <c r="L30" i="8" s="1"/>
  <c r="K30" i="8"/>
  <c r="K24" i="10"/>
  <c r="K16" i="10"/>
  <c r="K18" i="10" s="1"/>
  <c r="K17" i="10"/>
  <c r="K13" i="10"/>
  <c r="F32" i="8"/>
  <c r="L32" i="8" s="1"/>
  <c r="K32" i="8"/>
  <c r="F53" i="8"/>
  <c r="K53" i="8"/>
  <c r="H4" i="7"/>
  <c r="E29" i="8"/>
  <c r="H5" i="7"/>
  <c r="E31" i="8"/>
  <c r="H9" i="7"/>
  <c r="E6" i="8"/>
  <c r="K7" i="8"/>
  <c r="F7" i="8"/>
  <c r="L7" i="8" s="1"/>
  <c r="F9" i="8"/>
  <c r="L9" i="8" s="1"/>
  <c r="K9" i="8"/>
  <c r="F8" i="8"/>
  <c r="L8" i="8" s="1"/>
  <c r="K8" i="8"/>
  <c r="J27" i="9"/>
  <c r="E6" i="7"/>
  <c r="L27" i="6"/>
  <c r="K6" i="8" l="1"/>
  <c r="F6" i="8"/>
  <c r="L6" i="8" s="1"/>
  <c r="F31" i="8"/>
  <c r="L31" i="8" s="1"/>
  <c r="K31" i="8"/>
  <c r="F75" i="8"/>
  <c r="E9" i="9" s="1"/>
  <c r="L53" i="8"/>
  <c r="L75" i="8" s="1"/>
  <c r="K22" i="10"/>
  <c r="K14" i="10"/>
  <c r="K21" i="10"/>
  <c r="K15" i="10"/>
  <c r="H6" i="7"/>
  <c r="E5" i="8"/>
  <c r="F29" i="8"/>
  <c r="K29" i="8"/>
  <c r="F33" i="8"/>
  <c r="L33" i="8" s="1"/>
  <c r="K33" i="8"/>
  <c r="L29" i="8" l="1"/>
  <c r="L51" i="8" s="1"/>
  <c r="F51" i="8"/>
  <c r="E8" i="9" s="1"/>
  <c r="F5" i="8"/>
  <c r="K5" i="8"/>
  <c r="F9" i="9"/>
  <c r="L9" i="9" s="1"/>
  <c r="K9" i="9"/>
  <c r="F8" i="9" l="1"/>
  <c r="L8" i="9" s="1"/>
  <c r="K8" i="9"/>
  <c r="F27" i="8"/>
  <c r="E7" i="9" s="1"/>
  <c r="L5" i="8"/>
  <c r="L27" i="8" s="1"/>
  <c r="F7" i="9" l="1"/>
  <c r="K7" i="9"/>
  <c r="E6" i="9" l="1"/>
  <c r="L7" i="9"/>
  <c r="F6" i="9" l="1"/>
  <c r="K6" i="9"/>
  <c r="E5" i="9" l="1"/>
  <c r="L6" i="9"/>
  <c r="F5" i="9" l="1"/>
  <c r="K5" i="9"/>
  <c r="F27" i="9" l="1"/>
  <c r="F12" i="10"/>
  <c r="L5" i="9"/>
  <c r="L27" i="9" s="1"/>
  <c r="L19" i="10" l="1"/>
  <c r="K19" i="10" s="1"/>
  <c r="L20" i="10"/>
  <c r="K12" i="10"/>
  <c r="K23" i="10"/>
  <c r="O12" i="10" l="1"/>
  <c r="K25" i="10"/>
  <c r="K26" i="10" s="1"/>
  <c r="K27" i="10" s="1"/>
  <c r="K28" i="10" s="1"/>
  <c r="K31" i="10" s="1"/>
  <c r="K32" i="10" s="1"/>
  <c r="K33" i="10" s="1"/>
  <c r="K34" i="10" s="1"/>
  <c r="K20" i="10"/>
  <c r="K38" i="10" l="1"/>
  <c r="F5" i="10" s="1"/>
  <c r="B5" i="10" s="1"/>
  <c r="F6" i="10"/>
</calcChain>
</file>

<file path=xl/sharedStrings.xml><?xml version="1.0" encoding="utf-8"?>
<sst xmlns="http://schemas.openxmlformats.org/spreadsheetml/2006/main" count="2497" uniqueCount="536">
  <si>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</si>
  <si>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</si>
  <si>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</si>
  <si>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</si>
  <si>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</si>
  <si>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</si>
  <si>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</si>
  <si>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</si>
  <si>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</si>
  <si>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</si>
  <si>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</si>
  <si>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</si>
  <si>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</si>
  <si>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</si>
  <si>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</si>
  <si>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</si>
  <si>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</si>
  <si>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</si>
  <si>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</si>
  <si>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</si>
  <si>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</si>
  <si>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</si>
  <si>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</si>
  <si>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</si>
  <si>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</si>
  <si>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</si>
  <si>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</si>
  <si>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</si>
  <si>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</si>
  <si>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</si>
  <si>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</si>
  <si>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</si>
  <si>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</si>
  <si>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</si>
  <si>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</si>
  <si>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</si>
  <si>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</si>
  <si>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</si>
  <si>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</si>
  <si>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</si>
  <si>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</si>
  <si>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</si>
  <si>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</si>
  <si>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</si>
  <si>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</si>
  <si>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</si>
  <si>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</si>
  <si>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</si>
  <si>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</si>
  <si>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</si>
  <si>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</si>
  <si>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</si>
  <si>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1.도급공사</t>
  </si>
  <si>
    <t>0101</t>
  </si>
  <si>
    <t>010101  1-1.전력간선 설비공사</t>
  </si>
  <si>
    <t>010101</t>
  </si>
  <si>
    <t>난연 비닐절연접지용전선(F-GV)-관내</t>
  </si>
  <si>
    <t>0.6/1kv, 16㎟</t>
  </si>
  <si>
    <t>M</t>
  </si>
  <si>
    <t>호표 3</t>
  </si>
  <si>
    <t>5A83766833F074AF77B417A5D9A638</t>
  </si>
  <si>
    <t>T</t>
  </si>
  <si>
    <t>F</t>
  </si>
  <si>
    <t>0101015A83766833F074AF77B417A5D9A638</t>
  </si>
  <si>
    <t>0.6/1kv 저독성난연폴리올레핀전력케이블</t>
  </si>
  <si>
    <t>HFCO, 4C 35㎟</t>
  </si>
  <si>
    <t>호표 6</t>
  </si>
  <si>
    <t>5A83766832E07DBE46E4C095591C12</t>
  </si>
  <si>
    <t>0101015A83766832E07DBE46E4C095591C12</t>
  </si>
  <si>
    <t>분전반설치</t>
  </si>
  <si>
    <t>PP-EHP</t>
  </si>
  <si>
    <t>면</t>
  </si>
  <si>
    <t>호표 11</t>
  </si>
  <si>
    <t>5A83766DB0007CBC9514CE25B340B8</t>
  </si>
  <si>
    <t>0101015A83766DB0007CBC9514CE25B340B8</t>
  </si>
  <si>
    <t>전선덕트</t>
  </si>
  <si>
    <t>알루미늄, 150*100mm</t>
  </si>
  <si>
    <t>호표 7</t>
  </si>
  <si>
    <t>5A83766DB2307993DAB40535569F22</t>
  </si>
  <si>
    <t>0101015A83766DB2307993DAB40535569F22</t>
  </si>
  <si>
    <t>러그단자</t>
  </si>
  <si>
    <t>동관단자, 1홀, 35 ㎟</t>
  </si>
  <si>
    <t>개</t>
  </si>
  <si>
    <t>호표 9</t>
  </si>
  <si>
    <t>5A83766DB2307993DAB405652C2AF6</t>
  </si>
  <si>
    <t>0101015A83766DB2307993DAB405652C2AF6</t>
  </si>
  <si>
    <t>[ 합           계 ]</t>
  </si>
  <si>
    <t>TOTAL</t>
  </si>
  <si>
    <t>010102  1-2.냉난방 설비공사</t>
  </si>
  <si>
    <t>010102</t>
  </si>
  <si>
    <t>1종금속제가요전선관</t>
  </si>
  <si>
    <t>고장력, 42mm, 방수</t>
  </si>
  <si>
    <t>호표 1</t>
  </si>
  <si>
    <t>5A8376683020700B65E4A4C5057B91</t>
  </si>
  <si>
    <t>0101025A8376683020700B65E4A4C5057B91</t>
  </si>
  <si>
    <t>행가설치(스트롱앙카)</t>
  </si>
  <si>
    <t>복스</t>
  </si>
  <si>
    <t>개소</t>
  </si>
  <si>
    <t>호표 12</t>
  </si>
  <si>
    <t>5A83766DBA007FEB44A4EFC593C2CF</t>
  </si>
  <si>
    <t>0101025A83766DBA007FEB44A4EFC593C2CF</t>
  </si>
  <si>
    <t>0.6/1kv, 10㎟</t>
  </si>
  <si>
    <t>호표 2</t>
  </si>
  <si>
    <t>5A83766833F074AF77B417A5D9A7DF</t>
  </si>
  <si>
    <t>0101025A83766833F074AF77B417A5D9A7DF</t>
  </si>
  <si>
    <t>HFCO, 4C 10㎟</t>
  </si>
  <si>
    <t>호표 5</t>
  </si>
  <si>
    <t>5A83766832E07DBE46E4C095591108</t>
  </si>
  <si>
    <t>0101025A83766832E07DBE46E4C095591108</t>
  </si>
  <si>
    <t>HFCO, 3C 2.5㎟</t>
  </si>
  <si>
    <t>호표 4</t>
  </si>
  <si>
    <t>5A83766832E07DBE46E4B625EFC091</t>
  </si>
  <si>
    <t>0101025A83766832E07DBE46E4B625EFC091</t>
  </si>
  <si>
    <t>연결박스·커버</t>
  </si>
  <si>
    <t>4각</t>
  </si>
  <si>
    <t>호표 8</t>
  </si>
  <si>
    <t>5A83766DB2307993DAB40535569C59</t>
  </si>
  <si>
    <t>0101025A83766DB2307993DAB40535569C59</t>
  </si>
  <si>
    <t>010103  1-3.철거공사</t>
  </si>
  <si>
    <t>010103</t>
  </si>
  <si>
    <t>전선관 철거</t>
  </si>
  <si>
    <t>FLEX 22C</t>
  </si>
  <si>
    <t>m</t>
  </si>
  <si>
    <t>호표 10</t>
  </si>
  <si>
    <t>5A83766DB110728970C412F5CE8F91</t>
  </si>
  <si>
    <t>0101035A83766DB110728970C412F5CE8F91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</si>
  <si>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</si>
  <si>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</si>
  <si>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</si>
  <si>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</si>
  <si>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</si>
  <si>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</si>
  <si>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</si>
  <si>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</si>
  <si>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</si>
  <si>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</si>
  <si>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</si>
  <si>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</si>
  <si>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</si>
  <si>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</si>
  <si>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</si>
  <si>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</si>
  <si>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</si>
  <si>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</si>
  <si>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</si>
  <si>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</si>
  <si>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</si>
  <si>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1종금속제가요전선관  고장력, 42mm, 방수  M  전기 5-1   ( 호표 1 )</t>
  </si>
  <si>
    <t>전기 5-1</t>
  </si>
  <si>
    <t>1종금속제가요전선관, 고장력후렉시블전선관, 42mm, 방수</t>
  </si>
  <si>
    <t>5DE276F5E6B076682F240115EDD9A7507EA6AE</t>
  </si>
  <si>
    <t>5A8376683020700B65E4A4C5057B915DE276F5E6B076682F240115EDD9A7507EA6AE</t>
  </si>
  <si>
    <t>전선관부속품비</t>
  </si>
  <si>
    <t>전선관의 15%</t>
  </si>
  <si>
    <t>식</t>
  </si>
  <si>
    <t>5BD3069DFE307DD8FAD41DC5B939001</t>
  </si>
  <si>
    <t>5A8376683020700B65E4A4C5057B915BD3069DFE307DD8FAD41DC5B939001</t>
  </si>
  <si>
    <t>잡재료비</t>
  </si>
  <si>
    <t>배관배선의 2%</t>
  </si>
  <si>
    <t>5BD3069DFE307DD8FAD41DC5B93A002</t>
  </si>
  <si>
    <t>5A8376683020700B65E4A4C5057B915BD3069DFE307DD8FAD41DC5B93A002</t>
  </si>
  <si>
    <t>내선전공</t>
  </si>
  <si>
    <t>일반공사 직종</t>
  </si>
  <si>
    <t>인</t>
  </si>
  <si>
    <t>5A113654B3C0757B4AC4A0950782CBB87432CF</t>
  </si>
  <si>
    <t>5A8376683020700B65E4A4C5057B915A113654B3C0757B4AC4A0950782CBB87432CF</t>
  </si>
  <si>
    <t>공구손료</t>
  </si>
  <si>
    <t>인력품의 3%</t>
  </si>
  <si>
    <t>5BD3069DFE307DD8FAD41DC5B93B003</t>
  </si>
  <si>
    <t>5A8376683020700B65E4A4C5057B915BD3069DFE307DD8FAD41DC5B93B003</t>
  </si>
  <si>
    <t xml:space="preserve"> [ 합          계 ]</t>
  </si>
  <si>
    <t>난연 비닐절연접지용전선(F-GV)-관내  0.6/1kv, 10㎟  M  전기 3-38   ( 호표 2 )</t>
  </si>
  <si>
    <t>전기 3-38</t>
  </si>
  <si>
    <t>접지용비닐절연전선</t>
  </si>
  <si>
    <t>접지용비닐절연전선, F-GV, 10㎟</t>
  </si>
  <si>
    <t>5DF33666217079403734F175ED81EAF443B04A</t>
  </si>
  <si>
    <t>5A83766833F074AF77B417A5D9A7DF5DF33666217079403734F175ED81EAF443B04A</t>
  </si>
  <si>
    <t>5DF33666217079403734F175E4AC8570B1D980</t>
  </si>
  <si>
    <t>5A83766833F074AF77B417A5D9A7DF5DF33666217079403734F175E4AC8570B1D980</t>
  </si>
  <si>
    <t>5A83766833F074AF77B417A5D9A7DF5BD3069DFE307DD8FAD41DC5B939001</t>
  </si>
  <si>
    <t>5A83766833F074AF77B417A5D9A7DF5A113654B3C0757B4AC4A0950782CBB87432CF</t>
  </si>
  <si>
    <t>5A83766833F074AF77B417A5D9A7DF5BD3069DFE307DD8FAD41DC5B93A002</t>
  </si>
  <si>
    <t>난연 비닐절연접지용전선(F-GV)-관내  0.6/1kv, 16㎟  M  전기 3-38   ( 호표 3 )</t>
  </si>
  <si>
    <t>접지용비닐절연전선, F-GV, 16㎟</t>
  </si>
  <si>
    <t>5DF33666217079403734F175ED81EAF443B04B</t>
  </si>
  <si>
    <t>5A83766833F074AF77B417A5D9A6385DF33666217079403734F175ED81EAF443B04B</t>
  </si>
  <si>
    <t>5DF33666217079403734F175E4AC8570B1D981</t>
  </si>
  <si>
    <t>5A83766833F074AF77B417A5D9A6385DF33666217079403734F175E4AC8570B1D981</t>
  </si>
  <si>
    <t>5A83766833F074AF77B417A5D9A6385BD3069DFE307DD8FAD41DC5B939001</t>
  </si>
  <si>
    <t>5A83766833F074AF77B417A5D9A6385A113654B3C0757B4AC4A0950782CBB87432CF</t>
  </si>
  <si>
    <t>5A83766833F074AF77B417A5D9A6385BD3069DFE307DD8FAD41DC5B93A002</t>
  </si>
  <si>
    <t>0.6/1kv 저독성난연폴리올레핀전력케이블  HFCO, 3C 2.5㎟  M  전기 5-13   ( 호표 4 )</t>
  </si>
  <si>
    <t>전기 5-13</t>
  </si>
  <si>
    <t>0.6/1kv 저독성난연케이블</t>
  </si>
  <si>
    <t>5DF33666217079438B3404D5E5A6A2123D9D20</t>
  </si>
  <si>
    <t>5A83766832E07DBE46E4B625EFC0915DF33666217079438B3404D5E5A6A2123D9D20</t>
  </si>
  <si>
    <t>5DF33666217079438B3404D5EE9BBE1DCFB160</t>
  </si>
  <si>
    <t>5A83766832E07DBE46E4B625EFC0915DF33666217079438B3404D5EE9BBE1DCFB160</t>
  </si>
  <si>
    <t>5A83766832E07DBE46E4B625EFC0915BD3069DFE307DD8FAD41DC5B939001</t>
  </si>
  <si>
    <t>저압케이블전공</t>
  </si>
  <si>
    <t>5A113654B3C0757B4AC4A0950782CBB87432C2</t>
  </si>
  <si>
    <t>5A83766832E07DBE46E4B625EFC0915A113654B3C0757B4AC4A0950782CBB87432C2</t>
  </si>
  <si>
    <t>5A83766832E07DBE46E4B625EFC0915BD3069DFE307DD8FAD41DC5B93A002</t>
  </si>
  <si>
    <t>0.6/1kv 저독성난연폴리올레핀전력케이블  HFCO, 4C 10㎟  M  전기 5-13   ( 호표 5 )</t>
  </si>
  <si>
    <t>5DF33666217079438B3404D5E5A6A2123ADE50</t>
  </si>
  <si>
    <t>5A83766832E07DBE46E4C0955911085DF33666217079438B3404D5E5A6A2123ADE50</t>
  </si>
  <si>
    <t>5DF33666217079438B3404D5EE9BBE1DC809A2</t>
  </si>
  <si>
    <t>5A83766832E07DBE46E4C0955911085DF33666217079438B3404D5EE9BBE1DC809A2</t>
  </si>
  <si>
    <t>5A83766832E07DBE46E4C0955911085BD3069DFE307DD8FAD41DC5B939001</t>
  </si>
  <si>
    <t>5A83766832E07DBE46E4C0955911085A113654B3C0757B4AC4A0950782CBB87432C2</t>
  </si>
  <si>
    <t>5A83766832E07DBE46E4C0955911085BD3069DFE307DD8FAD41DC5B93A002</t>
  </si>
  <si>
    <t>0.6/1kv 저독성난연폴리올레핀전력케이블  HFCO, 4C 35㎟  M  전기 5-11   ( 호표 6 )</t>
  </si>
  <si>
    <t>전기 5-11</t>
  </si>
  <si>
    <t>5DF33666217079438B3404D5E5A6A2123ADE53</t>
  </si>
  <si>
    <t>5A83766832E07DBE46E4C095591C125DF33666217079438B3404D5E5A6A2123ADE53</t>
  </si>
  <si>
    <t>5DF33666217079438B3404D5EE9BBE1DC809A1</t>
  </si>
  <si>
    <t>5A83766832E07DBE46E4C095591C125DF33666217079438B3404D5EE9BBE1DC809A1</t>
  </si>
  <si>
    <t>5A83766832E07DBE46E4C095591C125BD3069DFE307DD8FAD41DC5B939001</t>
  </si>
  <si>
    <t>5A83766832E07DBE46E4C095591C125A113654B3C0757B4AC4A0950782CBB87432C2</t>
  </si>
  <si>
    <t>5A83766832E07DBE46E4C095591C125BD3069DFE307DD8FAD41DC5B93A002</t>
  </si>
  <si>
    <t>전선덕트  알루미늄, 150*100mm  M  전기 5-7   ( 호표 7 )</t>
  </si>
  <si>
    <t>전기 5-7</t>
  </si>
  <si>
    <t>전선덕트, 알루미늄, 150*100mm</t>
  </si>
  <si>
    <t>5DE276F5E6B076682E14D9E598ACA7AFB4C870</t>
  </si>
  <si>
    <t>5A83766DB2307993DAB40535569F225DE276F5E6B076682E14D9E598ACA7AFB4C870</t>
  </si>
  <si>
    <t>5A83766DB2307993DAB40535569F225A113654B3C0757B4AC4A0950782CBB87432CF</t>
  </si>
  <si>
    <t>5A83766DB2307993DAB40535569F225BD3069DFE307DD8FAD41DC5B939001</t>
  </si>
  <si>
    <t>연결박스·커버  4각  개  전기 5-3   ( 호표 8 )</t>
  </si>
  <si>
    <t>전기 5-3</t>
  </si>
  <si>
    <t>연결박스</t>
  </si>
  <si>
    <t>5DE276F5E7507F851D04D8D5B6D799E839392A</t>
  </si>
  <si>
    <t>5A83766DB2307993DAB40535569C595DE276F5E7507F851D04D8D5B6D799E839392A</t>
  </si>
  <si>
    <t>박스카바</t>
  </si>
  <si>
    <t>4각,평,KS</t>
  </si>
  <si>
    <t>5DE276F5E7507F851D041DD5B49FF0999B67B6</t>
  </si>
  <si>
    <t>5A83766DB2307993DAB40535569C595DE276F5E7507F851D041DD5B49FF0999B67B6</t>
  </si>
  <si>
    <t>5A83766DB2307993DAB40535569C595A113654B3C0757B4AC4A0950782CBB87432CF</t>
  </si>
  <si>
    <t>5A83766DB2307993DAB40535569C595BD3069DFE307DD8FAD41DC5B939001</t>
  </si>
  <si>
    <t>러그단자  동관단자, 1홀, 35 ㎟  개  전기 4-37   ( 호표 9 )</t>
  </si>
  <si>
    <t>전기 4-37</t>
  </si>
  <si>
    <t>러그단자, 동관단자, 1홀, 35㎟</t>
  </si>
  <si>
    <t>5DE276F5E7507F824AB43B05939FB98844E051</t>
  </si>
  <si>
    <t>5A83766DB2307993DAB405652C2AF65DE276F5E7507F824AB43B05939FB98844E051</t>
  </si>
  <si>
    <t>5A83766DB2307993DAB405652C2AF65A113654B3C0757B4AC4A0950782CBB87432C2</t>
  </si>
  <si>
    <t>5A83766DB2307993DAB405652C2AF65BD3069DFE307DD8FAD41DC5B939001</t>
  </si>
  <si>
    <t>전선관 철거  FLEX 22C  m  전기 5-1   ( 호표 10 )</t>
  </si>
  <si>
    <t>노무비</t>
  </si>
  <si>
    <t>5DAB162D69207C6D6FF4D02566C61A3B15360E</t>
  </si>
  <si>
    <t>5A83766DB110728970C412F5CE8F915DAB162D69207C6D6FF4D02566C61A3B15360E</t>
  </si>
  <si>
    <t>5A83766DB110728970C412F5CE8F915A113654B3C0757B4AC4A0950782CBB87432CF</t>
  </si>
  <si>
    <t>5A83766DB110728970C412F5CE8F915BD3069DFE307DD8FAD41DC5B939001</t>
  </si>
  <si>
    <t>분전반설치  PP-EHP  면  전기 5-4   ( 호표 11 )</t>
  </si>
  <si>
    <t>전기 5-4</t>
  </si>
  <si>
    <t>분전반 설치</t>
  </si>
  <si>
    <t>5DAB162D69207C6D6FF4D02563721CC9C45FD3</t>
  </si>
  <si>
    <t>5A83766DB0007CBC9514CE25B340B85DAB162D69207C6D6FF4D02563721CC9C45FD3</t>
  </si>
  <si>
    <t>5A83766DB0007CBC9514CE25B340B85A113654B3C0757B4AC4A0950782CBB87432CF</t>
  </si>
  <si>
    <t>5A83766DB0007CBC9514CE25B340B85BD3069DFE307DD8FAD41DC5B939001</t>
  </si>
  <si>
    <t>행가설치(스트롱앙카)  복스  개소  전기 5-29   ( 호표 12 )</t>
  </si>
  <si>
    <t>전기 5-29</t>
  </si>
  <si>
    <t>스트롱앵커</t>
  </si>
  <si>
    <t>스트롱앵커, M10, 9.5mm</t>
  </si>
  <si>
    <t>5DE2F6CB38D07877630453A537A21D4E85ED86</t>
  </si>
  <si>
    <t>5A83766DBA007FEB44A4EFC593C2CF5DE2F6CB38D07877630453A537A21D4E85ED86</t>
  </si>
  <si>
    <t>전산볼트</t>
  </si>
  <si>
    <t>전산볼트, 탄소강, M10*1000mm</t>
  </si>
  <si>
    <t>5DE2F6CB38D07BCC09841115EAAAF2BF58FE28</t>
  </si>
  <si>
    <t>5A83766DBA007FEB44A4EFC593C2CF5DE2F6CB38D07BCC09841115EAAAF2BF58FE28</t>
  </si>
  <si>
    <t>육각너트</t>
  </si>
  <si>
    <t>육각너트, M10</t>
  </si>
  <si>
    <t>5DE2F6CB38D07BCD2C34F735539EC37998DC6B</t>
  </si>
  <si>
    <t>5A83766DBA007FEB44A4EFC593C2CF5DE2F6CB38D07BCD2C34F735539EC37998DC6B</t>
  </si>
  <si>
    <t>스프링와셔</t>
  </si>
  <si>
    <t>스프링와셔, 용융아연도, 호칭경 10mm</t>
  </si>
  <si>
    <t>5DE2F6CB38D07BC205B44D55B129E919D6E74C</t>
  </si>
  <si>
    <t>5A83766DBA007FEB44A4EFC593C2CF5DE2F6CB38D07BC205B44D55B129E919D6E74C</t>
  </si>
  <si>
    <t>아웃렛박스</t>
  </si>
  <si>
    <t>아웃렛박스, 중형4각, 54mm</t>
  </si>
  <si>
    <t>5DE276F5E7507F851D041DE55B08219F85CF26</t>
  </si>
  <si>
    <t>5A83766DBA007FEB44A4EFC593C2CF5DE276F5E7507F851D041DE55B08219F85CF26</t>
  </si>
  <si>
    <t>5A83766DBA007FEB44A4EFC593C2CF5DE276F5E7507F851D041DD5B49FF0999B67B6</t>
  </si>
  <si>
    <t>5A83766DBA007FEB44A4EFC593C2CF5A113654B3C0757B4AC4A0950782CBB87432CF</t>
  </si>
  <si>
    <t>5A83766DBA007FEB44A4EFC593C2CF5BD3069DFE307DD8FAD41DC5B939001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</si>
  <si>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</si>
  <si>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</si>
  <si>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</si>
  <si>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</si>
  <si>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</si>
  <si>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</si>
  <si>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</si>
  <si>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</si>
  <si>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</si>
  <si>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</si>
  <si>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</si>
  <si>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</si>
  <si>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994</t>
  </si>
  <si>
    <t>833</t>
  </si>
  <si>
    <t>1075</t>
  </si>
  <si>
    <t>자재 1</t>
  </si>
  <si>
    <t>자재 2</t>
  </si>
  <si>
    <t>1099</t>
  </si>
  <si>
    <t>자재 3</t>
  </si>
  <si>
    <t>자재 4</t>
  </si>
  <si>
    <t>996</t>
  </si>
  <si>
    <t>838</t>
  </si>
  <si>
    <t>1102</t>
  </si>
  <si>
    <t>자재 5</t>
  </si>
  <si>
    <t>자재 6</t>
  </si>
  <si>
    <t>자재 7</t>
  </si>
  <si>
    <t>자재 8</t>
  </si>
  <si>
    <t>자재 9</t>
  </si>
  <si>
    <t>자재 10</t>
  </si>
  <si>
    <t>91</t>
  </si>
  <si>
    <t>51</t>
  </si>
  <si>
    <t>자재 11</t>
  </si>
  <si>
    <t>97</t>
  </si>
  <si>
    <t>56</t>
  </si>
  <si>
    <t>자재 12</t>
  </si>
  <si>
    <t>94</t>
  </si>
  <si>
    <t>자재 13</t>
  </si>
  <si>
    <t>자재 14</t>
  </si>
  <si>
    <t>1126</t>
  </si>
  <si>
    <t>자재 15</t>
  </si>
  <si>
    <t>1020</t>
  </si>
  <si>
    <t>자재 16</t>
  </si>
  <si>
    <t>자재 17</t>
  </si>
  <si>
    <t>1019</t>
  </si>
  <si>
    <t>858</t>
  </si>
  <si>
    <t>자재 18</t>
  </si>
  <si>
    <t>1027</t>
  </si>
  <si>
    <t>1125</t>
  </si>
  <si>
    <t>자재 19</t>
  </si>
  <si>
    <t>1031</t>
  </si>
  <si>
    <t>870</t>
  </si>
  <si>
    <t>자재 20</t>
  </si>
  <si>
    <t>자재 21</t>
  </si>
  <si>
    <t>외주견적</t>
  </si>
  <si>
    <t>자재 22</t>
  </si>
  <si>
    <t>노임 1</t>
  </si>
  <si>
    <t>B</t>
  </si>
  <si>
    <t>노임 2</t>
  </si>
  <si>
    <t>적용율(%)</t>
  </si>
  <si>
    <t>소수점이하자릿수</t>
  </si>
  <si>
    <t>일위대가 코드</t>
  </si>
  <si>
    <t>난연 비닐절연접지용전선(F-GV)-관내  0.6/1kv, 10㎟  (호표 2)</t>
  </si>
  <si>
    <t xml:space="preserve">      내선전공</t>
  </si>
  <si>
    <t>난연 비닐절연접지용전선(F-GV)-관내  0.6/1kv, 16㎟  (호표 3)</t>
  </si>
  <si>
    <t>1종금속제가요전선관  고장력, 42mm, 방수  (호표 1)</t>
  </si>
  <si>
    <t>0.6/1kv 저독성난연폴리올레핀전력케이블  HFCO, 4C 35㎟  (호표 6)</t>
  </si>
  <si>
    <t xml:space="preserve">      저압케이블전공</t>
  </si>
  <si>
    <t>0.6/1kv 저독성난연폴리올레핀전력케이블  HFCO, 3C 2.5㎟  (호표 4)</t>
  </si>
  <si>
    <t>0.6/1kv 저독성난연폴리올레핀전력케이블  HFCO, 4C 10㎟  (호표 5)</t>
  </si>
  <si>
    <t>연결박스·커버  4각  (호표 8)</t>
  </si>
  <si>
    <t>전선관 철거  FLEX 22C  (호표 10)</t>
  </si>
  <si>
    <t>분전반설치  PP-EHP  (호표 11)</t>
  </si>
  <si>
    <t>전선덕트  알루미늄, 150*100mm  (호표 7)</t>
  </si>
  <si>
    <t>러그단자  동관단자, 1홀, 35 ㎟  (호표 9)</t>
  </si>
  <si>
    <t>행가설치(스트롱앙카)  복스  (호표 12)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</si>
  <si>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</si>
  <si>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</si>
  <si>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</si>
  <si>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</si>
  <si>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</si>
  <si>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</si>
  <si>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</si>
  <si>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</si>
  <si>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</si>
  <si>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</si>
  <si>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</si>
  <si>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일위대가목록+자재</t>
  </si>
  <si>
    <t>난연 비닐절연접지용전선(F-GV)-관내  0.6/1kv, 10㎟  M  (호표 2)</t>
  </si>
  <si>
    <t>전기품셈 3-38</t>
  </si>
  <si>
    <t>0.006*1</t>
  </si>
  <si>
    <t>0.006*1 * 0%</t>
  </si>
  <si>
    <t>난연 비닐절연접지용전선(F-GV)-관내  0.6/1kv, 16㎟  M  (호표 3)</t>
  </si>
  <si>
    <t>0.007*1</t>
  </si>
  <si>
    <t>0.007*1 * 0%</t>
  </si>
  <si>
    <t>1종금속제가요전선관  고장력, 42mm, 방수  M  (호표 1)</t>
  </si>
  <si>
    <t>전기품셈 5-1</t>
  </si>
  <si>
    <t>0.104*1 * 90%</t>
  </si>
  <si>
    <t>0.104*1 * 0%</t>
  </si>
  <si>
    <t>0.6/1kv 저독성난연폴리올레핀전력케이블  HFCO, 4C 35㎟  M  (호표 6)</t>
  </si>
  <si>
    <t>전기품셈 5-11</t>
  </si>
  <si>
    <t>0.0936*1</t>
  </si>
  <si>
    <t>0.0936*1 * 0%</t>
  </si>
  <si>
    <t>0.6/1kv 저독성난연폴리올레핀전력케이블  HFCO, 3C 2.5㎟  M  (호표 4)</t>
  </si>
  <si>
    <t>전기품셈 5-13</t>
  </si>
  <si>
    <t>0.019*1</t>
  </si>
  <si>
    <t>0.019*1 * 0%</t>
  </si>
  <si>
    <t>0.6/1kv 저독성난연폴리올레핀전력케이블  HFCO, 4C 10㎟  M  (호표 5)</t>
  </si>
  <si>
    <t>0.049*1</t>
  </si>
  <si>
    <t>0.049*1 * 0%</t>
  </si>
  <si>
    <t>연결박스·커버  4각  개  (호표 8)</t>
  </si>
  <si>
    <t>전기품셈 5-3</t>
  </si>
  <si>
    <t>0.04*1 * 90%</t>
  </si>
  <si>
    <t>전선관 철거  FLEX 22C  m  (호표 10)</t>
  </si>
  <si>
    <t>0.059*1 * 90% * 30%</t>
  </si>
  <si>
    <t>분전반설치  PP-EHP  면  (호표 11)</t>
  </si>
  <si>
    <t>전기품셈 5-4</t>
  </si>
  <si>
    <t>0.95*1 * 90%</t>
  </si>
  <si>
    <t>전선덕트  알루미늄, 150*100mm  M  (호표 7)</t>
  </si>
  <si>
    <t>전기품셈 5-7</t>
  </si>
  <si>
    <t>0.4*1 * 70%</t>
  </si>
  <si>
    <t>러그단자  동관단자, 1홀, 35 ㎟  개  (호표 9)</t>
  </si>
  <si>
    <t>전기품셈 4-37</t>
  </si>
  <si>
    <t>0.108*1</t>
  </si>
  <si>
    <t>행가설치(스트롱앙카)  복스  개소  (호표 12)</t>
  </si>
  <si>
    <t>전기품셈 5-29</t>
  </si>
  <si>
    <t>0.036*1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</si>
  <si>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</si>
  <si>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</si>
  <si>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</si>
  <si>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</si>
  <si>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</si>
  <si>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</si>
  <si>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</si>
  <si>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</si>
  <si>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</si>
  <si>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</si>
  <si>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</si>
  <si>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</si>
  <si>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</si>
  <si>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</si>
  <si>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FTTTT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</si>
  <si>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</si>
  <si>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</si>
  <si>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</si>
  <si>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</si>
  <si>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</si>
  <si>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</si>
  <si>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</si>
  <si>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</si>
  <si>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</si>
  <si>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</si>
  <si>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</si>
  <si>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</si>
  <si>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</si>
  <si>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</si>
  <si>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</si>
  <si>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</si>
  <si>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</si>
  <si>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</si>
  <si>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</si>
  <si>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</si>
  <si>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</si>
  <si>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</si>
  <si>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</si>
  <si>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</si>
  <si>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</si>
  <si>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</si>
  <si>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</si>
  <si>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</si>
  <si>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공   사   설   계   내   역   서</t>
    <phoneticPr fontId="9" type="noConversion"/>
  </si>
  <si>
    <t>1. 공 사 명 :</t>
    <phoneticPr fontId="9" type="noConversion"/>
  </si>
  <si>
    <t>2. 설계금액 :</t>
  </si>
  <si>
    <t>\</t>
  </si>
  <si>
    <t>작성일자 :</t>
    <phoneticPr fontId="9" type="noConversion"/>
  </si>
  <si>
    <t>2026년 06월</t>
    <phoneticPr fontId="9" type="noConversion"/>
  </si>
  <si>
    <t>순공사비</t>
    <phoneticPr fontId="9" type="noConversion"/>
  </si>
  <si>
    <t>작 성 자 :</t>
    <phoneticPr fontId="9" type="noConversion"/>
  </si>
  <si>
    <t>건축전기설비기술사 신동채</t>
    <phoneticPr fontId="9" type="noConversion"/>
  </si>
  <si>
    <t>관급자재</t>
    <phoneticPr fontId="9" type="noConversion"/>
  </si>
  <si>
    <t>한전불입금</t>
    <phoneticPr fontId="1" type="noConversion"/>
  </si>
  <si>
    <t>명       칭</t>
  </si>
  <si>
    <t>규       격</t>
  </si>
  <si>
    <t>단 위</t>
  </si>
  <si>
    <t>수 량</t>
  </si>
  <si>
    <t>재    료    비</t>
  </si>
  <si>
    <t>노    무    비</t>
  </si>
  <si>
    <t>경            비</t>
  </si>
  <si>
    <t>비고</t>
    <phoneticPr fontId="9" type="noConversion"/>
  </si>
  <si>
    <t>전기공사</t>
  </si>
  <si>
    <t>공사기간 183일이하</t>
    <phoneticPr fontId="9" type="noConversion"/>
  </si>
  <si>
    <t>간접노무비</t>
    <phoneticPr fontId="9" type="noConversion"/>
  </si>
  <si>
    <t>직접노무비</t>
  </si>
  <si>
    <t>%</t>
  </si>
  <si>
    <t>산재보험료</t>
    <phoneticPr fontId="9" type="noConversion"/>
  </si>
  <si>
    <t>직노+간노</t>
  </si>
  <si>
    <t>모든공사</t>
    <phoneticPr fontId="9" type="noConversion"/>
  </si>
  <si>
    <t>고용보험료</t>
  </si>
  <si>
    <t>건강보험료</t>
    <phoneticPr fontId="9" type="noConversion"/>
  </si>
  <si>
    <t>직접노무비</t>
    <phoneticPr fontId="9" type="noConversion"/>
  </si>
  <si>
    <t>%</t>
    <phoneticPr fontId="9" type="noConversion"/>
  </si>
  <si>
    <t>1개월(30일)이상</t>
    <phoneticPr fontId="9" type="noConversion"/>
  </si>
  <si>
    <t>연금보험료</t>
    <phoneticPr fontId="9" type="noConversion"/>
  </si>
  <si>
    <t>노인장기요양보험료</t>
    <phoneticPr fontId="9" type="noConversion"/>
  </si>
  <si>
    <t>산업안전보건관리비</t>
    <phoneticPr fontId="9" type="noConversion"/>
  </si>
  <si>
    <t>재+직노+관급</t>
    <phoneticPr fontId="9" type="noConversion"/>
  </si>
  <si>
    <t>부가세제외</t>
    <phoneticPr fontId="9" type="noConversion"/>
  </si>
  <si>
    <t>(재+직노)*1.2</t>
    <phoneticPr fontId="9" type="noConversion"/>
  </si>
  <si>
    <t>(도급+도급자관급) 2천만원이상-5억미만</t>
    <phoneticPr fontId="9" type="noConversion"/>
  </si>
  <si>
    <t>석면분담금</t>
    <phoneticPr fontId="1" type="noConversion"/>
  </si>
  <si>
    <t>임금채권부담금</t>
    <phoneticPr fontId="1" type="noConversion"/>
  </si>
  <si>
    <t>기 타 경 비</t>
  </si>
  <si>
    <t>재+직노+간노</t>
    <phoneticPr fontId="9" type="noConversion"/>
  </si>
  <si>
    <t>퇴직공제부금비</t>
    <phoneticPr fontId="9" type="noConversion"/>
  </si>
  <si>
    <t>추정금액 1억원이상 (추정가격+부가세+도급자관급)</t>
    <phoneticPr fontId="9" type="noConversion"/>
  </si>
  <si>
    <t>소      계</t>
  </si>
  <si>
    <t>순공사원가(재료비+노무비+경비)</t>
    <phoneticPr fontId="9" type="noConversion"/>
  </si>
  <si>
    <t>일반 관리비</t>
  </si>
  <si>
    <t>재+노+경비</t>
    <phoneticPr fontId="9" type="noConversion"/>
  </si>
  <si>
    <t>추정가격 5억미만(부가세와 관급자재등이 포함되지 않은 금액)</t>
    <phoneticPr fontId="9" type="noConversion"/>
  </si>
  <si>
    <t>이      윤</t>
    <phoneticPr fontId="9" type="noConversion"/>
  </si>
  <si>
    <t>노+경비+일반관리</t>
    <phoneticPr fontId="9" type="noConversion"/>
  </si>
  <si>
    <t>공사원가(순공사원가+일반관리비+이윤)</t>
    <phoneticPr fontId="9" type="noConversion"/>
  </si>
  <si>
    <t>부가가치세</t>
    <phoneticPr fontId="9" type="noConversion"/>
  </si>
  <si>
    <t>도급공사비</t>
    <phoneticPr fontId="9" type="noConversion"/>
  </si>
  <si>
    <t>≒</t>
  </si>
  <si>
    <t>총공사비</t>
  </si>
  <si>
    <t>손해배상공제료</t>
    <phoneticPr fontId="1" type="noConversion"/>
  </si>
  <si>
    <t>%</t>
    <phoneticPr fontId="1" type="noConversion"/>
  </si>
  <si>
    <t>관급자재</t>
    <phoneticPr fontId="1" type="noConversion"/>
  </si>
  <si>
    <t>01  장성여고 기숙사 냉난방개선 전기공사</t>
    <phoneticPr fontId="1" type="noConversion"/>
  </si>
  <si>
    <t>[ 장성여고 기숙사 냉난방개선 전기공사 ]</t>
    <phoneticPr fontId="1" type="noConversion"/>
  </si>
  <si>
    <t>장성여고 기숙사 냉난방개선 전기공사</t>
    <phoneticPr fontId="1" type="noConversion"/>
  </si>
  <si>
    <t>▣ 공사품의내용</t>
    <phoneticPr fontId="20" type="noConversion"/>
  </si>
  <si>
    <t>(금액단위:원)</t>
    <phoneticPr fontId="20" type="noConversion"/>
  </si>
  <si>
    <t>구분</t>
    <phoneticPr fontId="20" type="noConversion"/>
  </si>
  <si>
    <t>내       용</t>
    <phoneticPr fontId="20" type="noConversion"/>
  </si>
  <si>
    <t>비고</t>
    <phoneticPr fontId="20" type="noConversion"/>
  </si>
  <si>
    <t>공사명</t>
    <phoneticPr fontId="20" type="noConversion"/>
  </si>
  <si>
    <t>사업량</t>
    <phoneticPr fontId="20" type="noConversion"/>
  </si>
  <si>
    <t>공사기간</t>
    <phoneticPr fontId="20" type="noConversion"/>
  </si>
  <si>
    <t>예산액</t>
    <phoneticPr fontId="20" type="noConversion"/>
  </si>
  <si>
    <t>설계금액</t>
    <phoneticPr fontId="20" type="noConversion"/>
  </si>
  <si>
    <t>예산구분ⓐ</t>
    <phoneticPr fontId="20" type="noConversion"/>
  </si>
  <si>
    <t>설계금액ⓑ</t>
    <phoneticPr fontId="20" type="noConversion"/>
  </si>
  <si>
    <t>낙찰율</t>
    <phoneticPr fontId="20" type="noConversion"/>
  </si>
  <si>
    <t>계약예정액©</t>
    <phoneticPr fontId="20" type="noConversion"/>
  </si>
  <si>
    <t>과부족(ⓐ-ⓒ)</t>
    <phoneticPr fontId="20" type="noConversion"/>
  </si>
  <si>
    <t>비    고</t>
    <phoneticPr fontId="20" type="noConversion"/>
  </si>
  <si>
    <t>전기공사</t>
    <phoneticPr fontId="20" type="noConversion"/>
  </si>
  <si>
    <t>합  계</t>
    <phoneticPr fontId="20" type="noConversion"/>
  </si>
  <si>
    <t>ㅁ 사업명: 장성여고 기숙사 냉난방개선 전기공사</t>
    <phoneticPr fontId="20" type="noConversion"/>
  </si>
  <si>
    <t>기숙사 냉난방개선 1식</t>
    <phoneticPr fontId="20" type="noConversion"/>
  </si>
  <si>
    <t>착공일로부터 25일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</si>
</sst>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#,###,###"/>
    <numFmt numFmtId="181" formatCode="_ * #,##0_ ;_ * \-#,##0_ ;_ * &quot;-&quot;_ ;_ @_ "/>
    <numFmt numFmtId="182" formatCode="#,##0_ ;[Red]\-#,##0\ "/>
    <numFmt numFmtId="183" formatCode="#,##0.00_ ;[Red]\-#,##0.00\ "/>
    <numFmt numFmtId="184" formatCode="#,##0.000_ ;[Red]\-#,##0.000\ "/>
    <numFmt numFmtId="185" formatCode="#,##0_ "/>
    <numFmt numFmtId="188" formatCode="#,##0.00000_ ;[Red]\-#,##0.00000\ "/>
    <numFmt numFmtId="189" formatCode="#,##0&quot;원&quot;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name val="돋움체"/>
      <family val="3"/>
      <charset val="129"/>
    </font>
    <font>
      <sz val="8"/>
      <color indexed="8"/>
      <name val="돋움체"/>
      <family val="3"/>
      <charset val="129"/>
    </font>
    <font>
      <b/>
      <sz val="18"/>
      <name val="돋움체"/>
      <family val="3"/>
      <charset val="129"/>
    </font>
    <font>
      <sz val="6.5"/>
      <name val="굴림체"/>
      <family val="3"/>
      <charset val="129"/>
    </font>
    <font>
      <sz val="9"/>
      <name val="돋움체"/>
      <family val="3"/>
      <charset val="129"/>
    </font>
    <font>
      <sz val="9"/>
      <color indexed="10"/>
      <name val="돋움체"/>
      <family val="3"/>
      <charset val="129"/>
    </font>
    <font>
      <b/>
      <sz val="9"/>
      <name val="돋움체"/>
      <family val="3"/>
      <charset val="129"/>
    </font>
    <font>
      <sz val="9"/>
      <color rgb="FFFF0000"/>
      <name val="돋움체"/>
      <family val="3"/>
      <charset val="129"/>
    </font>
    <font>
      <sz val="9"/>
      <color indexed="8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1"/>
      <name val="굴림"/>
      <family val="3"/>
      <charset val="129"/>
    </font>
    <font>
      <b/>
      <sz val="24"/>
      <name val="맑은 고딕"/>
      <family val="3"/>
      <charset val="129"/>
    </font>
    <font>
      <sz val="8"/>
      <name val="굴림"/>
      <family val="3"/>
      <charset val="129"/>
    </font>
    <font>
      <sz val="20"/>
      <name val="맑은 고딕"/>
      <family val="3"/>
      <charset val="129"/>
    </font>
    <font>
      <sz val="13"/>
      <name val="맑은 고딕"/>
      <family val="3"/>
      <charset val="129"/>
    </font>
    <font>
      <b/>
      <sz val="18"/>
      <name val="맑은 고딕"/>
      <family val="3"/>
      <charset val="129"/>
    </font>
    <font>
      <sz val="18"/>
      <name val="맑은 고딕"/>
      <family val="3"/>
      <charset val="129"/>
    </font>
    <font>
      <b/>
      <sz val="16"/>
      <name val="맑은 고딕"/>
      <family val="3"/>
      <charset val="129"/>
    </font>
    <font>
      <sz val="16"/>
      <name val="맑은 고딕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22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/>
    <xf numFmtId="181" fontId="5" fillId="0" borderId="0" applyFont="0" applyFill="0" applyBorder="0" applyAlignment="0" applyProtection="0"/>
    <xf numFmtId="0" fontId="5" fillId="0" borderId="0"/>
    <xf numFmtId="41" fontId="16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18" fillId="0" borderId="0"/>
    <xf numFmtId="41" fontId="18" fillId="0" borderId="0" applyFont="0" applyFill="0" applyBorder="0" applyAlignment="0" applyProtection="0"/>
  </cellStyleXfs>
  <cellXfs count="17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0" fillId="0" borderId="9" xfId="0" applyFont="1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180" fontId="6" fillId="0" borderId="10" xfId="1" applyNumberFormat="1" applyFont="1" applyBorder="1" applyAlignment="1">
      <alignment horizontal="centerContinuous" vertical="center"/>
    </xf>
    <xf numFmtId="180" fontId="6" fillId="0" borderId="11" xfId="1" applyNumberFormat="1" applyFont="1" applyBorder="1" applyAlignment="1">
      <alignment horizontal="centerContinuous" vertical="center"/>
    </xf>
    <xf numFmtId="181" fontId="7" fillId="0" borderId="11" xfId="2" applyFont="1" applyBorder="1" applyAlignment="1">
      <alignment horizontal="centerContinuous" vertical="center"/>
    </xf>
    <xf numFmtId="182" fontId="6" fillId="0" borderId="12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80" fontId="8" fillId="0" borderId="13" xfId="1" applyNumberFormat="1" applyFont="1" applyBorder="1" applyAlignment="1">
      <alignment horizontal="centerContinuous"/>
    </xf>
    <xf numFmtId="180" fontId="6" fillId="0" borderId="0" xfId="1" applyNumberFormat="1" applyFont="1" applyBorder="1" applyAlignment="1">
      <alignment horizontal="centerContinuous" vertical="center"/>
    </xf>
    <xf numFmtId="181" fontId="7" fillId="0" borderId="0" xfId="2" applyFont="1" applyBorder="1" applyAlignment="1">
      <alignment horizontal="centerContinuous" vertical="center"/>
    </xf>
    <xf numFmtId="182" fontId="6" fillId="0" borderId="14" xfId="1" applyNumberFormat="1" applyFont="1" applyBorder="1" applyAlignment="1">
      <alignment horizontal="centerContinuous" vertical="center"/>
    </xf>
    <xf numFmtId="180" fontId="6" fillId="0" borderId="13" xfId="1" applyNumberFormat="1" applyFont="1" applyBorder="1" applyAlignment="1">
      <alignment horizontal="centerContinuous" vertical="center"/>
    </xf>
    <xf numFmtId="182" fontId="6" fillId="0" borderId="14" xfId="1" applyNumberFormat="1" applyFont="1" applyBorder="1" applyAlignment="1">
      <alignment vertical="center"/>
    </xf>
    <xf numFmtId="0" fontId="10" fillId="0" borderId="13" xfId="1" applyFont="1" applyBorder="1" applyAlignment="1">
      <alignment horizontal="left" vertical="center" indent="1"/>
    </xf>
    <xf numFmtId="0" fontId="10" fillId="0" borderId="15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left" vertical="center"/>
    </xf>
    <xf numFmtId="182" fontId="10" fillId="0" borderId="14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16" xfId="1" applyFont="1" applyBorder="1" applyAlignment="1">
      <alignment vertical="center"/>
    </xf>
    <xf numFmtId="0" fontId="11" fillId="0" borderId="16" xfId="1" applyFont="1" applyBorder="1" applyAlignment="1">
      <alignment horizontal="right" vertical="center"/>
    </xf>
    <xf numFmtId="182" fontId="10" fillId="0" borderId="16" xfId="1" applyNumberFormat="1" applyFont="1" applyBorder="1" applyAlignment="1">
      <alignment vertical="center"/>
    </xf>
    <xf numFmtId="0" fontId="10" fillId="0" borderId="0" xfId="1" applyFont="1" applyBorder="1" applyAlignment="1">
      <alignment horizontal="centerContinuous" vertical="center"/>
    </xf>
    <xf numFmtId="0" fontId="10" fillId="0" borderId="13" xfId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10" fillId="0" borderId="15" xfId="1" applyFont="1" applyBorder="1" applyAlignment="1">
      <alignment horizontal="centerContinuous" vertical="center"/>
    </xf>
    <xf numFmtId="41" fontId="6" fillId="0" borderId="18" xfId="1" applyNumberFormat="1" applyFont="1" applyBorder="1" applyAlignment="1">
      <alignment horizontal="right" vertical="center"/>
    </xf>
    <xf numFmtId="180" fontId="12" fillId="2" borderId="9" xfId="1" applyNumberFormat="1" applyFont="1" applyFill="1" applyBorder="1" applyAlignment="1">
      <alignment horizontal="centerContinuous" vertical="center"/>
    </xf>
    <xf numFmtId="41" fontId="10" fillId="0" borderId="19" xfId="1" applyNumberFormat="1" applyFont="1" applyBorder="1" applyAlignment="1">
      <alignment vertical="center" shrinkToFit="1"/>
    </xf>
    <xf numFmtId="41" fontId="10" fillId="0" borderId="20" xfId="1" applyNumberFormat="1" applyFont="1" applyBorder="1" applyAlignment="1">
      <alignment horizontal="left" vertical="center" shrinkToFit="1"/>
    </xf>
    <xf numFmtId="41" fontId="10" fillId="0" borderId="19" xfId="1" applyNumberFormat="1" applyFont="1" applyBorder="1" applyAlignment="1">
      <alignment horizontal="center" vertical="center"/>
    </xf>
    <xf numFmtId="182" fontId="10" fillId="0" borderId="21" xfId="1" applyNumberFormat="1" applyFont="1" applyBorder="1" applyAlignment="1">
      <alignment vertical="center"/>
    </xf>
    <xf numFmtId="182" fontId="10" fillId="0" borderId="19" xfId="1" applyNumberFormat="1" applyFont="1" applyBorder="1" applyAlignment="1">
      <alignment vertical="center"/>
    </xf>
    <xf numFmtId="182" fontId="10" fillId="0" borderId="22" xfId="1" applyNumberFormat="1" applyFont="1" applyBorder="1" applyAlignment="1">
      <alignment vertical="center"/>
    </xf>
    <xf numFmtId="182" fontId="10" fillId="0" borderId="0" xfId="3" applyNumberFormat="1" applyFont="1" applyAlignment="1">
      <alignment vertical="center"/>
    </xf>
    <xf numFmtId="41" fontId="10" fillId="0" borderId="19" xfId="1" applyNumberFormat="1" applyFont="1" applyBorder="1" applyAlignment="1">
      <alignment horizontal="left" vertical="center" shrinkToFit="1"/>
    </xf>
    <xf numFmtId="182" fontId="10" fillId="0" borderId="20" xfId="1" applyNumberFormat="1" applyFont="1" applyBorder="1" applyAlignment="1">
      <alignment vertical="center"/>
    </xf>
    <xf numFmtId="182" fontId="14" fillId="0" borderId="19" xfId="1" applyNumberFormat="1" applyFont="1" applyBorder="1" applyAlignment="1">
      <alignment vertical="center"/>
    </xf>
    <xf numFmtId="0" fontId="10" fillId="0" borderId="0" xfId="3" applyFont="1" applyAlignment="1">
      <alignment vertical="center"/>
    </xf>
    <xf numFmtId="183" fontId="10" fillId="0" borderId="19" xfId="1" applyNumberFormat="1" applyFont="1" applyBorder="1" applyAlignment="1">
      <alignment vertical="center"/>
    </xf>
    <xf numFmtId="184" fontId="10" fillId="0" borderId="19" xfId="1" applyNumberFormat="1" applyFont="1" applyBorder="1" applyAlignment="1">
      <alignment vertical="center"/>
    </xf>
    <xf numFmtId="41" fontId="10" fillId="3" borderId="19" xfId="1" applyNumberFormat="1" applyFont="1" applyFill="1" applyBorder="1" applyAlignment="1">
      <alignment horizontal="left" vertical="center" shrinkToFit="1"/>
    </xf>
    <xf numFmtId="183" fontId="10" fillId="3" borderId="19" xfId="1" applyNumberFormat="1" applyFont="1" applyFill="1" applyBorder="1" applyAlignment="1">
      <alignment vertical="center"/>
    </xf>
    <xf numFmtId="182" fontId="10" fillId="3" borderId="19" xfId="1" applyNumberFormat="1" applyFont="1" applyFill="1" applyBorder="1" applyAlignment="1">
      <alignment vertical="center"/>
    </xf>
    <xf numFmtId="182" fontId="14" fillId="0" borderId="19" xfId="2" applyNumberFormat="1" applyFont="1" applyBorder="1" applyAlignment="1">
      <alignment horizontal="right" vertical="center"/>
    </xf>
    <xf numFmtId="182" fontId="14" fillId="0" borderId="19" xfId="2" applyNumberFormat="1" applyFont="1" applyBorder="1" applyAlignment="1">
      <alignment vertical="center"/>
    </xf>
    <xf numFmtId="182" fontId="10" fillId="0" borderId="23" xfId="1" applyNumberFormat="1" applyFont="1" applyBorder="1" applyAlignment="1">
      <alignment vertical="center"/>
    </xf>
    <xf numFmtId="182" fontId="10" fillId="0" borderId="19" xfId="1" quotePrefix="1" applyNumberFormat="1" applyFont="1" applyBorder="1" applyAlignment="1">
      <alignment vertical="center"/>
    </xf>
    <xf numFmtId="182" fontId="11" fillId="0" borderId="19" xfId="1" applyNumberFormat="1" applyFont="1" applyBorder="1" applyAlignment="1">
      <alignment vertical="center"/>
    </xf>
    <xf numFmtId="0" fontId="13" fillId="4" borderId="0" xfId="3" applyFont="1" applyFill="1" applyAlignment="1">
      <alignment vertical="center"/>
    </xf>
    <xf numFmtId="0" fontId="13" fillId="0" borderId="0" xfId="3" applyFont="1" applyAlignment="1">
      <alignment vertical="center"/>
    </xf>
    <xf numFmtId="182" fontId="11" fillId="0" borderId="20" xfId="1" applyNumberFormat="1" applyFont="1" applyBorder="1" applyAlignment="1">
      <alignment vertical="center"/>
    </xf>
    <xf numFmtId="180" fontId="10" fillId="0" borderId="19" xfId="1" applyNumberFormat="1" applyFont="1" applyBorder="1" applyAlignment="1">
      <alignment horizontal="left" vertical="center" shrinkToFit="1"/>
    </xf>
    <xf numFmtId="180" fontId="10" fillId="0" borderId="19" xfId="1" applyNumberFormat="1" applyFont="1" applyBorder="1" applyAlignment="1">
      <alignment horizontal="center" vertical="center"/>
    </xf>
    <xf numFmtId="41" fontId="10" fillId="5" borderId="19" xfId="1" applyNumberFormat="1" applyFont="1" applyFill="1" applyBorder="1" applyAlignment="1">
      <alignment horizontal="left" vertical="center" shrinkToFit="1"/>
    </xf>
    <xf numFmtId="180" fontId="10" fillId="5" borderId="19" xfId="1" applyNumberFormat="1" applyFont="1" applyFill="1" applyBorder="1" applyAlignment="1">
      <alignment horizontal="left" vertical="center" shrinkToFit="1"/>
    </xf>
    <xf numFmtId="180" fontId="10" fillId="5" borderId="19" xfId="1" applyNumberFormat="1" applyFont="1" applyFill="1" applyBorder="1" applyAlignment="1">
      <alignment horizontal="center" vertical="center"/>
    </xf>
    <xf numFmtId="182" fontId="10" fillId="5" borderId="19" xfId="1" applyNumberFormat="1" applyFont="1" applyFill="1" applyBorder="1" applyAlignment="1">
      <alignment vertical="center"/>
    </xf>
    <xf numFmtId="182" fontId="14" fillId="5" borderId="19" xfId="2" applyNumberFormat="1" applyFont="1" applyFill="1" applyBorder="1" applyAlignment="1">
      <alignment horizontal="right" vertical="center"/>
    </xf>
    <xf numFmtId="182" fontId="14" fillId="5" borderId="19" xfId="2" applyNumberFormat="1" applyFont="1" applyFill="1" applyBorder="1" applyAlignment="1">
      <alignment vertical="center"/>
    </xf>
    <xf numFmtId="180" fontId="10" fillId="3" borderId="19" xfId="1" applyNumberFormat="1" applyFont="1" applyFill="1" applyBorder="1" applyAlignment="1">
      <alignment horizontal="center" vertical="center"/>
    </xf>
    <xf numFmtId="182" fontId="14" fillId="6" borderId="19" xfId="2" applyNumberFormat="1" applyFont="1" applyFill="1" applyBorder="1" applyAlignment="1">
      <alignment vertical="center"/>
    </xf>
    <xf numFmtId="185" fontId="10" fillId="0" borderId="0" xfId="1" applyNumberFormat="1" applyFont="1" applyAlignment="1">
      <alignment vertical="center"/>
    </xf>
    <xf numFmtId="41" fontId="12" fillId="7" borderId="19" xfId="1" applyNumberFormat="1" applyFont="1" applyFill="1" applyBorder="1" applyAlignment="1">
      <alignment horizontal="left" vertical="center" shrinkToFit="1"/>
    </xf>
    <xf numFmtId="180" fontId="10" fillId="7" borderId="19" xfId="1" applyNumberFormat="1" applyFont="1" applyFill="1" applyBorder="1" applyAlignment="1">
      <alignment horizontal="left" vertical="center" shrinkToFit="1"/>
    </xf>
    <xf numFmtId="180" fontId="10" fillId="7" borderId="19" xfId="1" applyNumberFormat="1" applyFont="1" applyFill="1" applyBorder="1" applyAlignment="1">
      <alignment horizontal="center" vertical="center"/>
    </xf>
    <xf numFmtId="183" fontId="10" fillId="7" borderId="19" xfId="1" applyNumberFormat="1" applyFont="1" applyFill="1" applyBorder="1" applyAlignment="1">
      <alignment vertical="center"/>
    </xf>
    <xf numFmtId="182" fontId="10" fillId="7" borderId="19" xfId="1" applyNumberFormat="1" applyFont="1" applyFill="1" applyBorder="1" applyAlignment="1">
      <alignment vertical="center"/>
    </xf>
    <xf numFmtId="182" fontId="14" fillId="7" borderId="19" xfId="2" applyNumberFormat="1" applyFont="1" applyFill="1" applyBorder="1" applyAlignment="1">
      <alignment horizontal="right" vertical="center"/>
    </xf>
    <xf numFmtId="182" fontId="15" fillId="7" borderId="19" xfId="2" applyNumberFormat="1" applyFont="1" applyFill="1" applyBorder="1" applyAlignment="1">
      <alignment vertical="center"/>
    </xf>
    <xf numFmtId="2" fontId="6" fillId="0" borderId="0" xfId="1" applyNumberFormat="1" applyFont="1" applyAlignment="1">
      <alignment vertical="center"/>
    </xf>
    <xf numFmtId="185" fontId="6" fillId="0" borderId="0" xfId="1" applyNumberFormat="1" applyFont="1" applyAlignment="1">
      <alignment vertical="center"/>
    </xf>
    <xf numFmtId="182" fontId="6" fillId="0" borderId="0" xfId="1" applyNumberFormat="1" applyFont="1" applyAlignment="1">
      <alignment vertical="center"/>
    </xf>
    <xf numFmtId="180" fontId="12" fillId="2" borderId="9" xfId="1" applyNumberFormat="1" applyFont="1" applyFill="1" applyBorder="1" applyAlignment="1">
      <alignment horizontal="center" vertical="center"/>
    </xf>
    <xf numFmtId="182" fontId="12" fillId="2" borderId="9" xfId="1" applyNumberFormat="1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41" fontId="12" fillId="2" borderId="9" xfId="1" applyNumberFormat="1" applyFont="1" applyFill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9" xfId="0" quotePrefix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88" fontId="10" fillId="0" borderId="19" xfId="1" applyNumberFormat="1" applyFont="1" applyBorder="1" applyAlignment="1">
      <alignment vertical="center"/>
    </xf>
    <xf numFmtId="0" fontId="19" fillId="0" borderId="0" xfId="8" applyFont="1" applyAlignment="1">
      <alignment vertical="center"/>
    </xf>
    <xf numFmtId="0" fontId="21" fillId="0" borderId="0" xfId="8" applyFont="1" applyAlignment="1">
      <alignment vertical="center"/>
    </xf>
    <xf numFmtId="0" fontId="21" fillId="0" borderId="0" xfId="8" applyFont="1" applyAlignment="1">
      <alignment vertical="center" shrinkToFit="1"/>
    </xf>
    <xf numFmtId="0" fontId="22" fillId="0" borderId="0" xfId="8" applyFont="1" applyAlignment="1">
      <alignment vertical="center"/>
    </xf>
    <xf numFmtId="0" fontId="22" fillId="0" borderId="0" xfId="8" applyFont="1" applyAlignment="1">
      <alignment vertical="center" shrinkToFit="1"/>
    </xf>
    <xf numFmtId="0" fontId="23" fillId="0" borderId="0" xfId="8" applyFont="1"/>
    <xf numFmtId="0" fontId="24" fillId="0" borderId="0" xfId="8" applyFont="1"/>
    <xf numFmtId="0" fontId="24" fillId="0" borderId="0" xfId="8" applyFont="1" applyAlignment="1">
      <alignment shrinkToFit="1"/>
    </xf>
    <xf numFmtId="0" fontId="22" fillId="0" borderId="0" xfId="8" applyFont="1"/>
    <xf numFmtId="0" fontId="22" fillId="0" borderId="0" xfId="8" applyFont="1" applyAlignment="1">
      <alignment shrinkToFit="1"/>
    </xf>
    <xf numFmtId="0" fontId="22" fillId="0" borderId="0" xfId="8" applyFont="1" applyAlignment="1">
      <alignment horizontal="right" vertical="center"/>
    </xf>
    <xf numFmtId="0" fontId="25" fillId="8" borderId="24" xfId="8" applyFont="1" applyFill="1" applyBorder="1" applyAlignment="1">
      <alignment horizontal="center" vertical="center"/>
    </xf>
    <xf numFmtId="0" fontId="25" fillId="8" borderId="25" xfId="8" applyFont="1" applyFill="1" applyBorder="1" applyAlignment="1">
      <alignment horizontal="center" vertical="center"/>
    </xf>
    <xf numFmtId="0" fontId="25" fillId="8" borderId="26" xfId="8" applyFont="1" applyFill="1" applyBorder="1" applyAlignment="1">
      <alignment horizontal="center" vertical="center"/>
    </xf>
    <xf numFmtId="0" fontId="25" fillId="8" borderId="16" xfId="8" applyFont="1" applyFill="1" applyBorder="1" applyAlignment="1">
      <alignment horizontal="center" vertical="center"/>
    </xf>
    <xf numFmtId="0" fontId="25" fillId="8" borderId="27" xfId="8" applyFont="1" applyFill="1" applyBorder="1" applyAlignment="1">
      <alignment horizontal="center" vertical="center"/>
    </xf>
    <xf numFmtId="0" fontId="25" fillId="8" borderId="9" xfId="8" applyFont="1" applyFill="1" applyBorder="1" applyAlignment="1">
      <alignment horizontal="center" vertical="center"/>
    </xf>
    <xf numFmtId="0" fontId="25" fillId="0" borderId="28" xfId="8" applyFont="1" applyBorder="1" applyAlignment="1">
      <alignment horizontal="center" vertical="center"/>
    </xf>
    <xf numFmtId="0" fontId="25" fillId="0" borderId="29" xfId="8" applyFont="1" applyBorder="1" applyAlignment="1">
      <alignment horizontal="center" vertical="center"/>
    </xf>
    <xf numFmtId="41" fontId="25" fillId="0" borderId="29" xfId="8" applyNumberFormat="1" applyFont="1" applyBorder="1" applyAlignment="1">
      <alignment horizontal="left" vertical="center" wrapText="1"/>
    </xf>
    <xf numFmtId="41" fontId="25" fillId="0" borderId="30" xfId="8" applyNumberFormat="1" applyFont="1" applyBorder="1" applyAlignment="1">
      <alignment horizontal="center" vertical="center" wrapText="1"/>
    </xf>
    <xf numFmtId="0" fontId="25" fillId="0" borderId="31" xfId="8" applyFont="1" applyBorder="1" applyAlignment="1">
      <alignment horizontal="center" vertical="center"/>
    </xf>
    <xf numFmtId="0" fontId="25" fillId="0" borderId="9" xfId="8" applyFont="1" applyBorder="1" applyAlignment="1">
      <alignment horizontal="center" vertical="center"/>
    </xf>
    <xf numFmtId="41" fontId="25" fillId="0" borderId="9" xfId="8" applyNumberFormat="1" applyFont="1" applyBorder="1" applyAlignment="1">
      <alignment horizontal="left" vertical="center" wrapText="1"/>
    </xf>
    <xf numFmtId="41" fontId="25" fillId="0" borderId="32" xfId="8" applyNumberFormat="1" applyFont="1" applyBorder="1" applyAlignment="1">
      <alignment horizontal="center" vertical="center"/>
    </xf>
    <xf numFmtId="41" fontId="25" fillId="0" borderId="9" xfId="8" applyNumberFormat="1" applyFont="1" applyBorder="1" applyAlignment="1">
      <alignment horizontal="left" vertical="center"/>
    </xf>
    <xf numFmtId="0" fontId="25" fillId="0" borderId="33" xfId="8" applyFont="1" applyBorder="1" applyAlignment="1">
      <alignment horizontal="center" vertical="center"/>
    </xf>
    <xf numFmtId="0" fontId="25" fillId="0" borderId="12" xfId="8" applyFont="1" applyBorder="1" applyAlignment="1">
      <alignment horizontal="center" vertical="center"/>
    </xf>
    <xf numFmtId="189" fontId="25" fillId="0" borderId="10" xfId="8" applyNumberFormat="1" applyFont="1" applyBorder="1" applyAlignment="1">
      <alignment horizontal="left" vertical="center" indent="1"/>
    </xf>
    <xf numFmtId="189" fontId="18" fillId="0" borderId="11" xfId="8" applyNumberFormat="1" applyBorder="1" applyAlignment="1">
      <alignment horizontal="left" vertical="center" indent="1"/>
    </xf>
    <xf numFmtId="189" fontId="18" fillId="0" borderId="12" xfId="8" applyNumberFormat="1" applyBorder="1" applyAlignment="1">
      <alignment horizontal="left" vertical="center" indent="1"/>
    </xf>
    <xf numFmtId="185" fontId="25" fillId="0" borderId="34" xfId="8" applyNumberFormat="1" applyFont="1" applyBorder="1" applyAlignment="1">
      <alignment horizontal="center" vertical="center"/>
    </xf>
    <xf numFmtId="41" fontId="25" fillId="9" borderId="24" xfId="9" applyFont="1" applyFill="1" applyBorder="1" applyAlignment="1">
      <alignment horizontal="center" vertical="center"/>
    </xf>
    <xf numFmtId="41" fontId="25" fillId="9" borderId="27" xfId="9" applyFont="1" applyFill="1" applyBorder="1" applyAlignment="1">
      <alignment horizontal="center" vertical="center"/>
    </xf>
    <xf numFmtId="41" fontId="25" fillId="9" borderId="9" xfId="8" applyNumberFormat="1" applyFont="1" applyFill="1" applyBorder="1" applyAlignment="1">
      <alignment horizontal="center" vertical="center"/>
    </xf>
    <xf numFmtId="0" fontId="25" fillId="9" borderId="9" xfId="8" applyFont="1" applyFill="1" applyBorder="1" applyAlignment="1">
      <alignment horizontal="center" vertical="center"/>
    </xf>
    <xf numFmtId="41" fontId="25" fillId="9" borderId="9" xfId="8" applyNumberFormat="1" applyFont="1" applyFill="1" applyBorder="1" applyAlignment="1">
      <alignment horizontal="center" vertical="center" wrapText="1"/>
    </xf>
    <xf numFmtId="41" fontId="25" fillId="9" borderId="32" xfId="8" applyNumberFormat="1" applyFont="1" applyFill="1" applyBorder="1" applyAlignment="1">
      <alignment horizontal="center" vertical="center"/>
    </xf>
    <xf numFmtId="0" fontId="25" fillId="0" borderId="24" xfId="8" applyFont="1" applyBorder="1" applyAlignment="1">
      <alignment horizontal="center" vertical="center" shrinkToFit="1"/>
    </xf>
    <xf numFmtId="0" fontId="18" fillId="0" borderId="27" xfId="8" applyBorder="1" applyAlignment="1">
      <alignment horizontal="center" vertical="center"/>
    </xf>
    <xf numFmtId="41" fontId="26" fillId="0" borderId="22" xfId="8" applyNumberFormat="1" applyFont="1" applyBorder="1" applyAlignment="1">
      <alignment horizontal="center" vertical="center"/>
    </xf>
    <xf numFmtId="41" fontId="26" fillId="0" borderId="9" xfId="8" applyNumberFormat="1" applyFont="1" applyBorder="1" applyAlignment="1">
      <alignment horizontal="center" vertical="center"/>
    </xf>
    <xf numFmtId="9" fontId="26" fillId="0" borderId="9" xfId="8" applyNumberFormat="1" applyFont="1" applyBorder="1" applyAlignment="1">
      <alignment horizontal="center" vertical="center"/>
    </xf>
    <xf numFmtId="41" fontId="22" fillId="0" borderId="0" xfId="8" applyNumberFormat="1" applyFont="1"/>
    <xf numFmtId="0" fontId="25" fillId="0" borderId="27" xfId="8" applyFont="1" applyBorder="1" applyAlignment="1">
      <alignment horizontal="center" vertical="center" shrinkToFit="1"/>
    </xf>
    <xf numFmtId="0" fontId="25" fillId="10" borderId="35" xfId="8" applyFont="1" applyFill="1" applyBorder="1" applyAlignment="1">
      <alignment horizontal="center" vertical="center" shrinkToFit="1"/>
    </xf>
    <xf numFmtId="0" fontId="25" fillId="10" borderId="36" xfId="8" applyFont="1" applyFill="1" applyBorder="1" applyAlignment="1">
      <alignment horizontal="center" vertical="center" shrinkToFit="1"/>
    </xf>
    <xf numFmtId="41" fontId="26" fillId="10" borderId="37" xfId="8" applyNumberFormat="1" applyFont="1" applyFill="1" applyBorder="1" applyAlignment="1">
      <alignment horizontal="center" vertical="center"/>
    </xf>
    <xf numFmtId="41" fontId="26" fillId="10" borderId="38" xfId="8" applyNumberFormat="1" applyFont="1" applyFill="1" applyBorder="1" applyAlignment="1">
      <alignment horizontal="center" vertical="center"/>
    </xf>
    <xf numFmtId="0" fontId="27" fillId="0" borderId="0" xfId="8" applyFont="1"/>
    <xf numFmtId="0" fontId="27" fillId="0" borderId="0" xfId="8" applyFont="1" applyAlignment="1">
      <alignment shrinkToFit="1"/>
    </xf>
    <xf numFmtId="0" fontId="28" fillId="0" borderId="0" xfId="8" applyFont="1"/>
    <xf numFmtId="0" fontId="28" fillId="0" borderId="0" xfId="8" applyFont="1" applyAlignment="1">
      <alignment shrinkToFit="1"/>
    </xf>
  </cellXfs>
  <cellStyles count="10">
    <cellStyle name="쉼표 [0] 2" xfId="2" xr:uid="{00000000-0005-0000-0000-000000000000}"/>
    <cellStyle name="쉼표 [0] 2 2" xfId="4" xr:uid="{00000000-0005-0000-0000-000001000000}"/>
    <cellStyle name="쉼표 [0] 2 2 2" xfId="9" xr:uid="{0F7B21A9-D77F-4B79-A787-1D2A6FA2B7FF}"/>
    <cellStyle name="쉼표 [0] 2 3" xfId="5" xr:uid="{00000000-0005-0000-0000-000002000000}"/>
    <cellStyle name="쉼표 [0] 3 2 2" xfId="6" xr:uid="{00000000-0005-0000-0000-000003000000}"/>
    <cellStyle name="콤마 [0]_급식소02" xfId="7" xr:uid="{00000000-0005-0000-0000-000004000000}"/>
    <cellStyle name="표준" xfId="0" builtinId="0"/>
    <cellStyle name="표준 2" xfId="1" xr:uid="{00000000-0005-0000-0000-000006000000}"/>
    <cellStyle name="표준 2 2" xfId="3" xr:uid="{00000000-0005-0000-0000-000007000000}"/>
    <cellStyle name="표준 2 2 2" xfId="8" xr:uid="{E0A08CF5-04AB-4330-A956-0266E290FF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861;&#49457;&#44033;/2023/&#44288;&#44277;&#49436;/&#50896;&#51452;&#44368;&#50977;&#52397;/&#49436;&#50896;&#51452;&#52488;%20&#50808;%205&#44368;%20&#50725;&#50808;&#44036;&#49440;%20&#44553;&#49885;&#49548;,&#49849;&#44053;&#44592;,&#54868;&#51109;&#49892;&#44060;&#49440;/&#50689;&#49436;&#44256;%20&#44553;&#49885;&#49548;&#48372;&#49688;/&#52572;&#51333;/&#50689;&#49436;&#44256;%20&#44553;&#49885;&#49548;&#44060;&#49440;%20&#51204;&#44592;&#44277;&#49324;/&#44277;&#49324;&#45236;&#50669;&#49436;-&#50689;&#49436;&#44256;%20&#44553;&#49885;&#49548;&#44060;&#49440;%20&#51204;&#44592;&#44277;&#493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29;&#47924;\5.%20&#54217;&#52285;(25)\2026&#45380;&#46020;(&#44608;&#51648;&#54788;)\2.%20&#49884;&#49444;&#44277;&#49324;\&#51109;&#54217;&#52488;\&#44277;&#49324;&#54408;&#51032;&#45236;&#50857;%20&#48143;%20&#45236;&#50669;&#49436;(&#51109;&#54217;&#52488;%20&#49849;&#44053;&#44592;%20&#51613;&#52629;%20&#48143;%20&#49324;&#53469;%20&#50725;&#50808;&#44036;&#49440;%20&#48372;&#49688;%20&#51204;&#44592;&#44277;&#4932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212;&#55148;\&#51452;&#45212;&#55148;&#51089;&#50629;&#48169;\&#51452;&#45212;&#55148;&#51089;&#50629;&#48169;\&#50641;&#49472;&#51089;&#50629;\&#48320;&#50517;&#44592;&#50857;&#47049;&#44228;&#49328;&#49436;\&#51204;&#44592;&#44228;&#49328;&#49436;(&#48320;&#50517;&#44592;,&#51312;&#47749;,&#48156;&#51204;&#44592;,&#44036;&#49440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45380;/&#44288;%20&#44277;%20&#49436;/&#54217;&#52285;&#44368;&#50977;&#51648;&#50896;&#52397;%20&#52397;&#49324;%20&#54872;&#44221;&#44060;&#49440;%20&#51204;&#44592;,&#53685;&#49888;,&#49548;&#48169;&#44277;&#49324;-&#54217;&#52285;&#44368;&#50977;&#52397;.05/&#45236;&#50669;&#49436;/&#54217;&#52285;&#44368;&#50977;&#51648;&#50896;&#52397;%20&#52397;&#49324;%20&#54872;&#44221;&#44060;&#49440;%20&#51204;&#44592;&#44277;&#49324;-&#54364;&#51648;&#48143;&#50696;&#49328;&#49436;nn(&#49552;&#54644;&#48176;&#49345;&#44277;&#51228;&#47308;&#52628;&#4403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980;\&#54140;&#44032;&#49464;&#50836;~(&#51069;&#44592;&#51204;&#50857;)\Users\&#54140;&#51452;&#49464;&#50836;~(&#51069;&#44592;%20&#48143;%20&#50416;&#44592;)\&#51060;&#48120;&#51648;&#48320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원가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공량설정"/>
      <sheetName val=" 공사설정 "/>
      <sheetName val="Sheet1"/>
    </sheetNames>
    <sheetDataSet>
      <sheetData sheetId="0"/>
      <sheetData sheetId="1">
        <row r="27">
          <cell r="L27">
            <v>142380347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품의내용"/>
      <sheetName val="표지(전기)"/>
      <sheetName val="갑지(전기)"/>
      <sheetName val="전기원가"/>
      <sheetName val="공종별집계표"/>
      <sheetName val="공종별내역서"/>
      <sheetName val="일위대가목록"/>
      <sheetName val="일위대가"/>
      <sheetName val="단가대비표"/>
      <sheetName val="공량산출근거서_일위대가"/>
      <sheetName val="공량설정_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내역서"/>
      <sheetName val="갑지(추정)"/>
      <sheetName val="내역"/>
      <sheetName val="일위"/>
      <sheetName val="일위(PN)"/>
      <sheetName val="IW-LIST"/>
      <sheetName val="교통대책내역"/>
      <sheetName val="표지 (2)"/>
      <sheetName val="I一般比"/>
      <sheetName val="단가사정"/>
      <sheetName val="MACRO(전선관)"/>
      <sheetName val="S0"/>
      <sheetName val="401"/>
      <sheetName val="HVAC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일위대가(계측기설치)"/>
      <sheetName val="접지수량"/>
      <sheetName val="시설일위"/>
      <sheetName val="DATA"/>
      <sheetName val="내역(을)"/>
      <sheetName val="과천MAIN"/>
      <sheetName val="견적조건"/>
      <sheetName val="주경기-오배수"/>
      <sheetName val="7.경제성결과"/>
      <sheetName val="MCC제원"/>
      <sheetName val="공사노임"/>
      <sheetName val="단가대비표(SYS)"/>
      <sheetName val="제조노임"/>
      <sheetName val="환율"/>
      <sheetName val="노무비단가"/>
      <sheetName val="대로근거"/>
      <sheetName val="중로근거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수량산출"/>
      <sheetName val="정부노임단가"/>
      <sheetName val="총괄"/>
      <sheetName val="약품공급2"/>
      <sheetName val="단가표"/>
      <sheetName val="불출요청"/>
      <sheetName val="여과지동"/>
      <sheetName val="기초자료"/>
      <sheetName val="가설공사비"/>
      <sheetName val="제진기"/>
      <sheetName val="인건비 "/>
      <sheetName val="물가시세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LANGUAGE"/>
      <sheetName val="설계산출표지"/>
      <sheetName val="노임단가"/>
      <sheetName val="단위수량"/>
      <sheetName val="일위대가표"/>
      <sheetName val="2000전체분"/>
      <sheetName val="2000년1차"/>
      <sheetName val="74,539,000 (2.22)"/>
      <sheetName val="BID"/>
      <sheetName val="토목주소"/>
      <sheetName val="6PILE  (돌출)"/>
      <sheetName val="공사원가계산서"/>
      <sheetName val="수배전반 을지"/>
      <sheetName val="HV, LV, CONTROL CABLE"/>
      <sheetName val="전기공사일위대가"/>
      <sheetName val="터널조도"/>
      <sheetName val="데이타"/>
      <sheetName val="철근단면적"/>
      <sheetName val="05년"/>
      <sheetName val="부하계산서"/>
      <sheetName val="공용정보"/>
      <sheetName val="설계조건"/>
      <sheetName val="재료값"/>
      <sheetName val="Sheet2"/>
      <sheetName val="DATE"/>
      <sheetName val="표지"/>
      <sheetName val="기초자료입력"/>
      <sheetName val="통합"/>
      <sheetName val="목표세부명세"/>
      <sheetName val="공량산출근거서_일위대가"/>
      <sheetName val="기둥(원형)"/>
      <sheetName val="수출모델별원단위"/>
      <sheetName val="RCSPlan"/>
      <sheetName val="교각계산"/>
      <sheetName val="Sheet6"/>
      <sheetName val="산출내역서집계표"/>
      <sheetName val="A"/>
      <sheetName val="(A)내역서"/>
      <sheetName val="SLAB"/>
      <sheetName val="갑지"/>
      <sheetName val="견적을"/>
      <sheetName val="suk(mac)"/>
      <sheetName val="1.설계기준"/>
      <sheetName val="건축내역"/>
      <sheetName val="노무비"/>
      <sheetName val="노단"/>
      <sheetName val="산출근거"/>
      <sheetName val="식재인부"/>
      <sheetName val="노임기준"/>
      <sheetName val="IW_LIST"/>
      <sheetName val="FB25JN"/>
      <sheetName val="입찰결과보고"/>
      <sheetName val="기초일위"/>
      <sheetName val="조명일위"/>
      <sheetName val="wall"/>
      <sheetName val="을"/>
      <sheetName val="예가표"/>
      <sheetName val="공통(20-91)"/>
      <sheetName val="오억미만"/>
      <sheetName val="노임,재료비"/>
      <sheetName val="우수"/>
      <sheetName val="전기일위목록"/>
      <sheetName val="인건-측정"/>
      <sheetName val="설계내역"/>
      <sheetName val="DATA1"/>
      <sheetName val="제품정보"/>
      <sheetName val="방송"/>
      <sheetName val="허용전류-IEC DATA"/>
      <sheetName val="일위대가목차"/>
      <sheetName val="단가조사"/>
      <sheetName val="토공"/>
      <sheetName val="실행간접비용"/>
      <sheetName val="입출재고현황 (2)"/>
      <sheetName val="터파기및재료"/>
      <sheetName val="구조물철거타공정이월"/>
      <sheetName val="98수문일위"/>
      <sheetName val="b_balju_cho"/>
      <sheetName val="실행내역서_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설계명세서(선로)"/>
      <sheetName val="입력"/>
      <sheetName val="자재대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직접공사비집계표_7"/>
      <sheetName val="공통가설_8"/>
      <sheetName val="판매시설"/>
      <sheetName val="아파트_9"/>
      <sheetName val="주민복지관"/>
      <sheetName val="지하주차장"/>
      <sheetName val="조립비"/>
      <sheetName val="FAX_갑지1"/>
      <sheetName val="견적서_갑지1"/>
      <sheetName val="2_대외공문1"/>
      <sheetName val="빌딩_안내1"/>
      <sheetName val="표지_(2)1"/>
      <sheetName val="별표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INPUTDATA"/>
      <sheetName val="Macro(전기)"/>
      <sheetName val="cross beam"/>
      <sheetName val="INSTR"/>
      <sheetName val="일반60"/>
      <sheetName val="98지급계획"/>
      <sheetName val="예산대비"/>
      <sheetName val="ABUT수량-A1"/>
      <sheetName val="교각(P1)수량"/>
      <sheetName val="참조"/>
      <sheetName val="케이블류 OLD"/>
      <sheetName val=" 내역"/>
      <sheetName val="조건표"/>
      <sheetName val="산출집계표1"/>
      <sheetName val="우성교간선"/>
      <sheetName val="연돌일위집계"/>
      <sheetName val="단가비교표(통신)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차액보증"/>
      <sheetName val="월별수입"/>
      <sheetName val="S058FL01"/>
      <sheetName val="정산내역"/>
      <sheetName val="품셈총괄표"/>
      <sheetName val="집계표"/>
      <sheetName val="POOM_MOTO"/>
      <sheetName val="POOM_MOTO2"/>
      <sheetName val="Macro1"/>
      <sheetName val="구의동공내역서"/>
      <sheetName val="입찰안"/>
      <sheetName val="순환펌프"/>
      <sheetName val="저수조"/>
      <sheetName val="급,배기팬"/>
      <sheetName val="급탕순환펌프"/>
      <sheetName val="주식"/>
      <sheetName val="Sheet1 (2)"/>
      <sheetName val="DT매출"/>
      <sheetName val="공문"/>
      <sheetName val="원가계산"/>
      <sheetName val="Sheet9"/>
      <sheetName val="전기자료"/>
      <sheetName val="Sheet14"/>
      <sheetName val="Sheet10"/>
      <sheetName val="Sheet13"/>
      <sheetName val="XXXXXX"/>
      <sheetName val="MEXICO-C"/>
      <sheetName val="간접비"/>
      <sheetName val="TARGET"/>
      <sheetName val="자동제어"/>
      <sheetName val="간지"/>
      <sheetName val="투찰(하수)"/>
      <sheetName val="업무담당"/>
      <sheetName val="KHEATEX"/>
      <sheetName val="6동"/>
      <sheetName val="손익분석"/>
      <sheetName val="COPING"/>
      <sheetName val="조명시설"/>
      <sheetName val="본댐설계"/>
      <sheetName val="이름"/>
      <sheetName val="일위대가양식"/>
      <sheetName val="시중노임단가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허용전류-IEC"/>
      <sheetName val="일위목록-기"/>
      <sheetName val="비난연케이블"/>
      <sheetName val="전력선난연도포"/>
      <sheetName val="조정금액결과표 (차수별)"/>
      <sheetName val="Sheet4"/>
      <sheetName val="개소별수량산출"/>
      <sheetName val="Y-WORK"/>
      <sheetName val="rate"/>
      <sheetName val="FORM-0"/>
      <sheetName val="1호토공"/>
      <sheetName val="공량산출서"/>
      <sheetName val="1동조도"/>
      <sheetName val="위치조서"/>
      <sheetName val="파일의이용"/>
      <sheetName val="역사설비(1.증축공사)"/>
      <sheetName val="7_경제성결과"/>
      <sheetName val="화재_탐지_설비"/>
      <sheetName val="74,539,000_(2_22)"/>
      <sheetName val="인건비_"/>
      <sheetName val="집계표(공종별)"/>
      <sheetName val="CODE"/>
      <sheetName val="화전내"/>
      <sheetName val="콘크리트"/>
      <sheetName val="수량이동"/>
      <sheetName val="견적990322"/>
      <sheetName val="AHU-2"/>
      <sheetName val="신규일위대가"/>
      <sheetName val="무산소조"/>
      <sheetName val="HV,_LV,_CONTROL_CABLE"/>
      <sheetName val="수배전반_을지"/>
      <sheetName val="8_PILE__(돌출)"/>
      <sheetName val="6PILE__(돌출)"/>
      <sheetName val="외자배분"/>
      <sheetName val="cost"/>
      <sheetName val="I一般˔"/>
      <sheetName val=""/>
      <sheetName val="을지"/>
      <sheetName val="배수관토공산출"/>
      <sheetName val="말뚝지지력산정"/>
      <sheetName val="자재비"/>
      <sheetName val="업무분장"/>
      <sheetName val="ITEM"/>
      <sheetName val="골조시행"/>
      <sheetName val="차트 이름표"/>
      <sheetName val="데이터 액세스"/>
      <sheetName val="작업 반복"/>
      <sheetName val="대신2차총괄"/>
      <sheetName val="노무산출서"/>
      <sheetName val="물량산출조서"/>
      <sheetName val="밸브설치"/>
      <sheetName val="부대공"/>
      <sheetName val="구조물공"/>
      <sheetName val="포장공"/>
      <sheetName val="배수공1"/>
      <sheetName val="SQA - PHIL (GPP) v1.4"/>
      <sheetName val="1. 설계조건 2.단면가정 3. 하중계산"/>
      <sheetName val="DATA 입력란"/>
      <sheetName val="기초입력 DATA"/>
      <sheetName val="국공유지및사유지"/>
      <sheetName val="2000년 공정표"/>
      <sheetName val="단가대비표 (3)"/>
      <sheetName val="참조.실내기운전전류"/>
      <sheetName val="청천내"/>
      <sheetName val="TOWER 12TON"/>
      <sheetName val="TOWER 10TON"/>
      <sheetName val="1공구산출내역서"/>
      <sheetName val="DANGA"/>
      <sheetName val="CTEMCOST"/>
      <sheetName val="4-3 보온 기본물량집계"/>
      <sheetName val="TEST1"/>
      <sheetName val="F4-F7"/>
      <sheetName val="기계경비"/>
      <sheetName val="단가산출서"/>
      <sheetName val="내역서-대공연장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쓰레기통"/>
      <sheetName val="조도"/>
      <sheetName val="부하계산서"/>
      <sheetName val="변압기"/>
      <sheetName val="간선"/>
      <sheetName val="전화"/>
      <sheetName val="발전기(갑)"/>
      <sheetName val="발전기(을)"/>
      <sheetName val="TV 전계강도"/>
      <sheetName val="축전지용량"/>
      <sheetName val="밧데리"/>
      <sheetName val="접지"/>
      <sheetName val="접지-2"/>
      <sheetName val="Macro(전기)"/>
      <sheetName val="통합"/>
      <sheetName val="Sheet2"/>
      <sheetName val="1.관로"/>
      <sheetName val=" 견적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J1" t="str">
            <v>발전기(KW)</v>
          </cell>
          <cell r="K1" t="str">
            <v>발전기(KVA)</v>
          </cell>
          <cell r="M1" t="str">
            <v>실지수 기호</v>
          </cell>
          <cell r="O1" t="str">
            <v>램프 종류</v>
          </cell>
          <cell r="P1" t="str">
            <v>등기구 형식</v>
          </cell>
          <cell r="R1" t="str">
            <v>벽 반사율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VXXXXX"/>
      <sheetName val="&lt;--표지(총괄)"/>
      <sheetName val="&lt;--목차"/>
      <sheetName val="-"/>
      <sheetName val="&lt;--표지(가로)"/>
      <sheetName val="&lt;--표지(세로)"/>
      <sheetName val="&lt;--설계예산서"/>
      <sheetName val="&lt;--원가계산서"/>
      <sheetName val="&lt;&lt;--메모--&lt;"/>
      <sheetName val="발주처로고변경"/>
      <sheetName val="--------"/>
      <sheetName val="Recovered_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1">
          <cell r="B11" t="str">
            <v>평창교육지원청 청사 환경개선 전기공사</v>
          </cell>
        </row>
      </sheetData>
      <sheetData sheetId="10">
        <row r="2">
          <cell r="A2" t="str">
            <v>한길이엔지</v>
          </cell>
        </row>
        <row r="3">
          <cell r="A3" t="str">
            <v>원주시</v>
          </cell>
        </row>
        <row r="4">
          <cell r="A4" t="str">
            <v>횡성군</v>
          </cell>
          <cell r="F4" t="str">
            <v>춘천교육지원청</v>
          </cell>
        </row>
        <row r="5">
          <cell r="A5" t="str">
            <v>홍천군</v>
          </cell>
        </row>
        <row r="6">
          <cell r="A6" t="str">
            <v>영월군</v>
          </cell>
        </row>
        <row r="7">
          <cell r="A7" t="str">
            <v>평창군</v>
          </cell>
        </row>
        <row r="8">
          <cell r="A8" t="str">
            <v>강원도교육청</v>
          </cell>
        </row>
        <row r="9">
          <cell r="A9" t="str">
            <v>원주교육지원청</v>
          </cell>
        </row>
        <row r="10">
          <cell r="A10" t="str">
            <v>춘천교육지원청</v>
          </cell>
        </row>
        <row r="11">
          <cell r="A11" t="str">
            <v>마크 없음</v>
          </cell>
        </row>
        <row r="12">
          <cell r="A12" t="str">
            <v>광명시</v>
          </cell>
        </row>
      </sheetData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</sheetNames>
    <sheetDataSet>
      <sheetData sheetId="0">
        <row r="1">
          <cell r="A1" t="str">
            <v>원주시</v>
          </cell>
        </row>
        <row r="2">
          <cell r="A2" t="str">
            <v>횡성군</v>
          </cell>
        </row>
        <row r="3">
          <cell r="A3" t="str">
            <v>한길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AD9-F400-4686-A1C7-56D5420EBFDE}">
  <sheetPr>
    <tabColor rgb="FFFF0000"/>
    <pageSetUpPr fitToPage="1"/>
  </sheetPr>
  <dimension ref="A1:P19"/>
  <sheetViews>
    <sheetView tabSelected="1" view="pageBreakPreview" zoomScale="70" zoomScaleNormal="70" zoomScaleSheetLayoutView="70" workbookViewId="0">
      <selection activeCell="E22" sqref="E22"/>
    </sheetView>
  </sheetViews>
  <sheetFormatPr defaultRowHeight="16.5"/>
  <cols>
    <col min="1" max="1" width="13" style="170" customWidth="1"/>
    <col min="2" max="2" width="25" style="171" customWidth="1"/>
    <col min="3" max="3" width="24.625" style="170" customWidth="1"/>
    <col min="4" max="4" width="24.625" style="170" bestFit="1" customWidth="1"/>
    <col min="5" max="5" width="11.875" style="170" customWidth="1"/>
    <col min="6" max="6" width="24.625" style="170" bestFit="1" customWidth="1"/>
    <col min="7" max="7" width="21.5" style="170" hidden="1" customWidth="1"/>
    <col min="8" max="8" width="21.5" style="170" customWidth="1"/>
    <col min="9" max="9" width="12.125" style="170" hidden="1" customWidth="1"/>
    <col min="10" max="10" width="10.75" style="170" hidden="1" customWidth="1"/>
    <col min="11" max="11" width="12.625" style="170" hidden="1" customWidth="1"/>
    <col min="12" max="12" width="19.875" style="170" hidden="1" customWidth="1"/>
    <col min="13" max="13" width="0" style="170" hidden="1" customWidth="1"/>
    <col min="14" max="14" width="17" style="170" hidden="1" customWidth="1"/>
    <col min="15" max="15" width="10.75" style="170" bestFit="1" customWidth="1"/>
    <col min="16" max="16" width="15.5" style="170" bestFit="1" customWidth="1"/>
    <col min="17" max="16384" width="9" style="170"/>
  </cols>
  <sheetData>
    <row r="1" spans="1:16" s="120" customFormat="1" ht="48" customHeight="1">
      <c r="A1" s="119" t="s">
        <v>515</v>
      </c>
      <c r="D1" s="121"/>
    </row>
    <row r="2" spans="1:16" s="122" customFormat="1" ht="22.5" customHeight="1">
      <c r="D2" s="123"/>
    </row>
    <row r="3" spans="1:16" s="125" customFormat="1" ht="30.75" customHeight="1">
      <c r="A3" s="124" t="s">
        <v>533</v>
      </c>
      <c r="D3" s="126"/>
    </row>
    <row r="4" spans="1:16" s="127" customFormat="1" ht="24" customHeight="1"/>
    <row r="5" spans="1:16" s="127" customFormat="1" ht="39.75" customHeight="1">
      <c r="B5" s="128"/>
      <c r="G5" s="129"/>
      <c r="H5" s="129" t="s">
        <v>516</v>
      </c>
    </row>
    <row r="6" spans="1:16" s="127" customFormat="1" ht="57.75" customHeight="1">
      <c r="A6" s="130" t="s">
        <v>517</v>
      </c>
      <c r="B6" s="131"/>
      <c r="C6" s="132" t="s">
        <v>518</v>
      </c>
      <c r="D6" s="133"/>
      <c r="E6" s="133"/>
      <c r="F6" s="133"/>
      <c r="G6" s="134"/>
      <c r="H6" s="135" t="s">
        <v>519</v>
      </c>
    </row>
    <row r="7" spans="1:16" s="127" customFormat="1" ht="57" customHeight="1">
      <c r="A7" s="136" t="s">
        <v>520</v>
      </c>
      <c r="B7" s="137"/>
      <c r="C7" s="138" t="str">
        <f>전기원가!B4</f>
        <v>장성여고 기숙사 냉난방개선 전기공사</v>
      </c>
      <c r="D7" s="138"/>
      <c r="E7" s="138"/>
      <c r="F7" s="138"/>
      <c r="G7" s="138"/>
      <c r="H7" s="139"/>
    </row>
    <row r="8" spans="1:16" s="127" customFormat="1" ht="116.25" customHeight="1">
      <c r="A8" s="140" t="s">
        <v>521</v>
      </c>
      <c r="B8" s="141"/>
      <c r="C8" s="142" t="s">
        <v>534</v>
      </c>
      <c r="D8" s="142"/>
      <c r="E8" s="142"/>
      <c r="F8" s="142"/>
      <c r="G8" s="142"/>
      <c r="H8" s="143"/>
    </row>
    <row r="9" spans="1:16" s="127" customFormat="1" ht="39" customHeight="1">
      <c r="A9" s="140" t="s">
        <v>522</v>
      </c>
      <c r="B9" s="141"/>
      <c r="C9" s="144" t="s">
        <v>535</v>
      </c>
      <c r="D9" s="144"/>
      <c r="E9" s="144"/>
      <c r="F9" s="144"/>
      <c r="G9" s="144"/>
      <c r="H9" s="143"/>
    </row>
    <row r="10" spans="1:16" s="127" customFormat="1" ht="39" customHeight="1">
      <c r="A10" s="145" t="s">
        <v>523</v>
      </c>
      <c r="B10" s="146"/>
      <c r="C10" s="147">
        <v>305060000</v>
      </c>
      <c r="D10" s="148"/>
      <c r="E10" s="148"/>
      <c r="F10" s="148"/>
      <c r="G10" s="149"/>
      <c r="H10" s="150"/>
    </row>
    <row r="11" spans="1:16" s="127" customFormat="1" ht="50.1" customHeight="1">
      <c r="A11" s="151" t="s">
        <v>524</v>
      </c>
      <c r="B11" s="152"/>
      <c r="C11" s="153" t="s">
        <v>525</v>
      </c>
      <c r="D11" s="153" t="s">
        <v>526</v>
      </c>
      <c r="E11" s="154" t="s">
        <v>527</v>
      </c>
      <c r="F11" s="155" t="s">
        <v>528</v>
      </c>
      <c r="G11" s="153" t="s">
        <v>529</v>
      </c>
      <c r="H11" s="156" t="s">
        <v>530</v>
      </c>
    </row>
    <row r="12" spans="1:16" s="127" customFormat="1" ht="50.1" customHeight="1">
      <c r="A12" s="157" t="s">
        <v>531</v>
      </c>
      <c r="B12" s="158"/>
      <c r="C12" s="159">
        <v>305060000</v>
      </c>
      <c r="D12" s="160">
        <v>14185000</v>
      </c>
      <c r="E12" s="161">
        <v>0.9</v>
      </c>
      <c r="F12" s="160">
        <f t="shared" ref="F12:F13" si="0">TRUNC(D12*E12,-1)</f>
        <v>12766500</v>
      </c>
      <c r="G12" s="159"/>
      <c r="H12" s="143"/>
      <c r="P12" s="162"/>
    </row>
    <row r="13" spans="1:16" s="127" customFormat="1" ht="50.1" hidden="1" customHeight="1">
      <c r="A13" s="157"/>
      <c r="B13" s="163"/>
      <c r="C13" s="159"/>
      <c r="D13" s="160"/>
      <c r="E13" s="161"/>
      <c r="F13" s="160"/>
      <c r="G13" s="159"/>
      <c r="H13" s="143"/>
    </row>
    <row r="14" spans="1:16" s="127" customFormat="1" ht="50.1" customHeight="1" thickBot="1">
      <c r="A14" s="164" t="s">
        <v>532</v>
      </c>
      <c r="B14" s="165"/>
      <c r="C14" s="166">
        <f>SUM(C12:C12)</f>
        <v>305060000</v>
      </c>
      <c r="D14" s="166">
        <f>SUM(D12:D13)</f>
        <v>14185000</v>
      </c>
      <c r="E14" s="166"/>
      <c r="F14" s="166">
        <f>SUM(F12:F13)</f>
        <v>12766500</v>
      </c>
      <c r="G14" s="166">
        <f>C14-F14</f>
        <v>292293500</v>
      </c>
      <c r="H14" s="167"/>
    </row>
    <row r="15" spans="1:16" s="168" customFormat="1" ht="20.25">
      <c r="B15" s="169"/>
    </row>
    <row r="16" spans="1:16" s="168" customFormat="1" ht="20.25">
      <c r="B16" s="169"/>
    </row>
    <row r="17" spans="2:2" s="168" customFormat="1" ht="20.25">
      <c r="B17" s="169"/>
    </row>
    <row r="18" spans="2:2" s="168" customFormat="1" ht="20.25">
      <c r="B18" s="169"/>
    </row>
    <row r="19" spans="2:2" s="168" customFormat="1" ht="20.25">
      <c r="B19" s="169"/>
    </row>
  </sheetData>
  <mergeCells count="14">
    <mergeCell ref="A13:B13"/>
    <mergeCell ref="A14:B14"/>
    <mergeCell ref="A9:B9"/>
    <mergeCell ref="C9:G9"/>
    <mergeCell ref="A10:B10"/>
    <mergeCell ref="C10:G10"/>
    <mergeCell ref="A11:B11"/>
    <mergeCell ref="A12:B12"/>
    <mergeCell ref="A6:B6"/>
    <mergeCell ref="C6:G6"/>
    <mergeCell ref="A7:B7"/>
    <mergeCell ref="C7:G7"/>
    <mergeCell ref="A8:B8"/>
    <mergeCell ref="C8:G8"/>
  </mergeCells>
  <phoneticPr fontId="1" type="noConversion"/>
  <pageMargins left="0.55118110236220474" right="0.55118110236220474" top="0.59055118110236227" bottom="0.51181102362204722" header="0.31496062992125984" footer="0.23622047244094491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view="pageBreakPreview" zoomScaleNormal="100" workbookViewId="0">
      <selection activeCell="F6" sqref="F6"/>
    </sheetView>
  </sheetViews>
  <sheetFormatPr defaultRowHeight="18" customHeight="1"/>
  <cols>
    <col min="1" max="1" width="14.75" style="38" customWidth="1"/>
    <col min="2" max="2" width="14.875" style="38" customWidth="1"/>
    <col min="3" max="3" width="5.25" style="38" customWidth="1"/>
    <col min="4" max="4" width="6.875" style="38" customWidth="1"/>
    <col min="5" max="5" width="7.5" style="38" customWidth="1"/>
    <col min="6" max="6" width="11.125" style="38" customWidth="1"/>
    <col min="7" max="7" width="8.625" style="38" customWidth="1"/>
    <col min="8" max="8" width="11.125" style="38" customWidth="1"/>
    <col min="9" max="9" width="8.625" style="38" customWidth="1"/>
    <col min="10" max="10" width="9.875" style="38" customWidth="1"/>
    <col min="11" max="11" width="12.75" style="38" customWidth="1"/>
    <col min="12" max="12" width="9" style="105" customWidth="1"/>
    <col min="13" max="13" width="10.75" style="38" customWidth="1"/>
    <col min="14" max="256" width="9" style="38"/>
    <col min="257" max="257" width="14.75" style="38" customWidth="1"/>
    <col min="258" max="258" width="14.875" style="38" customWidth="1"/>
    <col min="259" max="259" width="5.25" style="38" customWidth="1"/>
    <col min="260" max="260" width="6.875" style="38" customWidth="1"/>
    <col min="261" max="261" width="7.5" style="38" customWidth="1"/>
    <col min="262" max="262" width="11.125" style="38" customWidth="1"/>
    <col min="263" max="263" width="8.625" style="38" customWidth="1"/>
    <col min="264" max="264" width="11.125" style="38" customWidth="1"/>
    <col min="265" max="265" width="8.625" style="38" customWidth="1"/>
    <col min="266" max="266" width="9.875" style="38" customWidth="1"/>
    <col min="267" max="267" width="12.75" style="38" customWidth="1"/>
    <col min="268" max="268" width="9" style="38"/>
    <col min="269" max="269" width="10.75" style="38" customWidth="1"/>
    <col min="270" max="512" width="9" style="38"/>
    <col min="513" max="513" width="14.75" style="38" customWidth="1"/>
    <col min="514" max="514" width="14.875" style="38" customWidth="1"/>
    <col min="515" max="515" width="5.25" style="38" customWidth="1"/>
    <col min="516" max="516" width="6.875" style="38" customWidth="1"/>
    <col min="517" max="517" width="7.5" style="38" customWidth="1"/>
    <col min="518" max="518" width="11.125" style="38" customWidth="1"/>
    <col min="519" max="519" width="8.625" style="38" customWidth="1"/>
    <col min="520" max="520" width="11.125" style="38" customWidth="1"/>
    <col min="521" max="521" width="8.625" style="38" customWidth="1"/>
    <col min="522" max="522" width="9.875" style="38" customWidth="1"/>
    <col min="523" max="523" width="12.75" style="38" customWidth="1"/>
    <col min="524" max="524" width="9" style="38"/>
    <col min="525" max="525" width="10.75" style="38" customWidth="1"/>
    <col min="526" max="768" width="9" style="38"/>
    <col min="769" max="769" width="14.75" style="38" customWidth="1"/>
    <col min="770" max="770" width="14.875" style="38" customWidth="1"/>
    <col min="771" max="771" width="5.25" style="38" customWidth="1"/>
    <col min="772" max="772" width="6.875" style="38" customWidth="1"/>
    <col min="773" max="773" width="7.5" style="38" customWidth="1"/>
    <col min="774" max="774" width="11.125" style="38" customWidth="1"/>
    <col min="775" max="775" width="8.625" style="38" customWidth="1"/>
    <col min="776" max="776" width="11.125" style="38" customWidth="1"/>
    <col min="777" max="777" width="8.625" style="38" customWidth="1"/>
    <col min="778" max="778" width="9.875" style="38" customWidth="1"/>
    <col min="779" max="779" width="12.75" style="38" customWidth="1"/>
    <col min="780" max="780" width="9" style="38"/>
    <col min="781" max="781" width="10.75" style="38" customWidth="1"/>
    <col min="782" max="1024" width="9" style="38"/>
    <col min="1025" max="1025" width="14.75" style="38" customWidth="1"/>
    <col min="1026" max="1026" width="14.875" style="38" customWidth="1"/>
    <col min="1027" max="1027" width="5.25" style="38" customWidth="1"/>
    <col min="1028" max="1028" width="6.875" style="38" customWidth="1"/>
    <col min="1029" max="1029" width="7.5" style="38" customWidth="1"/>
    <col min="1030" max="1030" width="11.125" style="38" customWidth="1"/>
    <col min="1031" max="1031" width="8.625" style="38" customWidth="1"/>
    <col min="1032" max="1032" width="11.125" style="38" customWidth="1"/>
    <col min="1033" max="1033" width="8.625" style="38" customWidth="1"/>
    <col min="1034" max="1034" width="9.875" style="38" customWidth="1"/>
    <col min="1035" max="1035" width="12.75" style="38" customWidth="1"/>
    <col min="1036" max="1036" width="9" style="38"/>
    <col min="1037" max="1037" width="10.75" style="38" customWidth="1"/>
    <col min="1038" max="1280" width="9" style="38"/>
    <col min="1281" max="1281" width="14.75" style="38" customWidth="1"/>
    <col min="1282" max="1282" width="14.875" style="38" customWidth="1"/>
    <col min="1283" max="1283" width="5.25" style="38" customWidth="1"/>
    <col min="1284" max="1284" width="6.875" style="38" customWidth="1"/>
    <col min="1285" max="1285" width="7.5" style="38" customWidth="1"/>
    <col min="1286" max="1286" width="11.125" style="38" customWidth="1"/>
    <col min="1287" max="1287" width="8.625" style="38" customWidth="1"/>
    <col min="1288" max="1288" width="11.125" style="38" customWidth="1"/>
    <col min="1289" max="1289" width="8.625" style="38" customWidth="1"/>
    <col min="1290" max="1290" width="9.875" style="38" customWidth="1"/>
    <col min="1291" max="1291" width="12.75" style="38" customWidth="1"/>
    <col min="1292" max="1292" width="9" style="38"/>
    <col min="1293" max="1293" width="10.75" style="38" customWidth="1"/>
    <col min="1294" max="1536" width="9" style="38"/>
    <col min="1537" max="1537" width="14.75" style="38" customWidth="1"/>
    <col min="1538" max="1538" width="14.875" style="38" customWidth="1"/>
    <col min="1539" max="1539" width="5.25" style="38" customWidth="1"/>
    <col min="1540" max="1540" width="6.875" style="38" customWidth="1"/>
    <col min="1541" max="1541" width="7.5" style="38" customWidth="1"/>
    <col min="1542" max="1542" width="11.125" style="38" customWidth="1"/>
    <col min="1543" max="1543" width="8.625" style="38" customWidth="1"/>
    <col min="1544" max="1544" width="11.125" style="38" customWidth="1"/>
    <col min="1545" max="1545" width="8.625" style="38" customWidth="1"/>
    <col min="1546" max="1546" width="9.875" style="38" customWidth="1"/>
    <col min="1547" max="1547" width="12.75" style="38" customWidth="1"/>
    <col min="1548" max="1548" width="9" style="38"/>
    <col min="1549" max="1549" width="10.75" style="38" customWidth="1"/>
    <col min="1550" max="1792" width="9" style="38"/>
    <col min="1793" max="1793" width="14.75" style="38" customWidth="1"/>
    <col min="1794" max="1794" width="14.875" style="38" customWidth="1"/>
    <col min="1795" max="1795" width="5.25" style="38" customWidth="1"/>
    <col min="1796" max="1796" width="6.875" style="38" customWidth="1"/>
    <col min="1797" max="1797" width="7.5" style="38" customWidth="1"/>
    <col min="1798" max="1798" width="11.125" style="38" customWidth="1"/>
    <col min="1799" max="1799" width="8.625" style="38" customWidth="1"/>
    <col min="1800" max="1800" width="11.125" style="38" customWidth="1"/>
    <col min="1801" max="1801" width="8.625" style="38" customWidth="1"/>
    <col min="1802" max="1802" width="9.875" style="38" customWidth="1"/>
    <col min="1803" max="1803" width="12.75" style="38" customWidth="1"/>
    <col min="1804" max="1804" width="9" style="38"/>
    <col min="1805" max="1805" width="10.75" style="38" customWidth="1"/>
    <col min="1806" max="2048" width="9" style="38"/>
    <col min="2049" max="2049" width="14.75" style="38" customWidth="1"/>
    <col min="2050" max="2050" width="14.875" style="38" customWidth="1"/>
    <col min="2051" max="2051" width="5.25" style="38" customWidth="1"/>
    <col min="2052" max="2052" width="6.875" style="38" customWidth="1"/>
    <col min="2053" max="2053" width="7.5" style="38" customWidth="1"/>
    <col min="2054" max="2054" width="11.125" style="38" customWidth="1"/>
    <col min="2055" max="2055" width="8.625" style="38" customWidth="1"/>
    <col min="2056" max="2056" width="11.125" style="38" customWidth="1"/>
    <col min="2057" max="2057" width="8.625" style="38" customWidth="1"/>
    <col min="2058" max="2058" width="9.875" style="38" customWidth="1"/>
    <col min="2059" max="2059" width="12.75" style="38" customWidth="1"/>
    <col min="2060" max="2060" width="9" style="38"/>
    <col min="2061" max="2061" width="10.75" style="38" customWidth="1"/>
    <col min="2062" max="2304" width="9" style="38"/>
    <col min="2305" max="2305" width="14.75" style="38" customWidth="1"/>
    <col min="2306" max="2306" width="14.875" style="38" customWidth="1"/>
    <col min="2307" max="2307" width="5.25" style="38" customWidth="1"/>
    <col min="2308" max="2308" width="6.875" style="38" customWidth="1"/>
    <col min="2309" max="2309" width="7.5" style="38" customWidth="1"/>
    <col min="2310" max="2310" width="11.125" style="38" customWidth="1"/>
    <col min="2311" max="2311" width="8.625" style="38" customWidth="1"/>
    <col min="2312" max="2312" width="11.125" style="38" customWidth="1"/>
    <col min="2313" max="2313" width="8.625" style="38" customWidth="1"/>
    <col min="2314" max="2314" width="9.875" style="38" customWidth="1"/>
    <col min="2315" max="2315" width="12.75" style="38" customWidth="1"/>
    <col min="2316" max="2316" width="9" style="38"/>
    <col min="2317" max="2317" width="10.75" style="38" customWidth="1"/>
    <col min="2318" max="2560" width="9" style="38"/>
    <col min="2561" max="2561" width="14.75" style="38" customWidth="1"/>
    <col min="2562" max="2562" width="14.875" style="38" customWidth="1"/>
    <col min="2563" max="2563" width="5.25" style="38" customWidth="1"/>
    <col min="2564" max="2564" width="6.875" style="38" customWidth="1"/>
    <col min="2565" max="2565" width="7.5" style="38" customWidth="1"/>
    <col min="2566" max="2566" width="11.125" style="38" customWidth="1"/>
    <col min="2567" max="2567" width="8.625" style="38" customWidth="1"/>
    <col min="2568" max="2568" width="11.125" style="38" customWidth="1"/>
    <col min="2569" max="2569" width="8.625" style="38" customWidth="1"/>
    <col min="2570" max="2570" width="9.875" style="38" customWidth="1"/>
    <col min="2571" max="2571" width="12.75" style="38" customWidth="1"/>
    <col min="2572" max="2572" width="9" style="38"/>
    <col min="2573" max="2573" width="10.75" style="38" customWidth="1"/>
    <col min="2574" max="2816" width="9" style="38"/>
    <col min="2817" max="2817" width="14.75" style="38" customWidth="1"/>
    <col min="2818" max="2818" width="14.875" style="38" customWidth="1"/>
    <col min="2819" max="2819" width="5.25" style="38" customWidth="1"/>
    <col min="2820" max="2820" width="6.875" style="38" customWidth="1"/>
    <col min="2821" max="2821" width="7.5" style="38" customWidth="1"/>
    <col min="2822" max="2822" width="11.125" style="38" customWidth="1"/>
    <col min="2823" max="2823" width="8.625" style="38" customWidth="1"/>
    <col min="2824" max="2824" width="11.125" style="38" customWidth="1"/>
    <col min="2825" max="2825" width="8.625" style="38" customWidth="1"/>
    <col min="2826" max="2826" width="9.875" style="38" customWidth="1"/>
    <col min="2827" max="2827" width="12.75" style="38" customWidth="1"/>
    <col min="2828" max="2828" width="9" style="38"/>
    <col min="2829" max="2829" width="10.75" style="38" customWidth="1"/>
    <col min="2830" max="3072" width="9" style="38"/>
    <col min="3073" max="3073" width="14.75" style="38" customWidth="1"/>
    <col min="3074" max="3074" width="14.875" style="38" customWidth="1"/>
    <col min="3075" max="3075" width="5.25" style="38" customWidth="1"/>
    <col min="3076" max="3076" width="6.875" style="38" customWidth="1"/>
    <col min="3077" max="3077" width="7.5" style="38" customWidth="1"/>
    <col min="3078" max="3078" width="11.125" style="38" customWidth="1"/>
    <col min="3079" max="3079" width="8.625" style="38" customWidth="1"/>
    <col min="3080" max="3080" width="11.125" style="38" customWidth="1"/>
    <col min="3081" max="3081" width="8.625" style="38" customWidth="1"/>
    <col min="3082" max="3082" width="9.875" style="38" customWidth="1"/>
    <col min="3083" max="3083" width="12.75" style="38" customWidth="1"/>
    <col min="3084" max="3084" width="9" style="38"/>
    <col min="3085" max="3085" width="10.75" style="38" customWidth="1"/>
    <col min="3086" max="3328" width="9" style="38"/>
    <col min="3329" max="3329" width="14.75" style="38" customWidth="1"/>
    <col min="3330" max="3330" width="14.875" style="38" customWidth="1"/>
    <col min="3331" max="3331" width="5.25" style="38" customWidth="1"/>
    <col min="3332" max="3332" width="6.875" style="38" customWidth="1"/>
    <col min="3333" max="3333" width="7.5" style="38" customWidth="1"/>
    <col min="3334" max="3334" width="11.125" style="38" customWidth="1"/>
    <col min="3335" max="3335" width="8.625" style="38" customWidth="1"/>
    <col min="3336" max="3336" width="11.125" style="38" customWidth="1"/>
    <col min="3337" max="3337" width="8.625" style="38" customWidth="1"/>
    <col min="3338" max="3338" width="9.875" style="38" customWidth="1"/>
    <col min="3339" max="3339" width="12.75" style="38" customWidth="1"/>
    <col min="3340" max="3340" width="9" style="38"/>
    <col min="3341" max="3341" width="10.75" style="38" customWidth="1"/>
    <col min="3342" max="3584" width="9" style="38"/>
    <col min="3585" max="3585" width="14.75" style="38" customWidth="1"/>
    <col min="3586" max="3586" width="14.875" style="38" customWidth="1"/>
    <col min="3587" max="3587" width="5.25" style="38" customWidth="1"/>
    <col min="3588" max="3588" width="6.875" style="38" customWidth="1"/>
    <col min="3589" max="3589" width="7.5" style="38" customWidth="1"/>
    <col min="3590" max="3590" width="11.125" style="38" customWidth="1"/>
    <col min="3591" max="3591" width="8.625" style="38" customWidth="1"/>
    <col min="3592" max="3592" width="11.125" style="38" customWidth="1"/>
    <col min="3593" max="3593" width="8.625" style="38" customWidth="1"/>
    <col min="3594" max="3594" width="9.875" style="38" customWidth="1"/>
    <col min="3595" max="3595" width="12.75" style="38" customWidth="1"/>
    <col min="3596" max="3596" width="9" style="38"/>
    <col min="3597" max="3597" width="10.75" style="38" customWidth="1"/>
    <col min="3598" max="3840" width="9" style="38"/>
    <col min="3841" max="3841" width="14.75" style="38" customWidth="1"/>
    <col min="3842" max="3842" width="14.875" style="38" customWidth="1"/>
    <col min="3843" max="3843" width="5.25" style="38" customWidth="1"/>
    <col min="3844" max="3844" width="6.875" style="38" customWidth="1"/>
    <col min="3845" max="3845" width="7.5" style="38" customWidth="1"/>
    <col min="3846" max="3846" width="11.125" style="38" customWidth="1"/>
    <col min="3847" max="3847" width="8.625" style="38" customWidth="1"/>
    <col min="3848" max="3848" width="11.125" style="38" customWidth="1"/>
    <col min="3849" max="3849" width="8.625" style="38" customWidth="1"/>
    <col min="3850" max="3850" width="9.875" style="38" customWidth="1"/>
    <col min="3851" max="3851" width="12.75" style="38" customWidth="1"/>
    <col min="3852" max="3852" width="9" style="38"/>
    <col min="3853" max="3853" width="10.75" style="38" customWidth="1"/>
    <col min="3854" max="4096" width="9" style="38"/>
    <col min="4097" max="4097" width="14.75" style="38" customWidth="1"/>
    <col min="4098" max="4098" width="14.875" style="38" customWidth="1"/>
    <col min="4099" max="4099" width="5.25" style="38" customWidth="1"/>
    <col min="4100" max="4100" width="6.875" style="38" customWidth="1"/>
    <col min="4101" max="4101" width="7.5" style="38" customWidth="1"/>
    <col min="4102" max="4102" width="11.125" style="38" customWidth="1"/>
    <col min="4103" max="4103" width="8.625" style="38" customWidth="1"/>
    <col min="4104" max="4104" width="11.125" style="38" customWidth="1"/>
    <col min="4105" max="4105" width="8.625" style="38" customWidth="1"/>
    <col min="4106" max="4106" width="9.875" style="38" customWidth="1"/>
    <col min="4107" max="4107" width="12.75" style="38" customWidth="1"/>
    <col min="4108" max="4108" width="9" style="38"/>
    <col min="4109" max="4109" width="10.75" style="38" customWidth="1"/>
    <col min="4110" max="4352" width="9" style="38"/>
    <col min="4353" max="4353" width="14.75" style="38" customWidth="1"/>
    <col min="4354" max="4354" width="14.875" style="38" customWidth="1"/>
    <col min="4355" max="4355" width="5.25" style="38" customWidth="1"/>
    <col min="4356" max="4356" width="6.875" style="38" customWidth="1"/>
    <col min="4357" max="4357" width="7.5" style="38" customWidth="1"/>
    <col min="4358" max="4358" width="11.125" style="38" customWidth="1"/>
    <col min="4359" max="4359" width="8.625" style="38" customWidth="1"/>
    <col min="4360" max="4360" width="11.125" style="38" customWidth="1"/>
    <col min="4361" max="4361" width="8.625" style="38" customWidth="1"/>
    <col min="4362" max="4362" width="9.875" style="38" customWidth="1"/>
    <col min="4363" max="4363" width="12.75" style="38" customWidth="1"/>
    <col min="4364" max="4364" width="9" style="38"/>
    <col min="4365" max="4365" width="10.75" style="38" customWidth="1"/>
    <col min="4366" max="4608" width="9" style="38"/>
    <col min="4609" max="4609" width="14.75" style="38" customWidth="1"/>
    <col min="4610" max="4610" width="14.875" style="38" customWidth="1"/>
    <col min="4611" max="4611" width="5.25" style="38" customWidth="1"/>
    <col min="4612" max="4612" width="6.875" style="38" customWidth="1"/>
    <col min="4613" max="4613" width="7.5" style="38" customWidth="1"/>
    <col min="4614" max="4614" width="11.125" style="38" customWidth="1"/>
    <col min="4615" max="4615" width="8.625" style="38" customWidth="1"/>
    <col min="4616" max="4616" width="11.125" style="38" customWidth="1"/>
    <col min="4617" max="4617" width="8.625" style="38" customWidth="1"/>
    <col min="4618" max="4618" width="9.875" style="38" customWidth="1"/>
    <col min="4619" max="4619" width="12.75" style="38" customWidth="1"/>
    <col min="4620" max="4620" width="9" style="38"/>
    <col min="4621" max="4621" width="10.75" style="38" customWidth="1"/>
    <col min="4622" max="4864" width="9" style="38"/>
    <col min="4865" max="4865" width="14.75" style="38" customWidth="1"/>
    <col min="4866" max="4866" width="14.875" style="38" customWidth="1"/>
    <col min="4867" max="4867" width="5.25" style="38" customWidth="1"/>
    <col min="4868" max="4868" width="6.875" style="38" customWidth="1"/>
    <col min="4869" max="4869" width="7.5" style="38" customWidth="1"/>
    <col min="4870" max="4870" width="11.125" style="38" customWidth="1"/>
    <col min="4871" max="4871" width="8.625" style="38" customWidth="1"/>
    <col min="4872" max="4872" width="11.125" style="38" customWidth="1"/>
    <col min="4873" max="4873" width="8.625" style="38" customWidth="1"/>
    <col min="4874" max="4874" width="9.875" style="38" customWidth="1"/>
    <col min="4875" max="4875" width="12.75" style="38" customWidth="1"/>
    <col min="4876" max="4876" width="9" style="38"/>
    <col min="4877" max="4877" width="10.75" style="38" customWidth="1"/>
    <col min="4878" max="5120" width="9" style="38"/>
    <col min="5121" max="5121" width="14.75" style="38" customWidth="1"/>
    <col min="5122" max="5122" width="14.875" style="38" customWidth="1"/>
    <col min="5123" max="5123" width="5.25" style="38" customWidth="1"/>
    <col min="5124" max="5124" width="6.875" style="38" customWidth="1"/>
    <col min="5125" max="5125" width="7.5" style="38" customWidth="1"/>
    <col min="5126" max="5126" width="11.125" style="38" customWidth="1"/>
    <col min="5127" max="5127" width="8.625" style="38" customWidth="1"/>
    <col min="5128" max="5128" width="11.125" style="38" customWidth="1"/>
    <col min="5129" max="5129" width="8.625" style="38" customWidth="1"/>
    <col min="5130" max="5130" width="9.875" style="38" customWidth="1"/>
    <col min="5131" max="5131" width="12.75" style="38" customWidth="1"/>
    <col min="5132" max="5132" width="9" style="38"/>
    <col min="5133" max="5133" width="10.75" style="38" customWidth="1"/>
    <col min="5134" max="5376" width="9" style="38"/>
    <col min="5377" max="5377" width="14.75" style="38" customWidth="1"/>
    <col min="5378" max="5378" width="14.875" style="38" customWidth="1"/>
    <col min="5379" max="5379" width="5.25" style="38" customWidth="1"/>
    <col min="5380" max="5380" width="6.875" style="38" customWidth="1"/>
    <col min="5381" max="5381" width="7.5" style="38" customWidth="1"/>
    <col min="5382" max="5382" width="11.125" style="38" customWidth="1"/>
    <col min="5383" max="5383" width="8.625" style="38" customWidth="1"/>
    <col min="5384" max="5384" width="11.125" style="38" customWidth="1"/>
    <col min="5385" max="5385" width="8.625" style="38" customWidth="1"/>
    <col min="5386" max="5386" width="9.875" style="38" customWidth="1"/>
    <col min="5387" max="5387" width="12.75" style="38" customWidth="1"/>
    <col min="5388" max="5388" width="9" style="38"/>
    <col min="5389" max="5389" width="10.75" style="38" customWidth="1"/>
    <col min="5390" max="5632" width="9" style="38"/>
    <col min="5633" max="5633" width="14.75" style="38" customWidth="1"/>
    <col min="5634" max="5634" width="14.875" style="38" customWidth="1"/>
    <col min="5635" max="5635" width="5.25" style="38" customWidth="1"/>
    <col min="5636" max="5636" width="6.875" style="38" customWidth="1"/>
    <col min="5637" max="5637" width="7.5" style="38" customWidth="1"/>
    <col min="5638" max="5638" width="11.125" style="38" customWidth="1"/>
    <col min="5639" max="5639" width="8.625" style="38" customWidth="1"/>
    <col min="5640" max="5640" width="11.125" style="38" customWidth="1"/>
    <col min="5641" max="5641" width="8.625" style="38" customWidth="1"/>
    <col min="5642" max="5642" width="9.875" style="38" customWidth="1"/>
    <col min="5643" max="5643" width="12.75" style="38" customWidth="1"/>
    <col min="5644" max="5644" width="9" style="38"/>
    <col min="5645" max="5645" width="10.75" style="38" customWidth="1"/>
    <col min="5646" max="5888" width="9" style="38"/>
    <col min="5889" max="5889" width="14.75" style="38" customWidth="1"/>
    <col min="5890" max="5890" width="14.875" style="38" customWidth="1"/>
    <col min="5891" max="5891" width="5.25" style="38" customWidth="1"/>
    <col min="5892" max="5892" width="6.875" style="38" customWidth="1"/>
    <col min="5893" max="5893" width="7.5" style="38" customWidth="1"/>
    <col min="5894" max="5894" width="11.125" style="38" customWidth="1"/>
    <col min="5895" max="5895" width="8.625" style="38" customWidth="1"/>
    <col min="5896" max="5896" width="11.125" style="38" customWidth="1"/>
    <col min="5897" max="5897" width="8.625" style="38" customWidth="1"/>
    <col min="5898" max="5898" width="9.875" style="38" customWidth="1"/>
    <col min="5899" max="5899" width="12.75" style="38" customWidth="1"/>
    <col min="5900" max="5900" width="9" style="38"/>
    <col min="5901" max="5901" width="10.75" style="38" customWidth="1"/>
    <col min="5902" max="6144" width="9" style="38"/>
    <col min="6145" max="6145" width="14.75" style="38" customWidth="1"/>
    <col min="6146" max="6146" width="14.875" style="38" customWidth="1"/>
    <col min="6147" max="6147" width="5.25" style="38" customWidth="1"/>
    <col min="6148" max="6148" width="6.875" style="38" customWidth="1"/>
    <col min="6149" max="6149" width="7.5" style="38" customWidth="1"/>
    <col min="6150" max="6150" width="11.125" style="38" customWidth="1"/>
    <col min="6151" max="6151" width="8.625" style="38" customWidth="1"/>
    <col min="6152" max="6152" width="11.125" style="38" customWidth="1"/>
    <col min="6153" max="6153" width="8.625" style="38" customWidth="1"/>
    <col min="6154" max="6154" width="9.875" style="38" customWidth="1"/>
    <col min="6155" max="6155" width="12.75" style="38" customWidth="1"/>
    <col min="6156" max="6156" width="9" style="38"/>
    <col min="6157" max="6157" width="10.75" style="38" customWidth="1"/>
    <col min="6158" max="6400" width="9" style="38"/>
    <col min="6401" max="6401" width="14.75" style="38" customWidth="1"/>
    <col min="6402" max="6402" width="14.875" style="38" customWidth="1"/>
    <col min="6403" max="6403" width="5.25" style="38" customWidth="1"/>
    <col min="6404" max="6404" width="6.875" style="38" customWidth="1"/>
    <col min="6405" max="6405" width="7.5" style="38" customWidth="1"/>
    <col min="6406" max="6406" width="11.125" style="38" customWidth="1"/>
    <col min="6407" max="6407" width="8.625" style="38" customWidth="1"/>
    <col min="6408" max="6408" width="11.125" style="38" customWidth="1"/>
    <col min="6409" max="6409" width="8.625" style="38" customWidth="1"/>
    <col min="6410" max="6410" width="9.875" style="38" customWidth="1"/>
    <col min="6411" max="6411" width="12.75" style="38" customWidth="1"/>
    <col min="6412" max="6412" width="9" style="38"/>
    <col min="6413" max="6413" width="10.75" style="38" customWidth="1"/>
    <col min="6414" max="6656" width="9" style="38"/>
    <col min="6657" max="6657" width="14.75" style="38" customWidth="1"/>
    <col min="6658" max="6658" width="14.875" style="38" customWidth="1"/>
    <col min="6659" max="6659" width="5.25" style="38" customWidth="1"/>
    <col min="6660" max="6660" width="6.875" style="38" customWidth="1"/>
    <col min="6661" max="6661" width="7.5" style="38" customWidth="1"/>
    <col min="6662" max="6662" width="11.125" style="38" customWidth="1"/>
    <col min="6663" max="6663" width="8.625" style="38" customWidth="1"/>
    <col min="6664" max="6664" width="11.125" style="38" customWidth="1"/>
    <col min="6665" max="6665" width="8.625" style="38" customWidth="1"/>
    <col min="6666" max="6666" width="9.875" style="38" customWidth="1"/>
    <col min="6667" max="6667" width="12.75" style="38" customWidth="1"/>
    <col min="6668" max="6668" width="9" style="38"/>
    <col min="6669" max="6669" width="10.75" style="38" customWidth="1"/>
    <col min="6670" max="6912" width="9" style="38"/>
    <col min="6913" max="6913" width="14.75" style="38" customWidth="1"/>
    <col min="6914" max="6914" width="14.875" style="38" customWidth="1"/>
    <col min="6915" max="6915" width="5.25" style="38" customWidth="1"/>
    <col min="6916" max="6916" width="6.875" style="38" customWidth="1"/>
    <col min="6917" max="6917" width="7.5" style="38" customWidth="1"/>
    <col min="6918" max="6918" width="11.125" style="38" customWidth="1"/>
    <col min="6919" max="6919" width="8.625" style="38" customWidth="1"/>
    <col min="6920" max="6920" width="11.125" style="38" customWidth="1"/>
    <col min="6921" max="6921" width="8.625" style="38" customWidth="1"/>
    <col min="6922" max="6922" width="9.875" style="38" customWidth="1"/>
    <col min="6923" max="6923" width="12.75" style="38" customWidth="1"/>
    <col min="6924" max="6924" width="9" style="38"/>
    <col min="6925" max="6925" width="10.75" style="38" customWidth="1"/>
    <col min="6926" max="7168" width="9" style="38"/>
    <col min="7169" max="7169" width="14.75" style="38" customWidth="1"/>
    <col min="7170" max="7170" width="14.875" style="38" customWidth="1"/>
    <col min="7171" max="7171" width="5.25" style="38" customWidth="1"/>
    <col min="7172" max="7172" width="6.875" style="38" customWidth="1"/>
    <col min="7173" max="7173" width="7.5" style="38" customWidth="1"/>
    <col min="7174" max="7174" width="11.125" style="38" customWidth="1"/>
    <col min="7175" max="7175" width="8.625" style="38" customWidth="1"/>
    <col min="7176" max="7176" width="11.125" style="38" customWidth="1"/>
    <col min="7177" max="7177" width="8.625" style="38" customWidth="1"/>
    <col min="7178" max="7178" width="9.875" style="38" customWidth="1"/>
    <col min="7179" max="7179" width="12.75" style="38" customWidth="1"/>
    <col min="7180" max="7180" width="9" style="38"/>
    <col min="7181" max="7181" width="10.75" style="38" customWidth="1"/>
    <col min="7182" max="7424" width="9" style="38"/>
    <col min="7425" max="7425" width="14.75" style="38" customWidth="1"/>
    <col min="7426" max="7426" width="14.875" style="38" customWidth="1"/>
    <col min="7427" max="7427" width="5.25" style="38" customWidth="1"/>
    <col min="7428" max="7428" width="6.875" style="38" customWidth="1"/>
    <col min="7429" max="7429" width="7.5" style="38" customWidth="1"/>
    <col min="7430" max="7430" width="11.125" style="38" customWidth="1"/>
    <col min="7431" max="7431" width="8.625" style="38" customWidth="1"/>
    <col min="7432" max="7432" width="11.125" style="38" customWidth="1"/>
    <col min="7433" max="7433" width="8.625" style="38" customWidth="1"/>
    <col min="7434" max="7434" width="9.875" style="38" customWidth="1"/>
    <col min="7435" max="7435" width="12.75" style="38" customWidth="1"/>
    <col min="7436" max="7436" width="9" style="38"/>
    <col min="7437" max="7437" width="10.75" style="38" customWidth="1"/>
    <col min="7438" max="7680" width="9" style="38"/>
    <col min="7681" max="7681" width="14.75" style="38" customWidth="1"/>
    <col min="7682" max="7682" width="14.875" style="38" customWidth="1"/>
    <col min="7683" max="7683" width="5.25" style="38" customWidth="1"/>
    <col min="7684" max="7684" width="6.875" style="38" customWidth="1"/>
    <col min="7685" max="7685" width="7.5" style="38" customWidth="1"/>
    <col min="7686" max="7686" width="11.125" style="38" customWidth="1"/>
    <col min="7687" max="7687" width="8.625" style="38" customWidth="1"/>
    <col min="7688" max="7688" width="11.125" style="38" customWidth="1"/>
    <col min="7689" max="7689" width="8.625" style="38" customWidth="1"/>
    <col min="7690" max="7690" width="9.875" style="38" customWidth="1"/>
    <col min="7691" max="7691" width="12.75" style="38" customWidth="1"/>
    <col min="7692" max="7692" width="9" style="38"/>
    <col min="7693" max="7693" width="10.75" style="38" customWidth="1"/>
    <col min="7694" max="7936" width="9" style="38"/>
    <col min="7937" max="7937" width="14.75" style="38" customWidth="1"/>
    <col min="7938" max="7938" width="14.875" style="38" customWidth="1"/>
    <col min="7939" max="7939" width="5.25" style="38" customWidth="1"/>
    <col min="7940" max="7940" width="6.875" style="38" customWidth="1"/>
    <col min="7941" max="7941" width="7.5" style="38" customWidth="1"/>
    <col min="7942" max="7942" width="11.125" style="38" customWidth="1"/>
    <col min="7943" max="7943" width="8.625" style="38" customWidth="1"/>
    <col min="7944" max="7944" width="11.125" style="38" customWidth="1"/>
    <col min="7945" max="7945" width="8.625" style="38" customWidth="1"/>
    <col min="7946" max="7946" width="9.875" style="38" customWidth="1"/>
    <col min="7947" max="7947" width="12.75" style="38" customWidth="1"/>
    <col min="7948" max="7948" width="9" style="38"/>
    <col min="7949" max="7949" width="10.75" style="38" customWidth="1"/>
    <col min="7950" max="8192" width="9" style="38"/>
    <col min="8193" max="8193" width="14.75" style="38" customWidth="1"/>
    <col min="8194" max="8194" width="14.875" style="38" customWidth="1"/>
    <col min="8195" max="8195" width="5.25" style="38" customWidth="1"/>
    <col min="8196" max="8196" width="6.875" style="38" customWidth="1"/>
    <col min="8197" max="8197" width="7.5" style="38" customWidth="1"/>
    <col min="8198" max="8198" width="11.125" style="38" customWidth="1"/>
    <col min="8199" max="8199" width="8.625" style="38" customWidth="1"/>
    <col min="8200" max="8200" width="11.125" style="38" customWidth="1"/>
    <col min="8201" max="8201" width="8.625" style="38" customWidth="1"/>
    <col min="8202" max="8202" width="9.875" style="38" customWidth="1"/>
    <col min="8203" max="8203" width="12.75" style="38" customWidth="1"/>
    <col min="8204" max="8204" width="9" style="38"/>
    <col min="8205" max="8205" width="10.75" style="38" customWidth="1"/>
    <col min="8206" max="8448" width="9" style="38"/>
    <col min="8449" max="8449" width="14.75" style="38" customWidth="1"/>
    <col min="8450" max="8450" width="14.875" style="38" customWidth="1"/>
    <col min="8451" max="8451" width="5.25" style="38" customWidth="1"/>
    <col min="8452" max="8452" width="6.875" style="38" customWidth="1"/>
    <col min="8453" max="8453" width="7.5" style="38" customWidth="1"/>
    <col min="8454" max="8454" width="11.125" style="38" customWidth="1"/>
    <col min="8455" max="8455" width="8.625" style="38" customWidth="1"/>
    <col min="8456" max="8456" width="11.125" style="38" customWidth="1"/>
    <col min="8457" max="8457" width="8.625" style="38" customWidth="1"/>
    <col min="8458" max="8458" width="9.875" style="38" customWidth="1"/>
    <col min="8459" max="8459" width="12.75" style="38" customWidth="1"/>
    <col min="8460" max="8460" width="9" style="38"/>
    <col min="8461" max="8461" width="10.75" style="38" customWidth="1"/>
    <col min="8462" max="8704" width="9" style="38"/>
    <col min="8705" max="8705" width="14.75" style="38" customWidth="1"/>
    <col min="8706" max="8706" width="14.875" style="38" customWidth="1"/>
    <col min="8707" max="8707" width="5.25" style="38" customWidth="1"/>
    <col min="8708" max="8708" width="6.875" style="38" customWidth="1"/>
    <col min="8709" max="8709" width="7.5" style="38" customWidth="1"/>
    <col min="8710" max="8710" width="11.125" style="38" customWidth="1"/>
    <col min="8711" max="8711" width="8.625" style="38" customWidth="1"/>
    <col min="8712" max="8712" width="11.125" style="38" customWidth="1"/>
    <col min="8713" max="8713" width="8.625" style="38" customWidth="1"/>
    <col min="8714" max="8714" width="9.875" style="38" customWidth="1"/>
    <col min="8715" max="8715" width="12.75" style="38" customWidth="1"/>
    <col min="8716" max="8716" width="9" style="38"/>
    <col min="8717" max="8717" width="10.75" style="38" customWidth="1"/>
    <col min="8718" max="8960" width="9" style="38"/>
    <col min="8961" max="8961" width="14.75" style="38" customWidth="1"/>
    <col min="8962" max="8962" width="14.875" style="38" customWidth="1"/>
    <col min="8963" max="8963" width="5.25" style="38" customWidth="1"/>
    <col min="8964" max="8964" width="6.875" style="38" customWidth="1"/>
    <col min="8965" max="8965" width="7.5" style="38" customWidth="1"/>
    <col min="8966" max="8966" width="11.125" style="38" customWidth="1"/>
    <col min="8967" max="8967" width="8.625" style="38" customWidth="1"/>
    <col min="8968" max="8968" width="11.125" style="38" customWidth="1"/>
    <col min="8969" max="8969" width="8.625" style="38" customWidth="1"/>
    <col min="8970" max="8970" width="9.875" style="38" customWidth="1"/>
    <col min="8971" max="8971" width="12.75" style="38" customWidth="1"/>
    <col min="8972" max="8972" width="9" style="38"/>
    <col min="8973" max="8973" width="10.75" style="38" customWidth="1"/>
    <col min="8974" max="9216" width="9" style="38"/>
    <col min="9217" max="9217" width="14.75" style="38" customWidth="1"/>
    <col min="9218" max="9218" width="14.875" style="38" customWidth="1"/>
    <col min="9219" max="9219" width="5.25" style="38" customWidth="1"/>
    <col min="9220" max="9220" width="6.875" style="38" customWidth="1"/>
    <col min="9221" max="9221" width="7.5" style="38" customWidth="1"/>
    <col min="9222" max="9222" width="11.125" style="38" customWidth="1"/>
    <col min="9223" max="9223" width="8.625" style="38" customWidth="1"/>
    <col min="9224" max="9224" width="11.125" style="38" customWidth="1"/>
    <col min="9225" max="9225" width="8.625" style="38" customWidth="1"/>
    <col min="9226" max="9226" width="9.875" style="38" customWidth="1"/>
    <col min="9227" max="9227" width="12.75" style="38" customWidth="1"/>
    <col min="9228" max="9228" width="9" style="38"/>
    <col min="9229" max="9229" width="10.75" style="38" customWidth="1"/>
    <col min="9230" max="9472" width="9" style="38"/>
    <col min="9473" max="9473" width="14.75" style="38" customWidth="1"/>
    <col min="9474" max="9474" width="14.875" style="38" customWidth="1"/>
    <col min="9475" max="9475" width="5.25" style="38" customWidth="1"/>
    <col min="9476" max="9476" width="6.875" style="38" customWidth="1"/>
    <col min="9477" max="9477" width="7.5" style="38" customWidth="1"/>
    <col min="9478" max="9478" width="11.125" style="38" customWidth="1"/>
    <col min="9479" max="9479" width="8.625" style="38" customWidth="1"/>
    <col min="9480" max="9480" width="11.125" style="38" customWidth="1"/>
    <col min="9481" max="9481" width="8.625" style="38" customWidth="1"/>
    <col min="9482" max="9482" width="9.875" style="38" customWidth="1"/>
    <col min="9483" max="9483" width="12.75" style="38" customWidth="1"/>
    <col min="9484" max="9484" width="9" style="38"/>
    <col min="9485" max="9485" width="10.75" style="38" customWidth="1"/>
    <col min="9486" max="9728" width="9" style="38"/>
    <col min="9729" max="9729" width="14.75" style="38" customWidth="1"/>
    <col min="9730" max="9730" width="14.875" style="38" customWidth="1"/>
    <col min="9731" max="9731" width="5.25" style="38" customWidth="1"/>
    <col min="9732" max="9732" width="6.875" style="38" customWidth="1"/>
    <col min="9733" max="9733" width="7.5" style="38" customWidth="1"/>
    <col min="9734" max="9734" width="11.125" style="38" customWidth="1"/>
    <col min="9735" max="9735" width="8.625" style="38" customWidth="1"/>
    <col min="9736" max="9736" width="11.125" style="38" customWidth="1"/>
    <col min="9737" max="9737" width="8.625" style="38" customWidth="1"/>
    <col min="9738" max="9738" width="9.875" style="38" customWidth="1"/>
    <col min="9739" max="9739" width="12.75" style="38" customWidth="1"/>
    <col min="9740" max="9740" width="9" style="38"/>
    <col min="9741" max="9741" width="10.75" style="38" customWidth="1"/>
    <col min="9742" max="9984" width="9" style="38"/>
    <col min="9985" max="9985" width="14.75" style="38" customWidth="1"/>
    <col min="9986" max="9986" width="14.875" style="38" customWidth="1"/>
    <col min="9987" max="9987" width="5.25" style="38" customWidth="1"/>
    <col min="9988" max="9988" width="6.875" style="38" customWidth="1"/>
    <col min="9989" max="9989" width="7.5" style="38" customWidth="1"/>
    <col min="9990" max="9990" width="11.125" style="38" customWidth="1"/>
    <col min="9991" max="9991" width="8.625" style="38" customWidth="1"/>
    <col min="9992" max="9992" width="11.125" style="38" customWidth="1"/>
    <col min="9993" max="9993" width="8.625" style="38" customWidth="1"/>
    <col min="9994" max="9994" width="9.875" style="38" customWidth="1"/>
    <col min="9995" max="9995" width="12.75" style="38" customWidth="1"/>
    <col min="9996" max="9996" width="9" style="38"/>
    <col min="9997" max="9997" width="10.75" style="38" customWidth="1"/>
    <col min="9998" max="10240" width="9" style="38"/>
    <col min="10241" max="10241" width="14.75" style="38" customWidth="1"/>
    <col min="10242" max="10242" width="14.875" style="38" customWidth="1"/>
    <col min="10243" max="10243" width="5.25" style="38" customWidth="1"/>
    <col min="10244" max="10244" width="6.875" style="38" customWidth="1"/>
    <col min="10245" max="10245" width="7.5" style="38" customWidth="1"/>
    <col min="10246" max="10246" width="11.125" style="38" customWidth="1"/>
    <col min="10247" max="10247" width="8.625" style="38" customWidth="1"/>
    <col min="10248" max="10248" width="11.125" style="38" customWidth="1"/>
    <col min="10249" max="10249" width="8.625" style="38" customWidth="1"/>
    <col min="10250" max="10250" width="9.875" style="38" customWidth="1"/>
    <col min="10251" max="10251" width="12.75" style="38" customWidth="1"/>
    <col min="10252" max="10252" width="9" style="38"/>
    <col min="10253" max="10253" width="10.75" style="38" customWidth="1"/>
    <col min="10254" max="10496" width="9" style="38"/>
    <col min="10497" max="10497" width="14.75" style="38" customWidth="1"/>
    <col min="10498" max="10498" width="14.875" style="38" customWidth="1"/>
    <col min="10499" max="10499" width="5.25" style="38" customWidth="1"/>
    <col min="10500" max="10500" width="6.875" style="38" customWidth="1"/>
    <col min="10501" max="10501" width="7.5" style="38" customWidth="1"/>
    <col min="10502" max="10502" width="11.125" style="38" customWidth="1"/>
    <col min="10503" max="10503" width="8.625" style="38" customWidth="1"/>
    <col min="10504" max="10504" width="11.125" style="38" customWidth="1"/>
    <col min="10505" max="10505" width="8.625" style="38" customWidth="1"/>
    <col min="10506" max="10506" width="9.875" style="38" customWidth="1"/>
    <col min="10507" max="10507" width="12.75" style="38" customWidth="1"/>
    <col min="10508" max="10508" width="9" style="38"/>
    <col min="10509" max="10509" width="10.75" style="38" customWidth="1"/>
    <col min="10510" max="10752" width="9" style="38"/>
    <col min="10753" max="10753" width="14.75" style="38" customWidth="1"/>
    <col min="10754" max="10754" width="14.875" style="38" customWidth="1"/>
    <col min="10755" max="10755" width="5.25" style="38" customWidth="1"/>
    <col min="10756" max="10756" width="6.875" style="38" customWidth="1"/>
    <col min="10757" max="10757" width="7.5" style="38" customWidth="1"/>
    <col min="10758" max="10758" width="11.125" style="38" customWidth="1"/>
    <col min="10759" max="10759" width="8.625" style="38" customWidth="1"/>
    <col min="10760" max="10760" width="11.125" style="38" customWidth="1"/>
    <col min="10761" max="10761" width="8.625" style="38" customWidth="1"/>
    <col min="10762" max="10762" width="9.875" style="38" customWidth="1"/>
    <col min="10763" max="10763" width="12.75" style="38" customWidth="1"/>
    <col min="10764" max="10764" width="9" style="38"/>
    <col min="10765" max="10765" width="10.75" style="38" customWidth="1"/>
    <col min="10766" max="11008" width="9" style="38"/>
    <col min="11009" max="11009" width="14.75" style="38" customWidth="1"/>
    <col min="11010" max="11010" width="14.875" style="38" customWidth="1"/>
    <col min="11011" max="11011" width="5.25" style="38" customWidth="1"/>
    <col min="11012" max="11012" width="6.875" style="38" customWidth="1"/>
    <col min="11013" max="11013" width="7.5" style="38" customWidth="1"/>
    <col min="11014" max="11014" width="11.125" style="38" customWidth="1"/>
    <col min="11015" max="11015" width="8.625" style="38" customWidth="1"/>
    <col min="11016" max="11016" width="11.125" style="38" customWidth="1"/>
    <col min="11017" max="11017" width="8.625" style="38" customWidth="1"/>
    <col min="11018" max="11018" width="9.875" style="38" customWidth="1"/>
    <col min="11019" max="11019" width="12.75" style="38" customWidth="1"/>
    <col min="11020" max="11020" width="9" style="38"/>
    <col min="11021" max="11021" width="10.75" style="38" customWidth="1"/>
    <col min="11022" max="11264" width="9" style="38"/>
    <col min="11265" max="11265" width="14.75" style="38" customWidth="1"/>
    <col min="11266" max="11266" width="14.875" style="38" customWidth="1"/>
    <col min="11267" max="11267" width="5.25" style="38" customWidth="1"/>
    <col min="11268" max="11268" width="6.875" style="38" customWidth="1"/>
    <col min="11269" max="11269" width="7.5" style="38" customWidth="1"/>
    <col min="11270" max="11270" width="11.125" style="38" customWidth="1"/>
    <col min="11271" max="11271" width="8.625" style="38" customWidth="1"/>
    <col min="11272" max="11272" width="11.125" style="38" customWidth="1"/>
    <col min="11273" max="11273" width="8.625" style="38" customWidth="1"/>
    <col min="11274" max="11274" width="9.875" style="38" customWidth="1"/>
    <col min="11275" max="11275" width="12.75" style="38" customWidth="1"/>
    <col min="11276" max="11276" width="9" style="38"/>
    <col min="11277" max="11277" width="10.75" style="38" customWidth="1"/>
    <col min="11278" max="11520" width="9" style="38"/>
    <col min="11521" max="11521" width="14.75" style="38" customWidth="1"/>
    <col min="11522" max="11522" width="14.875" style="38" customWidth="1"/>
    <col min="11523" max="11523" width="5.25" style="38" customWidth="1"/>
    <col min="11524" max="11524" width="6.875" style="38" customWidth="1"/>
    <col min="11525" max="11525" width="7.5" style="38" customWidth="1"/>
    <col min="11526" max="11526" width="11.125" style="38" customWidth="1"/>
    <col min="11527" max="11527" width="8.625" style="38" customWidth="1"/>
    <col min="11528" max="11528" width="11.125" style="38" customWidth="1"/>
    <col min="11529" max="11529" width="8.625" style="38" customWidth="1"/>
    <col min="11530" max="11530" width="9.875" style="38" customWidth="1"/>
    <col min="11531" max="11531" width="12.75" style="38" customWidth="1"/>
    <col min="11532" max="11532" width="9" style="38"/>
    <col min="11533" max="11533" width="10.75" style="38" customWidth="1"/>
    <col min="11534" max="11776" width="9" style="38"/>
    <col min="11777" max="11777" width="14.75" style="38" customWidth="1"/>
    <col min="11778" max="11778" width="14.875" style="38" customWidth="1"/>
    <col min="11779" max="11779" width="5.25" style="38" customWidth="1"/>
    <col min="11780" max="11780" width="6.875" style="38" customWidth="1"/>
    <col min="11781" max="11781" width="7.5" style="38" customWidth="1"/>
    <col min="11782" max="11782" width="11.125" style="38" customWidth="1"/>
    <col min="11783" max="11783" width="8.625" style="38" customWidth="1"/>
    <col min="11784" max="11784" width="11.125" style="38" customWidth="1"/>
    <col min="11785" max="11785" width="8.625" style="38" customWidth="1"/>
    <col min="11786" max="11786" width="9.875" style="38" customWidth="1"/>
    <col min="11787" max="11787" width="12.75" style="38" customWidth="1"/>
    <col min="11788" max="11788" width="9" style="38"/>
    <col min="11789" max="11789" width="10.75" style="38" customWidth="1"/>
    <col min="11790" max="12032" width="9" style="38"/>
    <col min="12033" max="12033" width="14.75" style="38" customWidth="1"/>
    <col min="12034" max="12034" width="14.875" style="38" customWidth="1"/>
    <col min="12035" max="12035" width="5.25" style="38" customWidth="1"/>
    <col min="12036" max="12036" width="6.875" style="38" customWidth="1"/>
    <col min="12037" max="12037" width="7.5" style="38" customWidth="1"/>
    <col min="12038" max="12038" width="11.125" style="38" customWidth="1"/>
    <col min="12039" max="12039" width="8.625" style="38" customWidth="1"/>
    <col min="12040" max="12040" width="11.125" style="38" customWidth="1"/>
    <col min="12041" max="12041" width="8.625" style="38" customWidth="1"/>
    <col min="12042" max="12042" width="9.875" style="38" customWidth="1"/>
    <col min="12043" max="12043" width="12.75" style="38" customWidth="1"/>
    <col min="12044" max="12044" width="9" style="38"/>
    <col min="12045" max="12045" width="10.75" style="38" customWidth="1"/>
    <col min="12046" max="12288" width="9" style="38"/>
    <col min="12289" max="12289" width="14.75" style="38" customWidth="1"/>
    <col min="12290" max="12290" width="14.875" style="38" customWidth="1"/>
    <col min="12291" max="12291" width="5.25" style="38" customWidth="1"/>
    <col min="12292" max="12292" width="6.875" style="38" customWidth="1"/>
    <col min="12293" max="12293" width="7.5" style="38" customWidth="1"/>
    <col min="12294" max="12294" width="11.125" style="38" customWidth="1"/>
    <col min="12295" max="12295" width="8.625" style="38" customWidth="1"/>
    <col min="12296" max="12296" width="11.125" style="38" customWidth="1"/>
    <col min="12297" max="12297" width="8.625" style="38" customWidth="1"/>
    <col min="12298" max="12298" width="9.875" style="38" customWidth="1"/>
    <col min="12299" max="12299" width="12.75" style="38" customWidth="1"/>
    <col min="12300" max="12300" width="9" style="38"/>
    <col min="12301" max="12301" width="10.75" style="38" customWidth="1"/>
    <col min="12302" max="12544" width="9" style="38"/>
    <col min="12545" max="12545" width="14.75" style="38" customWidth="1"/>
    <col min="12546" max="12546" width="14.875" style="38" customWidth="1"/>
    <col min="12547" max="12547" width="5.25" style="38" customWidth="1"/>
    <col min="12548" max="12548" width="6.875" style="38" customWidth="1"/>
    <col min="12549" max="12549" width="7.5" style="38" customWidth="1"/>
    <col min="12550" max="12550" width="11.125" style="38" customWidth="1"/>
    <col min="12551" max="12551" width="8.625" style="38" customWidth="1"/>
    <col min="12552" max="12552" width="11.125" style="38" customWidth="1"/>
    <col min="12553" max="12553" width="8.625" style="38" customWidth="1"/>
    <col min="12554" max="12554" width="9.875" style="38" customWidth="1"/>
    <col min="12555" max="12555" width="12.75" style="38" customWidth="1"/>
    <col min="12556" max="12556" width="9" style="38"/>
    <col min="12557" max="12557" width="10.75" style="38" customWidth="1"/>
    <col min="12558" max="12800" width="9" style="38"/>
    <col min="12801" max="12801" width="14.75" style="38" customWidth="1"/>
    <col min="12802" max="12802" width="14.875" style="38" customWidth="1"/>
    <col min="12803" max="12803" width="5.25" style="38" customWidth="1"/>
    <col min="12804" max="12804" width="6.875" style="38" customWidth="1"/>
    <col min="12805" max="12805" width="7.5" style="38" customWidth="1"/>
    <col min="12806" max="12806" width="11.125" style="38" customWidth="1"/>
    <col min="12807" max="12807" width="8.625" style="38" customWidth="1"/>
    <col min="12808" max="12808" width="11.125" style="38" customWidth="1"/>
    <col min="12809" max="12809" width="8.625" style="38" customWidth="1"/>
    <col min="12810" max="12810" width="9.875" style="38" customWidth="1"/>
    <col min="12811" max="12811" width="12.75" style="38" customWidth="1"/>
    <col min="12812" max="12812" width="9" style="38"/>
    <col min="12813" max="12813" width="10.75" style="38" customWidth="1"/>
    <col min="12814" max="13056" width="9" style="38"/>
    <col min="13057" max="13057" width="14.75" style="38" customWidth="1"/>
    <col min="13058" max="13058" width="14.875" style="38" customWidth="1"/>
    <col min="13059" max="13059" width="5.25" style="38" customWidth="1"/>
    <col min="13060" max="13060" width="6.875" style="38" customWidth="1"/>
    <col min="13061" max="13061" width="7.5" style="38" customWidth="1"/>
    <col min="13062" max="13062" width="11.125" style="38" customWidth="1"/>
    <col min="13063" max="13063" width="8.625" style="38" customWidth="1"/>
    <col min="13064" max="13064" width="11.125" style="38" customWidth="1"/>
    <col min="13065" max="13065" width="8.625" style="38" customWidth="1"/>
    <col min="13066" max="13066" width="9.875" style="38" customWidth="1"/>
    <col min="13067" max="13067" width="12.75" style="38" customWidth="1"/>
    <col min="13068" max="13068" width="9" style="38"/>
    <col min="13069" max="13069" width="10.75" style="38" customWidth="1"/>
    <col min="13070" max="13312" width="9" style="38"/>
    <col min="13313" max="13313" width="14.75" style="38" customWidth="1"/>
    <col min="13314" max="13314" width="14.875" style="38" customWidth="1"/>
    <col min="13315" max="13315" width="5.25" style="38" customWidth="1"/>
    <col min="13316" max="13316" width="6.875" style="38" customWidth="1"/>
    <col min="13317" max="13317" width="7.5" style="38" customWidth="1"/>
    <col min="13318" max="13318" width="11.125" style="38" customWidth="1"/>
    <col min="13319" max="13319" width="8.625" style="38" customWidth="1"/>
    <col min="13320" max="13320" width="11.125" style="38" customWidth="1"/>
    <col min="13321" max="13321" width="8.625" style="38" customWidth="1"/>
    <col min="13322" max="13322" width="9.875" style="38" customWidth="1"/>
    <col min="13323" max="13323" width="12.75" style="38" customWidth="1"/>
    <col min="13324" max="13324" width="9" style="38"/>
    <col min="13325" max="13325" width="10.75" style="38" customWidth="1"/>
    <col min="13326" max="13568" width="9" style="38"/>
    <col min="13569" max="13569" width="14.75" style="38" customWidth="1"/>
    <col min="13570" max="13570" width="14.875" style="38" customWidth="1"/>
    <col min="13571" max="13571" width="5.25" style="38" customWidth="1"/>
    <col min="13572" max="13572" width="6.875" style="38" customWidth="1"/>
    <col min="13573" max="13573" width="7.5" style="38" customWidth="1"/>
    <col min="13574" max="13574" width="11.125" style="38" customWidth="1"/>
    <col min="13575" max="13575" width="8.625" style="38" customWidth="1"/>
    <col min="13576" max="13576" width="11.125" style="38" customWidth="1"/>
    <col min="13577" max="13577" width="8.625" style="38" customWidth="1"/>
    <col min="13578" max="13578" width="9.875" style="38" customWidth="1"/>
    <col min="13579" max="13579" width="12.75" style="38" customWidth="1"/>
    <col min="13580" max="13580" width="9" style="38"/>
    <col min="13581" max="13581" width="10.75" style="38" customWidth="1"/>
    <col min="13582" max="13824" width="9" style="38"/>
    <col min="13825" max="13825" width="14.75" style="38" customWidth="1"/>
    <col min="13826" max="13826" width="14.875" style="38" customWidth="1"/>
    <col min="13827" max="13827" width="5.25" style="38" customWidth="1"/>
    <col min="13828" max="13828" width="6.875" style="38" customWidth="1"/>
    <col min="13829" max="13829" width="7.5" style="38" customWidth="1"/>
    <col min="13830" max="13830" width="11.125" style="38" customWidth="1"/>
    <col min="13831" max="13831" width="8.625" style="38" customWidth="1"/>
    <col min="13832" max="13832" width="11.125" style="38" customWidth="1"/>
    <col min="13833" max="13833" width="8.625" style="38" customWidth="1"/>
    <col min="13834" max="13834" width="9.875" style="38" customWidth="1"/>
    <col min="13835" max="13835" width="12.75" style="38" customWidth="1"/>
    <col min="13836" max="13836" width="9" style="38"/>
    <col min="13837" max="13837" width="10.75" style="38" customWidth="1"/>
    <col min="13838" max="14080" width="9" style="38"/>
    <col min="14081" max="14081" width="14.75" style="38" customWidth="1"/>
    <col min="14082" max="14082" width="14.875" style="38" customWidth="1"/>
    <col min="14083" max="14083" width="5.25" style="38" customWidth="1"/>
    <col min="14084" max="14084" width="6.875" style="38" customWidth="1"/>
    <col min="14085" max="14085" width="7.5" style="38" customWidth="1"/>
    <col min="14086" max="14086" width="11.125" style="38" customWidth="1"/>
    <col min="14087" max="14087" width="8.625" style="38" customWidth="1"/>
    <col min="14088" max="14088" width="11.125" style="38" customWidth="1"/>
    <col min="14089" max="14089" width="8.625" style="38" customWidth="1"/>
    <col min="14090" max="14090" width="9.875" style="38" customWidth="1"/>
    <col min="14091" max="14091" width="12.75" style="38" customWidth="1"/>
    <col min="14092" max="14092" width="9" style="38"/>
    <col min="14093" max="14093" width="10.75" style="38" customWidth="1"/>
    <col min="14094" max="14336" width="9" style="38"/>
    <col min="14337" max="14337" width="14.75" style="38" customWidth="1"/>
    <col min="14338" max="14338" width="14.875" style="38" customWidth="1"/>
    <col min="14339" max="14339" width="5.25" style="38" customWidth="1"/>
    <col min="14340" max="14340" width="6.875" style="38" customWidth="1"/>
    <col min="14341" max="14341" width="7.5" style="38" customWidth="1"/>
    <col min="14342" max="14342" width="11.125" style="38" customWidth="1"/>
    <col min="14343" max="14343" width="8.625" style="38" customWidth="1"/>
    <col min="14344" max="14344" width="11.125" style="38" customWidth="1"/>
    <col min="14345" max="14345" width="8.625" style="38" customWidth="1"/>
    <col min="14346" max="14346" width="9.875" style="38" customWidth="1"/>
    <col min="14347" max="14347" width="12.75" style="38" customWidth="1"/>
    <col min="14348" max="14348" width="9" style="38"/>
    <col min="14349" max="14349" width="10.75" style="38" customWidth="1"/>
    <col min="14350" max="14592" width="9" style="38"/>
    <col min="14593" max="14593" width="14.75" style="38" customWidth="1"/>
    <col min="14594" max="14594" width="14.875" style="38" customWidth="1"/>
    <col min="14595" max="14595" width="5.25" style="38" customWidth="1"/>
    <col min="14596" max="14596" width="6.875" style="38" customWidth="1"/>
    <col min="14597" max="14597" width="7.5" style="38" customWidth="1"/>
    <col min="14598" max="14598" width="11.125" style="38" customWidth="1"/>
    <col min="14599" max="14599" width="8.625" style="38" customWidth="1"/>
    <col min="14600" max="14600" width="11.125" style="38" customWidth="1"/>
    <col min="14601" max="14601" width="8.625" style="38" customWidth="1"/>
    <col min="14602" max="14602" width="9.875" style="38" customWidth="1"/>
    <col min="14603" max="14603" width="12.75" style="38" customWidth="1"/>
    <col min="14604" max="14604" width="9" style="38"/>
    <col min="14605" max="14605" width="10.75" style="38" customWidth="1"/>
    <col min="14606" max="14848" width="9" style="38"/>
    <col min="14849" max="14849" width="14.75" style="38" customWidth="1"/>
    <col min="14850" max="14850" width="14.875" style="38" customWidth="1"/>
    <col min="14851" max="14851" width="5.25" style="38" customWidth="1"/>
    <col min="14852" max="14852" width="6.875" style="38" customWidth="1"/>
    <col min="14853" max="14853" width="7.5" style="38" customWidth="1"/>
    <col min="14854" max="14854" width="11.125" style="38" customWidth="1"/>
    <col min="14855" max="14855" width="8.625" style="38" customWidth="1"/>
    <col min="14856" max="14856" width="11.125" style="38" customWidth="1"/>
    <col min="14857" max="14857" width="8.625" style="38" customWidth="1"/>
    <col min="14858" max="14858" width="9.875" style="38" customWidth="1"/>
    <col min="14859" max="14859" width="12.75" style="38" customWidth="1"/>
    <col min="14860" max="14860" width="9" style="38"/>
    <col min="14861" max="14861" width="10.75" style="38" customWidth="1"/>
    <col min="14862" max="15104" width="9" style="38"/>
    <col min="15105" max="15105" width="14.75" style="38" customWidth="1"/>
    <col min="15106" max="15106" width="14.875" style="38" customWidth="1"/>
    <col min="15107" max="15107" width="5.25" style="38" customWidth="1"/>
    <col min="15108" max="15108" width="6.875" style="38" customWidth="1"/>
    <col min="15109" max="15109" width="7.5" style="38" customWidth="1"/>
    <col min="15110" max="15110" width="11.125" style="38" customWidth="1"/>
    <col min="15111" max="15111" width="8.625" style="38" customWidth="1"/>
    <col min="15112" max="15112" width="11.125" style="38" customWidth="1"/>
    <col min="15113" max="15113" width="8.625" style="38" customWidth="1"/>
    <col min="15114" max="15114" width="9.875" style="38" customWidth="1"/>
    <col min="15115" max="15115" width="12.75" style="38" customWidth="1"/>
    <col min="15116" max="15116" width="9" style="38"/>
    <col min="15117" max="15117" width="10.75" style="38" customWidth="1"/>
    <col min="15118" max="15360" width="9" style="38"/>
    <col min="15361" max="15361" width="14.75" style="38" customWidth="1"/>
    <col min="15362" max="15362" width="14.875" style="38" customWidth="1"/>
    <col min="15363" max="15363" width="5.25" style="38" customWidth="1"/>
    <col min="15364" max="15364" width="6.875" style="38" customWidth="1"/>
    <col min="15365" max="15365" width="7.5" style="38" customWidth="1"/>
    <col min="15366" max="15366" width="11.125" style="38" customWidth="1"/>
    <col min="15367" max="15367" width="8.625" style="38" customWidth="1"/>
    <col min="15368" max="15368" width="11.125" style="38" customWidth="1"/>
    <col min="15369" max="15369" width="8.625" style="38" customWidth="1"/>
    <col min="15370" max="15370" width="9.875" style="38" customWidth="1"/>
    <col min="15371" max="15371" width="12.75" style="38" customWidth="1"/>
    <col min="15372" max="15372" width="9" style="38"/>
    <col min="15373" max="15373" width="10.75" style="38" customWidth="1"/>
    <col min="15374" max="15616" width="9" style="38"/>
    <col min="15617" max="15617" width="14.75" style="38" customWidth="1"/>
    <col min="15618" max="15618" width="14.875" style="38" customWidth="1"/>
    <col min="15619" max="15619" width="5.25" style="38" customWidth="1"/>
    <col min="15620" max="15620" width="6.875" style="38" customWidth="1"/>
    <col min="15621" max="15621" width="7.5" style="38" customWidth="1"/>
    <col min="15622" max="15622" width="11.125" style="38" customWidth="1"/>
    <col min="15623" max="15623" width="8.625" style="38" customWidth="1"/>
    <col min="15624" max="15624" width="11.125" style="38" customWidth="1"/>
    <col min="15625" max="15625" width="8.625" style="38" customWidth="1"/>
    <col min="15626" max="15626" width="9.875" style="38" customWidth="1"/>
    <col min="15627" max="15627" width="12.75" style="38" customWidth="1"/>
    <col min="15628" max="15628" width="9" style="38"/>
    <col min="15629" max="15629" width="10.75" style="38" customWidth="1"/>
    <col min="15630" max="15872" width="9" style="38"/>
    <col min="15873" max="15873" width="14.75" style="38" customWidth="1"/>
    <col min="15874" max="15874" width="14.875" style="38" customWidth="1"/>
    <col min="15875" max="15875" width="5.25" style="38" customWidth="1"/>
    <col min="15876" max="15876" width="6.875" style="38" customWidth="1"/>
    <col min="15877" max="15877" width="7.5" style="38" customWidth="1"/>
    <col min="15878" max="15878" width="11.125" style="38" customWidth="1"/>
    <col min="15879" max="15879" width="8.625" style="38" customWidth="1"/>
    <col min="15880" max="15880" width="11.125" style="38" customWidth="1"/>
    <col min="15881" max="15881" width="8.625" style="38" customWidth="1"/>
    <col min="15882" max="15882" width="9.875" style="38" customWidth="1"/>
    <col min="15883" max="15883" width="12.75" style="38" customWidth="1"/>
    <col min="15884" max="15884" width="9" style="38"/>
    <col min="15885" max="15885" width="10.75" style="38" customWidth="1"/>
    <col min="15886" max="16128" width="9" style="38"/>
    <col min="16129" max="16129" width="14.75" style="38" customWidth="1"/>
    <col min="16130" max="16130" width="14.875" style="38" customWidth="1"/>
    <col min="16131" max="16131" width="5.25" style="38" customWidth="1"/>
    <col min="16132" max="16132" width="6.875" style="38" customWidth="1"/>
    <col min="16133" max="16133" width="7.5" style="38" customWidth="1"/>
    <col min="16134" max="16134" width="11.125" style="38" customWidth="1"/>
    <col min="16135" max="16135" width="8.625" style="38" customWidth="1"/>
    <col min="16136" max="16136" width="11.125" style="38" customWidth="1"/>
    <col min="16137" max="16137" width="8.625" style="38" customWidth="1"/>
    <col min="16138" max="16138" width="9.875" style="38" customWidth="1"/>
    <col min="16139" max="16139" width="12.75" style="38" customWidth="1"/>
    <col min="16140" max="16140" width="9" style="38"/>
    <col min="16141" max="16141" width="10.75" style="38" customWidth="1"/>
    <col min="16142" max="16384" width="9" style="38"/>
  </cols>
  <sheetData>
    <row r="1" spans="1:15" ht="10.5" customHeight="1">
      <c r="A1" s="34"/>
      <c r="B1" s="35"/>
      <c r="C1" s="35"/>
      <c r="D1" s="35"/>
      <c r="E1" s="35"/>
      <c r="F1" s="35"/>
      <c r="G1" s="35"/>
      <c r="H1" s="35"/>
      <c r="I1" s="35"/>
      <c r="J1" s="35"/>
      <c r="K1" s="36"/>
      <c r="L1" s="37"/>
    </row>
    <row r="2" spans="1:15" ht="25.9" customHeight="1">
      <c r="A2" s="39" t="s">
        <v>452</v>
      </c>
      <c r="B2" s="40"/>
      <c r="C2" s="40"/>
      <c r="D2" s="40"/>
      <c r="E2" s="40"/>
      <c r="F2" s="40"/>
      <c r="G2" s="40"/>
      <c r="H2" s="40"/>
      <c r="I2" s="40"/>
      <c r="J2" s="40"/>
      <c r="K2" s="41"/>
      <c r="L2" s="42"/>
    </row>
    <row r="3" spans="1:15" ht="15" customHeight="1">
      <c r="A3" s="43"/>
      <c r="B3" s="40"/>
      <c r="C3" s="40"/>
      <c r="D3" s="40"/>
      <c r="E3" s="40"/>
      <c r="F3" s="40"/>
      <c r="G3" s="40"/>
      <c r="H3" s="40"/>
      <c r="I3" s="40"/>
      <c r="J3" s="40"/>
      <c r="K3" s="41"/>
      <c r="L3" s="44"/>
    </row>
    <row r="4" spans="1:15" s="51" customFormat="1" ht="15" customHeight="1">
      <c r="A4" s="45" t="s">
        <v>453</v>
      </c>
      <c r="B4" s="46" t="s">
        <v>514</v>
      </c>
      <c r="C4" s="46"/>
      <c r="D4" s="46"/>
      <c r="E4" s="46"/>
      <c r="F4" s="46"/>
      <c r="G4" s="47"/>
      <c r="H4" s="47"/>
      <c r="I4" s="48"/>
      <c r="J4" s="49"/>
      <c r="K4" s="47"/>
      <c r="L4" s="50"/>
    </row>
    <row r="5" spans="1:15" s="51" customFormat="1" ht="15" customHeight="1">
      <c r="A5" s="45" t="s">
        <v>454</v>
      </c>
      <c r="B5" s="52" t="str">
        <f>"일금 "&amp;NUMBERSTRING(F5,1) &amp; "  원정"</f>
        <v>일금 일천사백일십팔만오천  원정</v>
      </c>
      <c r="C5" s="52"/>
      <c r="D5" s="52"/>
      <c r="E5" s="53" t="s">
        <v>455</v>
      </c>
      <c r="F5" s="54">
        <f>K38</f>
        <v>14185000</v>
      </c>
      <c r="G5" s="47"/>
      <c r="H5" s="47"/>
      <c r="I5" s="48" t="s">
        <v>456</v>
      </c>
      <c r="J5" s="49" t="s">
        <v>457</v>
      </c>
      <c r="K5" s="55"/>
      <c r="L5" s="50"/>
    </row>
    <row r="6" spans="1:15" s="51" customFormat="1" ht="15" customHeight="1">
      <c r="A6" s="45"/>
      <c r="B6" s="47"/>
      <c r="C6" s="108" t="s">
        <v>458</v>
      </c>
      <c r="D6" s="108"/>
      <c r="E6" s="53" t="s">
        <v>455</v>
      </c>
      <c r="F6" s="54">
        <f>K34</f>
        <v>14185000</v>
      </c>
      <c r="G6" s="47"/>
      <c r="H6" s="47"/>
      <c r="I6" s="48" t="s">
        <v>459</v>
      </c>
      <c r="J6" s="49" t="s">
        <v>460</v>
      </c>
      <c r="K6" s="55"/>
      <c r="L6" s="50"/>
    </row>
    <row r="7" spans="1:15" s="51" customFormat="1" ht="15" customHeight="1">
      <c r="A7" s="45"/>
      <c r="B7" s="47"/>
      <c r="C7" s="109" t="s">
        <v>461</v>
      </c>
      <c r="D7" s="109"/>
      <c r="E7" s="53" t="s">
        <v>455</v>
      </c>
      <c r="F7" s="54">
        <f>SUM(K35+K36)</f>
        <v>0</v>
      </c>
      <c r="G7" s="47"/>
      <c r="H7" s="47"/>
      <c r="I7" s="48"/>
      <c r="J7" s="49"/>
      <c r="K7" s="47"/>
      <c r="L7" s="50"/>
    </row>
    <row r="8" spans="1:15" s="51" customFormat="1" ht="15" customHeight="1">
      <c r="A8" s="56"/>
      <c r="B8" s="55"/>
      <c r="C8" s="109" t="s">
        <v>462</v>
      </c>
      <c r="D8" s="109"/>
      <c r="E8" s="53" t="s">
        <v>455</v>
      </c>
      <c r="F8" s="54">
        <f>K37</f>
        <v>0</v>
      </c>
      <c r="G8" s="47"/>
      <c r="H8" s="47"/>
      <c r="I8" s="47"/>
      <c r="J8" s="47"/>
      <c r="K8" s="47"/>
      <c r="L8" s="50"/>
    </row>
    <row r="9" spans="1:15" s="51" customFormat="1" ht="15" customHeight="1">
      <c r="A9" s="57"/>
      <c r="B9" s="58"/>
      <c r="C9" s="58"/>
      <c r="D9" s="46"/>
      <c r="E9" s="46"/>
      <c r="F9" s="46"/>
      <c r="G9" s="46"/>
      <c r="H9" s="46"/>
      <c r="I9" s="46"/>
      <c r="J9" s="46"/>
      <c r="K9" s="46"/>
      <c r="L9" s="59"/>
      <c r="N9" s="51" t="s">
        <v>511</v>
      </c>
    </row>
    <row r="10" spans="1:15" s="51" customFormat="1" ht="15" customHeight="1">
      <c r="A10" s="110" t="s">
        <v>463</v>
      </c>
      <c r="B10" s="110" t="s">
        <v>464</v>
      </c>
      <c r="C10" s="110" t="s">
        <v>465</v>
      </c>
      <c r="D10" s="106" t="s">
        <v>466</v>
      </c>
      <c r="E10" s="60" t="s">
        <v>467</v>
      </c>
      <c r="F10" s="60"/>
      <c r="G10" s="60" t="s">
        <v>468</v>
      </c>
      <c r="H10" s="60"/>
      <c r="I10" s="60" t="s">
        <v>469</v>
      </c>
      <c r="J10" s="60"/>
      <c r="K10" s="106" t="s">
        <v>367</v>
      </c>
      <c r="L10" s="107" t="s">
        <v>470</v>
      </c>
    </row>
    <row r="11" spans="1:15" s="51" customFormat="1" ht="15" customHeight="1">
      <c r="A11" s="110"/>
      <c r="B11" s="110"/>
      <c r="C11" s="110"/>
      <c r="D11" s="106"/>
      <c r="E11" s="60" t="s">
        <v>6</v>
      </c>
      <c r="F11" s="60" t="s">
        <v>7</v>
      </c>
      <c r="G11" s="60" t="s">
        <v>6</v>
      </c>
      <c r="H11" s="60" t="s">
        <v>7</v>
      </c>
      <c r="I11" s="60" t="s">
        <v>6</v>
      </c>
      <c r="J11" s="60" t="s">
        <v>7</v>
      </c>
      <c r="K11" s="106"/>
      <c r="L11" s="107"/>
    </row>
    <row r="12" spans="1:15" s="51" customFormat="1" ht="15" customHeight="1">
      <c r="A12" s="61" t="s">
        <v>471</v>
      </c>
      <c r="B12" s="62"/>
      <c r="C12" s="63" t="s">
        <v>154</v>
      </c>
      <c r="D12" s="64">
        <v>1</v>
      </c>
      <c r="E12" s="65"/>
      <c r="F12" s="65">
        <f>공종별집계표!F5</f>
        <v>4482355</v>
      </c>
      <c r="G12" s="65"/>
      <c r="H12" s="65">
        <f>공종별집계표!H5</f>
        <v>4804237</v>
      </c>
      <c r="I12" s="65"/>
      <c r="J12" s="65"/>
      <c r="K12" s="66">
        <f>F12+H12+J12</f>
        <v>9286592</v>
      </c>
      <c r="L12" s="64"/>
      <c r="M12" s="67" t="s">
        <v>472</v>
      </c>
      <c r="O12" s="51" t="b">
        <f>K12=[1]공종별집계표!L27</f>
        <v>0</v>
      </c>
    </row>
    <row r="13" spans="1:15" s="51" customFormat="1" ht="15" customHeight="1">
      <c r="A13" s="68" t="s">
        <v>473</v>
      </c>
      <c r="B13" s="68" t="s">
        <v>474</v>
      </c>
      <c r="C13" s="63" t="s">
        <v>475</v>
      </c>
      <c r="D13" s="72">
        <v>17.5</v>
      </c>
      <c r="E13" s="65"/>
      <c r="F13" s="69"/>
      <c r="G13" s="65"/>
      <c r="H13" s="65"/>
      <c r="I13" s="65"/>
      <c r="J13" s="65"/>
      <c r="K13" s="70">
        <f>INT(H12*D13%)</f>
        <v>840741</v>
      </c>
      <c r="L13" s="65"/>
      <c r="M13" s="71"/>
    </row>
    <row r="14" spans="1:15" s="51" customFormat="1" ht="15" customHeight="1">
      <c r="A14" s="68" t="s">
        <v>476</v>
      </c>
      <c r="B14" s="68" t="s">
        <v>477</v>
      </c>
      <c r="C14" s="63" t="s">
        <v>475</v>
      </c>
      <c r="D14" s="72">
        <v>3.56</v>
      </c>
      <c r="E14" s="65"/>
      <c r="F14" s="65"/>
      <c r="G14" s="65"/>
      <c r="H14" s="65"/>
      <c r="I14" s="65"/>
      <c r="J14" s="65"/>
      <c r="K14" s="70">
        <f>INT((K13+H12)*D14%)</f>
        <v>200961</v>
      </c>
      <c r="L14" s="65"/>
      <c r="M14" s="71" t="s">
        <v>478</v>
      </c>
    </row>
    <row r="15" spans="1:15" s="51" customFormat="1" ht="15" customHeight="1">
      <c r="A15" s="68" t="s">
        <v>479</v>
      </c>
      <c r="B15" s="68" t="s">
        <v>477</v>
      </c>
      <c r="C15" s="63" t="s">
        <v>475</v>
      </c>
      <c r="D15" s="72">
        <v>1.01</v>
      </c>
      <c r="E15" s="65"/>
      <c r="F15" s="65"/>
      <c r="G15" s="65"/>
      <c r="H15" s="65"/>
      <c r="I15" s="65"/>
      <c r="J15" s="65"/>
      <c r="K15" s="70">
        <f>INT((K13+H12)*D15%)</f>
        <v>57014</v>
      </c>
      <c r="L15" s="65"/>
      <c r="M15" s="71" t="s">
        <v>478</v>
      </c>
    </row>
    <row r="16" spans="1:15" s="51" customFormat="1" ht="15" customHeight="1">
      <c r="A16" s="68" t="s">
        <v>480</v>
      </c>
      <c r="B16" s="68" t="s">
        <v>481</v>
      </c>
      <c r="C16" s="63" t="s">
        <v>482</v>
      </c>
      <c r="D16" s="73"/>
      <c r="E16" s="65"/>
      <c r="F16" s="65"/>
      <c r="G16" s="65"/>
      <c r="H16" s="65"/>
      <c r="I16" s="65"/>
      <c r="J16" s="65"/>
      <c r="K16" s="70">
        <f>INT(H12*D16%)</f>
        <v>0</v>
      </c>
      <c r="L16" s="65"/>
      <c r="M16" s="71" t="s">
        <v>483</v>
      </c>
    </row>
    <row r="17" spans="1:13" s="51" customFormat="1" ht="15" customHeight="1">
      <c r="A17" s="68" t="s">
        <v>484</v>
      </c>
      <c r="B17" s="68" t="s">
        <v>481</v>
      </c>
      <c r="C17" s="63" t="s">
        <v>482</v>
      </c>
      <c r="D17" s="72"/>
      <c r="E17" s="65"/>
      <c r="F17" s="65"/>
      <c r="G17" s="65"/>
      <c r="H17" s="65"/>
      <c r="I17" s="65"/>
      <c r="J17" s="65"/>
      <c r="K17" s="70">
        <f>INT(H12*D17%)</f>
        <v>0</v>
      </c>
      <c r="L17" s="65"/>
      <c r="M17" s="71" t="s">
        <v>483</v>
      </c>
    </row>
    <row r="18" spans="1:13" s="51" customFormat="1" ht="15" customHeight="1">
      <c r="A18" s="68" t="s">
        <v>485</v>
      </c>
      <c r="B18" s="74" t="s">
        <v>480</v>
      </c>
      <c r="C18" s="63" t="s">
        <v>482</v>
      </c>
      <c r="D18" s="75"/>
      <c r="E18" s="76"/>
      <c r="F18" s="76"/>
      <c r="G18" s="76"/>
      <c r="H18" s="76"/>
      <c r="I18" s="76"/>
      <c r="J18" s="77"/>
      <c r="K18" s="78">
        <f>INT(K16*D18%)</f>
        <v>0</v>
      </c>
      <c r="L18" s="79"/>
      <c r="M18" s="71" t="s">
        <v>483</v>
      </c>
    </row>
    <row r="19" spans="1:13" s="51" customFormat="1" ht="15" customHeight="1">
      <c r="A19" s="68" t="s">
        <v>486</v>
      </c>
      <c r="B19" s="68" t="s">
        <v>487</v>
      </c>
      <c r="C19" s="63" t="s">
        <v>475</v>
      </c>
      <c r="D19" s="72"/>
      <c r="E19" s="80"/>
      <c r="F19" s="65"/>
      <c r="G19" s="65"/>
      <c r="H19" s="65"/>
      <c r="I19" s="65"/>
      <c r="J19" s="65"/>
      <c r="K19" s="70">
        <f>IF(L19&lt;L20,L19,0)</f>
        <v>0</v>
      </c>
      <c r="L19" s="81">
        <f>INT((F12+H12+K35/1.1+K36/1.1)*D19%)</f>
        <v>0</v>
      </c>
      <c r="M19" s="82" t="s">
        <v>488</v>
      </c>
    </row>
    <row r="20" spans="1:13" s="51" customFormat="1" ht="15" customHeight="1">
      <c r="A20" s="68"/>
      <c r="B20" s="68" t="s">
        <v>489</v>
      </c>
      <c r="C20" s="63" t="s">
        <v>482</v>
      </c>
      <c r="D20" s="72"/>
      <c r="E20" s="65"/>
      <c r="F20" s="65"/>
      <c r="G20" s="65"/>
      <c r="H20" s="65"/>
      <c r="I20" s="65"/>
      <c r="J20" s="65"/>
      <c r="K20" s="70">
        <f>IF(L19&gt;L20,L20,0)</f>
        <v>0</v>
      </c>
      <c r="L20" s="81">
        <f>INT(((F12+H12)*D20%)*1.2)</f>
        <v>0</v>
      </c>
      <c r="M20" s="83" t="s">
        <v>490</v>
      </c>
    </row>
    <row r="21" spans="1:13" s="51" customFormat="1" ht="15" customHeight="1">
      <c r="A21" s="68" t="s">
        <v>491</v>
      </c>
      <c r="B21" s="68" t="s">
        <v>477</v>
      </c>
      <c r="C21" s="63" t="s">
        <v>482</v>
      </c>
      <c r="D21" s="73">
        <v>6.0000000000000001E-3</v>
      </c>
      <c r="E21" s="65"/>
      <c r="F21" s="65"/>
      <c r="G21" s="65"/>
      <c r="H21" s="65"/>
      <c r="I21" s="65"/>
      <c r="J21" s="65"/>
      <c r="K21" s="70">
        <f>INT((K13+H12)*D21%)</f>
        <v>338</v>
      </c>
      <c r="L21" s="84"/>
      <c r="M21" s="83"/>
    </row>
    <row r="22" spans="1:13" s="51" customFormat="1" ht="15" customHeight="1">
      <c r="A22" s="68" t="s">
        <v>492</v>
      </c>
      <c r="B22" s="68" t="s">
        <v>477</v>
      </c>
      <c r="C22" s="63" t="s">
        <v>482</v>
      </c>
      <c r="D22" s="72">
        <v>0.09</v>
      </c>
      <c r="E22" s="65"/>
      <c r="F22" s="65"/>
      <c r="G22" s="65"/>
      <c r="H22" s="65"/>
      <c r="I22" s="65"/>
      <c r="J22" s="65"/>
      <c r="K22" s="70">
        <f>INT((K13+H12)*D22%)</f>
        <v>5080</v>
      </c>
      <c r="L22" s="84"/>
      <c r="M22" s="83"/>
    </row>
    <row r="23" spans="1:13" s="51" customFormat="1" ht="15" customHeight="1">
      <c r="A23" s="68" t="s">
        <v>493</v>
      </c>
      <c r="B23" s="68" t="s">
        <v>494</v>
      </c>
      <c r="C23" s="63" t="s">
        <v>475</v>
      </c>
      <c r="D23" s="72">
        <v>5</v>
      </c>
      <c r="E23" s="65"/>
      <c r="F23" s="65"/>
      <c r="G23" s="65"/>
      <c r="H23" s="65"/>
      <c r="I23" s="65"/>
      <c r="J23" s="65"/>
      <c r="K23" s="70">
        <f>INT((F12+H12+K13)*D23%)</f>
        <v>506366</v>
      </c>
      <c r="L23" s="69"/>
      <c r="M23" s="71"/>
    </row>
    <row r="24" spans="1:13" s="51" customFormat="1" ht="15" customHeight="1">
      <c r="A24" s="68" t="s">
        <v>495</v>
      </c>
      <c r="B24" s="68" t="s">
        <v>474</v>
      </c>
      <c r="C24" s="63" t="s">
        <v>482</v>
      </c>
      <c r="D24" s="72"/>
      <c r="E24" s="65"/>
      <c r="F24" s="65"/>
      <c r="G24" s="65"/>
      <c r="H24" s="65"/>
      <c r="I24" s="65"/>
      <c r="J24" s="65"/>
      <c r="K24" s="70">
        <f>INT((H12)*D24%)</f>
        <v>0</v>
      </c>
      <c r="L24" s="65"/>
      <c r="M24" s="83" t="s">
        <v>496</v>
      </c>
    </row>
    <row r="25" spans="1:13" s="51" customFormat="1" ht="15" customHeight="1">
      <c r="A25" s="68" t="s">
        <v>497</v>
      </c>
      <c r="B25" s="68"/>
      <c r="C25" s="63"/>
      <c r="D25" s="65"/>
      <c r="E25" s="65"/>
      <c r="F25" s="65"/>
      <c r="G25" s="65"/>
      <c r="H25" s="65"/>
      <c r="I25" s="65"/>
      <c r="J25" s="65"/>
      <c r="K25" s="70">
        <f>SUM(K12:K24)</f>
        <v>10897092</v>
      </c>
      <c r="L25" s="65"/>
      <c r="M25" s="71" t="s">
        <v>498</v>
      </c>
    </row>
    <row r="26" spans="1:13" s="51" customFormat="1" ht="15" customHeight="1">
      <c r="A26" s="68" t="s">
        <v>499</v>
      </c>
      <c r="B26" s="68" t="s">
        <v>500</v>
      </c>
      <c r="C26" s="63" t="s">
        <v>475</v>
      </c>
      <c r="D26" s="65">
        <v>8</v>
      </c>
      <c r="E26" s="65"/>
      <c r="F26" s="65"/>
      <c r="G26" s="65"/>
      <c r="H26" s="65"/>
      <c r="I26" s="65"/>
      <c r="J26" s="65"/>
      <c r="K26" s="70">
        <f>INT(K25*D26%)</f>
        <v>871767</v>
      </c>
      <c r="L26" s="65"/>
      <c r="M26" s="83" t="s">
        <v>501</v>
      </c>
    </row>
    <row r="27" spans="1:13" s="51" customFormat="1" ht="15" customHeight="1">
      <c r="A27" s="68" t="s">
        <v>497</v>
      </c>
      <c r="B27" s="68"/>
      <c r="C27" s="63"/>
      <c r="D27" s="65"/>
      <c r="E27" s="65"/>
      <c r="F27" s="65"/>
      <c r="G27" s="65"/>
      <c r="H27" s="65"/>
      <c r="I27" s="65"/>
      <c r="J27" s="65"/>
      <c r="K27" s="78">
        <f>SUM(K25:K26)</f>
        <v>11768859</v>
      </c>
      <c r="L27" s="65"/>
      <c r="M27" s="71"/>
    </row>
    <row r="28" spans="1:13" s="51" customFormat="1" ht="15" customHeight="1">
      <c r="A28" s="68" t="s">
        <v>502</v>
      </c>
      <c r="B28" s="68" t="s">
        <v>503</v>
      </c>
      <c r="C28" s="63" t="s">
        <v>475</v>
      </c>
      <c r="D28" s="65">
        <v>15</v>
      </c>
      <c r="E28" s="65"/>
      <c r="F28" s="65"/>
      <c r="G28" s="65"/>
      <c r="H28" s="65"/>
      <c r="I28" s="65"/>
      <c r="J28" s="65"/>
      <c r="K28" s="70">
        <f>INT((K27-F12)*D28%)</f>
        <v>1092975</v>
      </c>
      <c r="L28" s="65"/>
      <c r="M28" s="71"/>
    </row>
    <row r="29" spans="1:13" s="51" customFormat="1" ht="15" customHeight="1">
      <c r="A29" s="68" t="s">
        <v>497</v>
      </c>
      <c r="B29" s="68"/>
      <c r="C29" s="63"/>
      <c r="D29" s="65"/>
      <c r="E29" s="65"/>
      <c r="F29" s="65"/>
      <c r="G29" s="65"/>
      <c r="H29" s="65"/>
      <c r="I29" s="65"/>
      <c r="J29" s="65"/>
      <c r="K29" s="78">
        <f>SUM(K27:K28)</f>
        <v>12861834</v>
      </c>
      <c r="L29" s="65"/>
      <c r="M29" s="71" t="s">
        <v>504</v>
      </c>
    </row>
    <row r="30" spans="1:13" s="51" customFormat="1" ht="15" customHeight="1">
      <c r="A30" s="68" t="s">
        <v>509</v>
      </c>
      <c r="B30" s="68"/>
      <c r="C30" s="63" t="s">
        <v>510</v>
      </c>
      <c r="D30" s="118">
        <v>0.26477000000000001</v>
      </c>
      <c r="E30" s="65"/>
      <c r="F30" s="65"/>
      <c r="G30" s="65"/>
      <c r="H30" s="65"/>
      <c r="I30" s="65"/>
      <c r="J30" s="65"/>
      <c r="K30" s="78">
        <f>INT(IF((K29+O9)*D30%&lt;20000, 20000, (K29+O9)*D30%))</f>
        <v>34054</v>
      </c>
      <c r="L30" s="65"/>
      <c r="M30" s="71"/>
    </row>
    <row r="31" spans="1:13" s="51" customFormat="1" ht="15" customHeight="1">
      <c r="A31" s="68" t="s">
        <v>497</v>
      </c>
      <c r="B31" s="68"/>
      <c r="C31" s="63"/>
      <c r="D31" s="65"/>
      <c r="E31" s="65"/>
      <c r="F31" s="65"/>
      <c r="G31" s="65"/>
      <c r="H31" s="65"/>
      <c r="I31" s="65"/>
      <c r="J31" s="65"/>
      <c r="K31" s="78">
        <f>SUM(K29:K30)</f>
        <v>12895888</v>
      </c>
      <c r="L31" s="65"/>
      <c r="M31" s="71"/>
    </row>
    <row r="32" spans="1:13" s="51" customFormat="1" ht="15" customHeight="1">
      <c r="A32" s="68" t="s">
        <v>505</v>
      </c>
      <c r="B32" s="68"/>
      <c r="C32" s="63" t="s">
        <v>475</v>
      </c>
      <c r="D32" s="65">
        <v>10</v>
      </c>
      <c r="E32" s="65"/>
      <c r="F32" s="65"/>
      <c r="G32" s="65"/>
      <c r="H32" s="65"/>
      <c r="I32" s="65"/>
      <c r="J32" s="65"/>
      <c r="K32" s="70">
        <f>INT(K31*D32%)</f>
        <v>1289588</v>
      </c>
      <c r="L32" s="65"/>
    </row>
    <row r="33" spans="1:14" s="51" customFormat="1" ht="15" customHeight="1">
      <c r="A33" s="68" t="s">
        <v>497</v>
      </c>
      <c r="B33" s="85"/>
      <c r="C33" s="86"/>
      <c r="D33" s="65"/>
      <c r="E33" s="65"/>
      <c r="F33" s="65"/>
      <c r="G33" s="65"/>
      <c r="H33" s="65"/>
      <c r="I33" s="65"/>
      <c r="J33" s="65"/>
      <c r="K33" s="78">
        <f>SUM(K31:K32)</f>
        <v>14185476</v>
      </c>
      <c r="L33" s="65"/>
    </row>
    <row r="34" spans="1:14" s="51" customFormat="1" ht="15" customHeight="1">
      <c r="A34" s="87" t="s">
        <v>506</v>
      </c>
      <c r="B34" s="88"/>
      <c r="C34" s="89"/>
      <c r="D34" s="90"/>
      <c r="E34" s="90"/>
      <c r="F34" s="90"/>
      <c r="G34" s="90"/>
      <c r="H34" s="90"/>
      <c r="I34" s="90"/>
      <c r="J34" s="91" t="s">
        <v>507</v>
      </c>
      <c r="K34" s="92">
        <f>ROUNDDOWN(K33,-3)</f>
        <v>14185000</v>
      </c>
      <c r="L34" s="90"/>
    </row>
    <row r="35" spans="1:14" s="51" customFormat="1" ht="15" customHeight="1">
      <c r="A35" s="68"/>
      <c r="B35" s="74"/>
      <c r="C35" s="93"/>
      <c r="D35" s="76"/>
      <c r="E35" s="76"/>
      <c r="F35" s="76"/>
      <c r="G35" s="76"/>
      <c r="H35" s="76"/>
      <c r="I35" s="76"/>
      <c r="J35" s="77"/>
      <c r="K35" s="94"/>
      <c r="L35" s="76"/>
      <c r="M35" s="95"/>
      <c r="N35" s="95"/>
    </row>
    <row r="36" spans="1:14" s="51" customFormat="1" ht="15" customHeight="1">
      <c r="A36" s="68"/>
      <c r="B36" s="74"/>
      <c r="C36" s="93"/>
      <c r="D36" s="76"/>
      <c r="E36" s="76"/>
      <c r="F36" s="76"/>
      <c r="G36" s="76"/>
      <c r="H36" s="76"/>
      <c r="I36" s="76"/>
      <c r="J36" s="77"/>
      <c r="K36" s="94"/>
      <c r="L36" s="76"/>
      <c r="M36" s="95"/>
      <c r="N36" s="95"/>
    </row>
    <row r="37" spans="1:14" s="51" customFormat="1" ht="15" customHeight="1">
      <c r="A37" s="68"/>
      <c r="B37" s="74"/>
      <c r="C37" s="93"/>
      <c r="D37" s="76"/>
      <c r="E37" s="76"/>
      <c r="F37" s="76"/>
      <c r="G37" s="76"/>
      <c r="H37" s="76"/>
      <c r="I37" s="76"/>
      <c r="J37" s="77"/>
      <c r="K37" s="94"/>
      <c r="L37" s="76"/>
      <c r="M37" s="95"/>
    </row>
    <row r="38" spans="1:14" s="51" customFormat="1" ht="15" customHeight="1">
      <c r="A38" s="96" t="s">
        <v>508</v>
      </c>
      <c r="B38" s="97"/>
      <c r="C38" s="98"/>
      <c r="D38" s="99"/>
      <c r="E38" s="100"/>
      <c r="F38" s="100"/>
      <c r="G38" s="100"/>
      <c r="H38" s="100"/>
      <c r="I38" s="100"/>
      <c r="J38" s="101"/>
      <c r="K38" s="102">
        <f>SUM(K34:K37)</f>
        <v>14185000</v>
      </c>
      <c r="L38" s="100"/>
    </row>
    <row r="39" spans="1:14" ht="18" customHeight="1">
      <c r="D39" s="103"/>
      <c r="K39" s="104"/>
      <c r="N39" s="105"/>
    </row>
    <row r="40" spans="1:14" ht="18" customHeight="1">
      <c r="K40" s="104"/>
    </row>
    <row r="41" spans="1:14" ht="18" customHeight="1">
      <c r="K41" s="104"/>
    </row>
  </sheetData>
  <mergeCells count="9">
    <mergeCell ref="A10:A11"/>
    <mergeCell ref="B10:B11"/>
    <mergeCell ref="C10:C11"/>
    <mergeCell ref="D10:D11"/>
    <mergeCell ref="K10:K11"/>
    <mergeCell ref="L10:L11"/>
    <mergeCell ref="C6:D6"/>
    <mergeCell ref="C7:D7"/>
    <mergeCell ref="C8:D8"/>
  </mergeCells>
  <phoneticPr fontId="1" type="noConversion"/>
  <printOptions gridLinesSet="0"/>
  <pageMargins left="0.94" right="0.2" top="0.77" bottom="0.33" header="0.46" footer="0.22"/>
  <pageSetup paperSize="9" scale="88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zoomScale="85" zoomScaleNormal="100" zoomScaleSheetLayoutView="85" workbookViewId="0">
      <selection activeCell="A2" sqref="A2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>
      <c r="A2" s="6" t="s">
        <v>513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>
      <c r="A3" s="111" t="s">
        <v>1</v>
      </c>
      <c r="B3" s="111" t="s">
        <v>2</v>
      </c>
      <c r="C3" s="111" t="s">
        <v>3</v>
      </c>
      <c r="D3" s="111" t="s">
        <v>4</v>
      </c>
      <c r="E3" s="111" t="s">
        <v>5</v>
      </c>
      <c r="F3" s="111"/>
      <c r="G3" s="111" t="s">
        <v>8</v>
      </c>
      <c r="H3" s="111"/>
      <c r="I3" s="111" t="s">
        <v>9</v>
      </c>
      <c r="J3" s="111"/>
      <c r="K3" s="111" t="s">
        <v>10</v>
      </c>
      <c r="L3" s="111"/>
      <c r="M3" s="111" t="s">
        <v>11</v>
      </c>
      <c r="N3" s="113" t="s">
        <v>12</v>
      </c>
      <c r="O3" s="113" t="s">
        <v>13</v>
      </c>
      <c r="P3" s="113" t="s">
        <v>14</v>
      </c>
      <c r="Q3" s="113" t="s">
        <v>15</v>
      </c>
      <c r="R3" s="113" t="s">
        <v>16</v>
      </c>
      <c r="S3" s="113" t="s">
        <v>17</v>
      </c>
      <c r="T3" s="113" t="s">
        <v>18</v>
      </c>
    </row>
    <row r="4" spans="1:20" ht="30" customHeight="1">
      <c r="A4" s="112"/>
      <c r="B4" s="112"/>
      <c r="C4" s="112"/>
      <c r="D4" s="112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112"/>
      <c r="N4" s="113"/>
      <c r="O4" s="113"/>
      <c r="P4" s="113"/>
      <c r="Q4" s="113"/>
      <c r="R4" s="113"/>
      <c r="S4" s="113"/>
      <c r="T4" s="113"/>
    </row>
    <row r="5" spans="1:20" ht="30" customHeight="1">
      <c r="A5" s="13" t="s">
        <v>512</v>
      </c>
      <c r="B5" s="13" t="s">
        <v>50</v>
      </c>
      <c r="C5" s="13" t="s">
        <v>50</v>
      </c>
      <c r="D5" s="14">
        <v>1</v>
      </c>
      <c r="E5" s="15">
        <f>F6</f>
        <v>4482355</v>
      </c>
      <c r="F5" s="15">
        <f>E5*D5</f>
        <v>4482355</v>
      </c>
      <c r="G5" s="15">
        <f>H6</f>
        <v>4804237</v>
      </c>
      <c r="H5" s="15">
        <f>G5*D5</f>
        <v>4804237</v>
      </c>
      <c r="I5" s="15">
        <f>J6</f>
        <v>0</v>
      </c>
      <c r="J5" s="15">
        <f>I5*D5</f>
        <v>0</v>
      </c>
      <c r="K5" s="15">
        <f t="shared" ref="K5:L9" si="0">E5+G5+I5</f>
        <v>9286592</v>
      </c>
      <c r="L5" s="15">
        <f t="shared" si="0"/>
        <v>9286592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>
      <c r="A6" s="13" t="s">
        <v>52</v>
      </c>
      <c r="B6" s="13" t="s">
        <v>50</v>
      </c>
      <c r="C6" s="13" t="s">
        <v>50</v>
      </c>
      <c r="D6" s="14">
        <v>1</v>
      </c>
      <c r="E6" s="15">
        <f>F7+F8+F9</f>
        <v>4482355</v>
      </c>
      <c r="F6" s="15">
        <f>E6*D6</f>
        <v>4482355</v>
      </c>
      <c r="G6" s="15">
        <f>H7+H8+H9</f>
        <v>4804237</v>
      </c>
      <c r="H6" s="15">
        <f>G6*D6</f>
        <v>4804237</v>
      </c>
      <c r="I6" s="15">
        <f>J7+J8+J9</f>
        <v>0</v>
      </c>
      <c r="J6" s="15">
        <f>I6*D6</f>
        <v>0</v>
      </c>
      <c r="K6" s="15">
        <f t="shared" si="0"/>
        <v>9286592</v>
      </c>
      <c r="L6" s="15">
        <f t="shared" si="0"/>
        <v>9286592</v>
      </c>
      <c r="M6" s="13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11"/>
    </row>
    <row r="7" spans="1:20" ht="30" customHeight="1">
      <c r="A7" s="13" t="s">
        <v>54</v>
      </c>
      <c r="B7" s="13" t="s">
        <v>50</v>
      </c>
      <c r="C7" s="13" t="s">
        <v>50</v>
      </c>
      <c r="D7" s="14">
        <v>1</v>
      </c>
      <c r="E7" s="15">
        <f>공종별내역서!F27</f>
        <v>2190417</v>
      </c>
      <c r="F7" s="15">
        <f>E7*D7</f>
        <v>2190417</v>
      </c>
      <c r="G7" s="15">
        <f>공종별내역서!H27</f>
        <v>871695</v>
      </c>
      <c r="H7" s="15">
        <f>G7*D7</f>
        <v>871695</v>
      </c>
      <c r="I7" s="15">
        <f>공종별내역서!J27</f>
        <v>0</v>
      </c>
      <c r="J7" s="15">
        <f>I7*D7</f>
        <v>0</v>
      </c>
      <c r="K7" s="15">
        <f t="shared" si="0"/>
        <v>3062112</v>
      </c>
      <c r="L7" s="15">
        <f t="shared" si="0"/>
        <v>3062112</v>
      </c>
      <c r="M7" s="13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 s="3">
        <v>3</v>
      </c>
      <c r="S7" s="2" t="s">
        <v>50</v>
      </c>
      <c r="T7" s="11"/>
    </row>
    <row r="8" spans="1:20" ht="30" customHeight="1">
      <c r="A8" s="13" t="s">
        <v>88</v>
      </c>
      <c r="B8" s="13" t="s">
        <v>50</v>
      </c>
      <c r="C8" s="13" t="s">
        <v>50</v>
      </c>
      <c r="D8" s="14">
        <v>1</v>
      </c>
      <c r="E8" s="15">
        <f>공종별내역서!F51</f>
        <v>2288576</v>
      </c>
      <c r="F8" s="15">
        <f>E8*D8</f>
        <v>2288576</v>
      </c>
      <c r="G8" s="15">
        <f>공종별내역서!H51</f>
        <v>3820366</v>
      </c>
      <c r="H8" s="15">
        <f>G8*D8</f>
        <v>3820366</v>
      </c>
      <c r="I8" s="15">
        <f>공종별내역서!J51</f>
        <v>0</v>
      </c>
      <c r="J8" s="15">
        <f>I8*D8</f>
        <v>0</v>
      </c>
      <c r="K8" s="15">
        <f t="shared" si="0"/>
        <v>6108942</v>
      </c>
      <c r="L8" s="15">
        <f t="shared" si="0"/>
        <v>6108942</v>
      </c>
      <c r="M8" s="13" t="s">
        <v>50</v>
      </c>
      <c r="N8" s="2" t="s">
        <v>89</v>
      </c>
      <c r="O8" s="2" t="s">
        <v>50</v>
      </c>
      <c r="P8" s="2" t="s">
        <v>53</v>
      </c>
      <c r="Q8" s="2" t="s">
        <v>50</v>
      </c>
      <c r="R8" s="3">
        <v>3</v>
      </c>
      <c r="S8" s="2" t="s">
        <v>50</v>
      </c>
      <c r="T8" s="11"/>
    </row>
    <row r="9" spans="1:20" ht="30" customHeight="1">
      <c r="A9" s="13" t="s">
        <v>118</v>
      </c>
      <c r="B9" s="13" t="s">
        <v>50</v>
      </c>
      <c r="C9" s="13" t="s">
        <v>50</v>
      </c>
      <c r="D9" s="14">
        <v>1</v>
      </c>
      <c r="E9" s="15">
        <f>공종별내역서!F75</f>
        <v>3362</v>
      </c>
      <c r="F9" s="15">
        <f>E9*D9</f>
        <v>3362</v>
      </c>
      <c r="G9" s="15">
        <f>공종별내역서!H75</f>
        <v>112176</v>
      </c>
      <c r="H9" s="15">
        <f>G9*D9</f>
        <v>112176</v>
      </c>
      <c r="I9" s="15">
        <f>공종별내역서!J75</f>
        <v>0</v>
      </c>
      <c r="J9" s="15">
        <f>I9*D9</f>
        <v>0</v>
      </c>
      <c r="K9" s="15">
        <f t="shared" si="0"/>
        <v>115538</v>
      </c>
      <c r="L9" s="15">
        <f t="shared" si="0"/>
        <v>115538</v>
      </c>
      <c r="M9" s="13" t="s">
        <v>50</v>
      </c>
      <c r="N9" s="2" t="s">
        <v>119</v>
      </c>
      <c r="O9" s="2" t="s">
        <v>50</v>
      </c>
      <c r="P9" s="2" t="s">
        <v>53</v>
      </c>
      <c r="Q9" s="2" t="s">
        <v>50</v>
      </c>
      <c r="R9" s="3">
        <v>3</v>
      </c>
      <c r="S9" s="2" t="s">
        <v>50</v>
      </c>
      <c r="T9" s="11"/>
    </row>
    <row r="10" spans="1:20" ht="30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>
      <c r="A27" s="13" t="s">
        <v>86</v>
      </c>
      <c r="B27" s="14"/>
      <c r="C27" s="14"/>
      <c r="D27" s="14"/>
      <c r="E27" s="14"/>
      <c r="F27" s="15">
        <f>F5</f>
        <v>4482355</v>
      </c>
      <c r="G27" s="14"/>
      <c r="H27" s="15">
        <f>H5</f>
        <v>4804237</v>
      </c>
      <c r="I27" s="14"/>
      <c r="J27" s="15">
        <f>J5</f>
        <v>0</v>
      </c>
      <c r="K27" s="14"/>
      <c r="L27" s="15">
        <f>L5</f>
        <v>9286592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75"/>
  <sheetViews>
    <sheetView workbookViewId="0">
      <selection activeCell="B13" sqref="B1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" t="s">
        <v>513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111" t="s">
        <v>1</v>
      </c>
      <c r="B2" s="111" t="s">
        <v>2</v>
      </c>
      <c r="C2" s="111" t="s">
        <v>3</v>
      </c>
      <c r="D2" s="111" t="s">
        <v>4</v>
      </c>
      <c r="E2" s="111" t="s">
        <v>5</v>
      </c>
      <c r="F2" s="111"/>
      <c r="G2" s="111" t="s">
        <v>8</v>
      </c>
      <c r="H2" s="111"/>
      <c r="I2" s="111" t="s">
        <v>9</v>
      </c>
      <c r="J2" s="111"/>
      <c r="K2" s="111" t="s">
        <v>10</v>
      </c>
      <c r="L2" s="111"/>
      <c r="M2" s="111" t="s">
        <v>11</v>
      </c>
      <c r="N2" s="113" t="s">
        <v>19</v>
      </c>
      <c r="O2" s="113" t="s">
        <v>13</v>
      </c>
      <c r="P2" s="113" t="s">
        <v>20</v>
      </c>
      <c r="Q2" s="113" t="s">
        <v>12</v>
      </c>
      <c r="R2" s="113" t="s">
        <v>21</v>
      </c>
      <c r="S2" s="113" t="s">
        <v>22</v>
      </c>
      <c r="T2" s="113" t="s">
        <v>23</v>
      </c>
      <c r="U2" s="113" t="s">
        <v>24</v>
      </c>
      <c r="V2" s="113" t="s">
        <v>25</v>
      </c>
      <c r="W2" s="113" t="s">
        <v>26</v>
      </c>
      <c r="X2" s="113" t="s">
        <v>27</v>
      </c>
      <c r="Y2" s="113" t="s">
        <v>28</v>
      </c>
      <c r="Z2" s="113" t="s">
        <v>29</v>
      </c>
      <c r="AA2" s="113" t="s">
        <v>30</v>
      </c>
      <c r="AB2" s="113" t="s">
        <v>31</v>
      </c>
      <c r="AC2" s="113" t="s">
        <v>32</v>
      </c>
      <c r="AD2" s="113" t="s">
        <v>33</v>
      </c>
      <c r="AE2" s="113" t="s">
        <v>34</v>
      </c>
      <c r="AF2" s="113" t="s">
        <v>35</v>
      </c>
      <c r="AG2" s="113" t="s">
        <v>36</v>
      </c>
      <c r="AH2" s="113" t="s">
        <v>37</v>
      </c>
      <c r="AI2" s="113" t="s">
        <v>38</v>
      </c>
      <c r="AJ2" s="113" t="s">
        <v>39</v>
      </c>
      <c r="AK2" s="113" t="s">
        <v>40</v>
      </c>
      <c r="AL2" s="113" t="s">
        <v>41</v>
      </c>
      <c r="AM2" s="113" t="s">
        <v>42</v>
      </c>
      <c r="AN2" s="113" t="s">
        <v>43</v>
      </c>
      <c r="AO2" s="113" t="s">
        <v>44</v>
      </c>
      <c r="AP2" s="113" t="s">
        <v>45</v>
      </c>
      <c r="AQ2" s="113" t="s">
        <v>46</v>
      </c>
      <c r="AR2" s="113" t="s">
        <v>47</v>
      </c>
      <c r="AS2" s="113" t="s">
        <v>15</v>
      </c>
      <c r="AT2" s="113" t="s">
        <v>16</v>
      </c>
      <c r="AU2" s="113" t="s">
        <v>48</v>
      </c>
      <c r="AV2" s="113" t="s">
        <v>49</v>
      </c>
    </row>
    <row r="3" spans="1:48" ht="30" customHeight="1">
      <c r="A3" s="111"/>
      <c r="B3" s="111"/>
      <c r="C3" s="111"/>
      <c r="D3" s="111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111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</row>
    <row r="4" spans="1:48" ht="30" customHeight="1">
      <c r="A4" s="16" t="s">
        <v>54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6" t="s">
        <v>56</v>
      </c>
      <c r="B5" s="16" t="s">
        <v>57</v>
      </c>
      <c r="C5" s="16" t="s">
        <v>58</v>
      </c>
      <c r="D5" s="14">
        <v>3</v>
      </c>
      <c r="E5" s="15">
        <f>TRUNC(일위대가목록!E6,0)</f>
        <v>3965</v>
      </c>
      <c r="F5" s="15">
        <f>TRUNC(E5*D5, 0)</f>
        <v>11895</v>
      </c>
      <c r="G5" s="15">
        <f>TRUNC(일위대가목록!F6,0)</f>
        <v>1915</v>
      </c>
      <c r="H5" s="15">
        <f>TRUNC(G5*D5, 0)</f>
        <v>5745</v>
      </c>
      <c r="I5" s="15">
        <f>TRUNC(일위대가목록!G6,0)</f>
        <v>0</v>
      </c>
      <c r="J5" s="15">
        <f>TRUNC(I5*D5, 0)</f>
        <v>0</v>
      </c>
      <c r="K5" s="15">
        <f t="shared" ref="K5:L9" si="0">TRUNC(E5+G5+I5, 0)</f>
        <v>5880</v>
      </c>
      <c r="L5" s="15">
        <f t="shared" si="0"/>
        <v>17640</v>
      </c>
      <c r="M5" s="16" t="s">
        <v>59</v>
      </c>
      <c r="N5" s="2" t="s">
        <v>60</v>
      </c>
      <c r="O5" s="2" t="s">
        <v>50</v>
      </c>
      <c r="P5" s="2" t="s">
        <v>50</v>
      </c>
      <c r="Q5" s="2" t="s">
        <v>55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63</v>
      </c>
      <c r="AV5" s="3">
        <v>951</v>
      </c>
    </row>
    <row r="6" spans="1:48" ht="30" customHeight="1">
      <c r="A6" s="16" t="s">
        <v>64</v>
      </c>
      <c r="B6" s="16" t="s">
        <v>65</v>
      </c>
      <c r="C6" s="16" t="s">
        <v>58</v>
      </c>
      <c r="D6" s="14">
        <v>3</v>
      </c>
      <c r="E6" s="15">
        <f>TRUNC(일위대가목록!E9,0)</f>
        <v>34137</v>
      </c>
      <c r="F6" s="15">
        <f>TRUNC(E6*D6, 0)</f>
        <v>102411</v>
      </c>
      <c r="G6" s="15">
        <f>TRUNC(일위대가목록!F9,0)</f>
        <v>27374</v>
      </c>
      <c r="H6" s="15">
        <f>TRUNC(G6*D6, 0)</f>
        <v>82122</v>
      </c>
      <c r="I6" s="15">
        <f>TRUNC(일위대가목록!G9,0)</f>
        <v>0</v>
      </c>
      <c r="J6" s="15">
        <f>TRUNC(I6*D6, 0)</f>
        <v>0</v>
      </c>
      <c r="K6" s="15">
        <f t="shared" si="0"/>
        <v>61511</v>
      </c>
      <c r="L6" s="15">
        <f t="shared" si="0"/>
        <v>184533</v>
      </c>
      <c r="M6" s="16" t="s">
        <v>66</v>
      </c>
      <c r="N6" s="2" t="s">
        <v>67</v>
      </c>
      <c r="O6" s="2" t="s">
        <v>50</v>
      </c>
      <c r="P6" s="2" t="s">
        <v>50</v>
      </c>
      <c r="Q6" s="2" t="s">
        <v>55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68</v>
      </c>
      <c r="AV6" s="3">
        <v>952</v>
      </c>
    </row>
    <row r="7" spans="1:48" ht="30" customHeight="1">
      <c r="A7" s="16" t="s">
        <v>69</v>
      </c>
      <c r="B7" s="16" t="s">
        <v>70</v>
      </c>
      <c r="C7" s="16" t="s">
        <v>71</v>
      </c>
      <c r="D7" s="14">
        <v>1</v>
      </c>
      <c r="E7" s="15">
        <f>TRUNC(일위대가목록!E14,0)</f>
        <v>1867019</v>
      </c>
      <c r="F7" s="15">
        <f>TRUNC(E7*D7, 0)</f>
        <v>1867019</v>
      </c>
      <c r="G7" s="15">
        <f>TRUNC(일위대가목록!F14,0)</f>
        <v>233992</v>
      </c>
      <c r="H7" s="15">
        <f>TRUNC(G7*D7, 0)</f>
        <v>233992</v>
      </c>
      <c r="I7" s="15">
        <f>TRUNC(일위대가목록!G14,0)</f>
        <v>0</v>
      </c>
      <c r="J7" s="15">
        <f>TRUNC(I7*D7, 0)</f>
        <v>0</v>
      </c>
      <c r="K7" s="15">
        <f t="shared" si="0"/>
        <v>2101011</v>
      </c>
      <c r="L7" s="15">
        <f t="shared" si="0"/>
        <v>2101011</v>
      </c>
      <c r="M7" s="16" t="s">
        <v>72</v>
      </c>
      <c r="N7" s="2" t="s">
        <v>73</v>
      </c>
      <c r="O7" s="2" t="s">
        <v>50</v>
      </c>
      <c r="P7" s="2" t="s">
        <v>50</v>
      </c>
      <c r="Q7" s="2" t="s">
        <v>55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74</v>
      </c>
      <c r="AV7" s="3">
        <v>954</v>
      </c>
    </row>
    <row r="8" spans="1:48" ht="30" customHeight="1">
      <c r="A8" s="16" t="s">
        <v>75</v>
      </c>
      <c r="B8" s="16" t="s">
        <v>76</v>
      </c>
      <c r="C8" s="16" t="s">
        <v>58</v>
      </c>
      <c r="D8" s="14">
        <v>4</v>
      </c>
      <c r="E8" s="15">
        <f>TRUNC(일위대가목록!E10,0)</f>
        <v>48603</v>
      </c>
      <c r="F8" s="15">
        <f>TRUNC(E8*D8, 0)</f>
        <v>194412</v>
      </c>
      <c r="G8" s="15">
        <f>TRUNC(일위대가목록!F10,0)</f>
        <v>76629</v>
      </c>
      <c r="H8" s="15">
        <f>TRUNC(G8*D8, 0)</f>
        <v>306516</v>
      </c>
      <c r="I8" s="15">
        <f>TRUNC(일위대가목록!G10,0)</f>
        <v>0</v>
      </c>
      <c r="J8" s="15">
        <f>TRUNC(I8*D8, 0)</f>
        <v>0</v>
      </c>
      <c r="K8" s="15">
        <f t="shared" si="0"/>
        <v>125232</v>
      </c>
      <c r="L8" s="15">
        <f t="shared" si="0"/>
        <v>500928</v>
      </c>
      <c r="M8" s="16" t="s">
        <v>77</v>
      </c>
      <c r="N8" s="2" t="s">
        <v>78</v>
      </c>
      <c r="O8" s="2" t="s">
        <v>50</v>
      </c>
      <c r="P8" s="2" t="s">
        <v>50</v>
      </c>
      <c r="Q8" s="2" t="s">
        <v>55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79</v>
      </c>
      <c r="AV8" s="3">
        <v>982</v>
      </c>
    </row>
    <row r="9" spans="1:48" ht="30" customHeight="1">
      <c r="A9" s="16" t="s">
        <v>80</v>
      </c>
      <c r="B9" s="16" t="s">
        <v>81</v>
      </c>
      <c r="C9" s="16" t="s">
        <v>82</v>
      </c>
      <c r="D9" s="14">
        <v>8</v>
      </c>
      <c r="E9" s="15">
        <f>TRUNC(일위대가목록!E12,0)</f>
        <v>1835</v>
      </c>
      <c r="F9" s="15">
        <f>TRUNC(E9*D9, 0)</f>
        <v>14680</v>
      </c>
      <c r="G9" s="15">
        <f>TRUNC(일위대가목록!F12,0)</f>
        <v>30415</v>
      </c>
      <c r="H9" s="15">
        <f>TRUNC(G9*D9, 0)</f>
        <v>243320</v>
      </c>
      <c r="I9" s="15">
        <f>TRUNC(일위대가목록!G12,0)</f>
        <v>0</v>
      </c>
      <c r="J9" s="15">
        <f>TRUNC(I9*D9, 0)</f>
        <v>0</v>
      </c>
      <c r="K9" s="15">
        <f t="shared" si="0"/>
        <v>32250</v>
      </c>
      <c r="L9" s="15">
        <f t="shared" si="0"/>
        <v>258000</v>
      </c>
      <c r="M9" s="16" t="s">
        <v>83</v>
      </c>
      <c r="N9" s="2" t="s">
        <v>84</v>
      </c>
      <c r="O9" s="2" t="s">
        <v>50</v>
      </c>
      <c r="P9" s="2" t="s">
        <v>50</v>
      </c>
      <c r="Q9" s="2" t="s">
        <v>55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85</v>
      </c>
      <c r="AV9" s="3">
        <v>955</v>
      </c>
    </row>
    <row r="10" spans="1:48" ht="30" customHeight="1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55</v>
      </c>
    </row>
    <row r="11" spans="1:48" ht="30" customHeight="1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55</v>
      </c>
    </row>
    <row r="12" spans="1:48" ht="30" customHeight="1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55</v>
      </c>
    </row>
    <row r="13" spans="1:48" ht="30" customHeight="1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55</v>
      </c>
    </row>
    <row r="14" spans="1:48" ht="30" customHeight="1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55</v>
      </c>
    </row>
    <row r="15" spans="1:48" ht="30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55</v>
      </c>
    </row>
    <row r="16" spans="1:48" ht="30" customHeight="1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55</v>
      </c>
    </row>
    <row r="17" spans="1:48" ht="30" customHeight="1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55</v>
      </c>
    </row>
    <row r="18" spans="1:48" ht="30" customHeight="1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55</v>
      </c>
    </row>
    <row r="19" spans="1:48" ht="30" customHeight="1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55</v>
      </c>
    </row>
    <row r="20" spans="1:48" ht="30" customHeight="1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55</v>
      </c>
    </row>
    <row r="21" spans="1:48" ht="30" customHeight="1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55</v>
      </c>
    </row>
    <row r="22" spans="1:48" ht="30" customHeight="1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55</v>
      </c>
    </row>
    <row r="23" spans="1:48" ht="30" customHeight="1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55</v>
      </c>
    </row>
    <row r="24" spans="1:48" ht="30" customHeight="1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55</v>
      </c>
    </row>
    <row r="25" spans="1:48" ht="30" customHeight="1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55</v>
      </c>
    </row>
    <row r="26" spans="1:48" ht="30" customHeight="1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55</v>
      </c>
    </row>
    <row r="27" spans="1:48" ht="30" customHeight="1">
      <c r="A27" s="16" t="s">
        <v>86</v>
      </c>
      <c r="B27" s="14"/>
      <c r="C27" s="14"/>
      <c r="D27" s="14"/>
      <c r="E27" s="15"/>
      <c r="F27" s="15">
        <f>SUMIF(Q5:Q26,"010101",F5:F26)</f>
        <v>2190417</v>
      </c>
      <c r="G27" s="15"/>
      <c r="H27" s="15">
        <f>SUMIF(Q5:Q26,"010101",H5:H26)</f>
        <v>871695</v>
      </c>
      <c r="I27" s="15"/>
      <c r="J27" s="15">
        <f>SUMIF(Q5:Q26,"010101",J5:J26)</f>
        <v>0</v>
      </c>
      <c r="K27" s="15"/>
      <c r="L27" s="15">
        <f>SUMIF(Q5:Q26,"010101",L5:L26)</f>
        <v>3062112</v>
      </c>
      <c r="M27" s="14"/>
      <c r="N27" t="s">
        <v>87</v>
      </c>
    </row>
    <row r="28" spans="1:48" ht="30" customHeight="1">
      <c r="A28" s="16" t="s">
        <v>88</v>
      </c>
      <c r="B28" s="16" t="s">
        <v>50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89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16" t="s">
        <v>90</v>
      </c>
      <c r="B29" s="16" t="s">
        <v>91</v>
      </c>
      <c r="C29" s="16" t="s">
        <v>58</v>
      </c>
      <c r="D29" s="14">
        <v>3</v>
      </c>
      <c r="E29" s="15">
        <f>TRUNC(일위대가목록!E4,0)</f>
        <v>14122</v>
      </c>
      <c r="F29" s="15">
        <f t="shared" ref="F29:F34" si="1">TRUNC(E29*D29, 0)</f>
        <v>42366</v>
      </c>
      <c r="G29" s="15">
        <f>TRUNC(일위대가목록!F4,0)</f>
        <v>25451</v>
      </c>
      <c r="H29" s="15">
        <f t="shared" ref="H29:H34" si="2">TRUNC(G29*D29, 0)</f>
        <v>76353</v>
      </c>
      <c r="I29" s="15">
        <f>TRUNC(일위대가목록!G4,0)</f>
        <v>0</v>
      </c>
      <c r="J29" s="15">
        <f t="shared" ref="J29:J34" si="3">TRUNC(I29*D29, 0)</f>
        <v>0</v>
      </c>
      <c r="K29" s="15">
        <f t="shared" ref="K29:L34" si="4">TRUNC(E29+G29+I29, 0)</f>
        <v>39573</v>
      </c>
      <c r="L29" s="15">
        <f t="shared" si="4"/>
        <v>118719</v>
      </c>
      <c r="M29" s="16" t="s">
        <v>92</v>
      </c>
      <c r="N29" s="2" t="s">
        <v>93</v>
      </c>
      <c r="O29" s="2" t="s">
        <v>50</v>
      </c>
      <c r="P29" s="2" t="s">
        <v>50</v>
      </c>
      <c r="Q29" s="2" t="s">
        <v>89</v>
      </c>
      <c r="R29" s="2" t="s">
        <v>61</v>
      </c>
      <c r="S29" s="2" t="s">
        <v>62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94</v>
      </c>
      <c r="AV29" s="3">
        <v>972</v>
      </c>
    </row>
    <row r="30" spans="1:48" ht="30" customHeight="1">
      <c r="A30" s="16" t="s">
        <v>95</v>
      </c>
      <c r="B30" s="16" t="s">
        <v>96</v>
      </c>
      <c r="C30" s="16" t="s">
        <v>97</v>
      </c>
      <c r="D30" s="14">
        <v>27</v>
      </c>
      <c r="E30" s="15">
        <f>TRUNC(일위대가목록!E15,0)</f>
        <v>2998</v>
      </c>
      <c r="F30" s="15">
        <f t="shared" si="1"/>
        <v>80946</v>
      </c>
      <c r="G30" s="15">
        <f>TRUNC(일위대가목록!F15,0)</f>
        <v>19157</v>
      </c>
      <c r="H30" s="15">
        <f t="shared" si="2"/>
        <v>517239</v>
      </c>
      <c r="I30" s="15">
        <f>TRUNC(일위대가목록!G15,0)</f>
        <v>0</v>
      </c>
      <c r="J30" s="15">
        <f t="shared" si="3"/>
        <v>0</v>
      </c>
      <c r="K30" s="15">
        <f t="shared" si="4"/>
        <v>22155</v>
      </c>
      <c r="L30" s="15">
        <f t="shared" si="4"/>
        <v>598185</v>
      </c>
      <c r="M30" s="16" t="s">
        <v>98</v>
      </c>
      <c r="N30" s="2" t="s">
        <v>99</v>
      </c>
      <c r="O30" s="2" t="s">
        <v>50</v>
      </c>
      <c r="P30" s="2" t="s">
        <v>50</v>
      </c>
      <c r="Q30" s="2" t="s">
        <v>89</v>
      </c>
      <c r="R30" s="2" t="s">
        <v>61</v>
      </c>
      <c r="S30" s="2" t="s">
        <v>62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100</v>
      </c>
      <c r="AV30" s="3">
        <v>983</v>
      </c>
    </row>
    <row r="31" spans="1:48" ht="30" customHeight="1">
      <c r="A31" s="16" t="s">
        <v>56</v>
      </c>
      <c r="B31" s="16" t="s">
        <v>101</v>
      </c>
      <c r="C31" s="16" t="s">
        <v>58</v>
      </c>
      <c r="D31" s="14">
        <v>61</v>
      </c>
      <c r="E31" s="15">
        <f>TRUNC(일위대가목록!E5,0)</f>
        <v>2683</v>
      </c>
      <c r="F31" s="15">
        <f t="shared" si="1"/>
        <v>163663</v>
      </c>
      <c r="G31" s="15">
        <f>TRUNC(일위대가목록!F5,0)</f>
        <v>1642</v>
      </c>
      <c r="H31" s="15">
        <f t="shared" si="2"/>
        <v>100162</v>
      </c>
      <c r="I31" s="15">
        <f>TRUNC(일위대가목록!G5,0)</f>
        <v>0</v>
      </c>
      <c r="J31" s="15">
        <f t="shared" si="3"/>
        <v>0</v>
      </c>
      <c r="K31" s="15">
        <f t="shared" si="4"/>
        <v>4325</v>
      </c>
      <c r="L31" s="15">
        <f t="shared" si="4"/>
        <v>263825</v>
      </c>
      <c r="M31" s="16" t="s">
        <v>102</v>
      </c>
      <c r="N31" s="2" t="s">
        <v>103</v>
      </c>
      <c r="O31" s="2" t="s">
        <v>50</v>
      </c>
      <c r="P31" s="2" t="s">
        <v>50</v>
      </c>
      <c r="Q31" s="2" t="s">
        <v>89</v>
      </c>
      <c r="R31" s="2" t="s">
        <v>61</v>
      </c>
      <c r="S31" s="2" t="s">
        <v>62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104</v>
      </c>
      <c r="AV31" s="3">
        <v>970</v>
      </c>
    </row>
    <row r="32" spans="1:48" ht="30" customHeight="1">
      <c r="A32" s="16" t="s">
        <v>64</v>
      </c>
      <c r="B32" s="16" t="s">
        <v>105</v>
      </c>
      <c r="C32" s="16" t="s">
        <v>58</v>
      </c>
      <c r="D32" s="14">
        <v>61</v>
      </c>
      <c r="E32" s="15">
        <f>TRUNC(일위대가목록!E8,0)</f>
        <v>12759</v>
      </c>
      <c r="F32" s="15">
        <f t="shared" si="1"/>
        <v>778299</v>
      </c>
      <c r="G32" s="15">
        <f>TRUNC(일위대가목록!F8,0)</f>
        <v>12166</v>
      </c>
      <c r="H32" s="15">
        <f t="shared" si="2"/>
        <v>742126</v>
      </c>
      <c r="I32" s="15">
        <f>TRUNC(일위대가목록!G8,0)</f>
        <v>0</v>
      </c>
      <c r="J32" s="15">
        <f t="shared" si="3"/>
        <v>0</v>
      </c>
      <c r="K32" s="15">
        <f t="shared" si="4"/>
        <v>24925</v>
      </c>
      <c r="L32" s="15">
        <f t="shared" si="4"/>
        <v>1520425</v>
      </c>
      <c r="M32" s="16" t="s">
        <v>106</v>
      </c>
      <c r="N32" s="2" t="s">
        <v>107</v>
      </c>
      <c r="O32" s="2" t="s">
        <v>50</v>
      </c>
      <c r="P32" s="2" t="s">
        <v>50</v>
      </c>
      <c r="Q32" s="2" t="s">
        <v>89</v>
      </c>
      <c r="R32" s="2" t="s">
        <v>61</v>
      </c>
      <c r="S32" s="2" t="s">
        <v>62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108</v>
      </c>
      <c r="AV32" s="3">
        <v>971</v>
      </c>
    </row>
    <row r="33" spans="1:48" ht="30" customHeight="1">
      <c r="A33" s="16" t="s">
        <v>64</v>
      </c>
      <c r="B33" s="16" t="s">
        <v>109</v>
      </c>
      <c r="C33" s="16" t="s">
        <v>58</v>
      </c>
      <c r="D33" s="14">
        <v>407</v>
      </c>
      <c r="E33" s="15">
        <f>TRUNC(일위대가목록!E7,0)</f>
        <v>2994</v>
      </c>
      <c r="F33" s="15">
        <f t="shared" si="1"/>
        <v>1218558</v>
      </c>
      <c r="G33" s="15">
        <f>TRUNC(일위대가목록!F7,0)</f>
        <v>5778</v>
      </c>
      <c r="H33" s="15">
        <f t="shared" si="2"/>
        <v>2351646</v>
      </c>
      <c r="I33" s="15">
        <f>TRUNC(일위대가목록!G7,0)</f>
        <v>0</v>
      </c>
      <c r="J33" s="15">
        <f t="shared" si="3"/>
        <v>0</v>
      </c>
      <c r="K33" s="15">
        <f t="shared" si="4"/>
        <v>8772</v>
      </c>
      <c r="L33" s="15">
        <f t="shared" si="4"/>
        <v>3570204</v>
      </c>
      <c r="M33" s="16" t="s">
        <v>110</v>
      </c>
      <c r="N33" s="2" t="s">
        <v>111</v>
      </c>
      <c r="O33" s="2" t="s">
        <v>50</v>
      </c>
      <c r="P33" s="2" t="s">
        <v>50</v>
      </c>
      <c r="Q33" s="2" t="s">
        <v>89</v>
      </c>
      <c r="R33" s="2" t="s">
        <v>61</v>
      </c>
      <c r="S33" s="2" t="s">
        <v>62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112</v>
      </c>
      <c r="AV33" s="3">
        <v>984</v>
      </c>
    </row>
    <row r="34" spans="1:48" ht="30" customHeight="1">
      <c r="A34" s="16" t="s">
        <v>113</v>
      </c>
      <c r="B34" s="16" t="s">
        <v>114</v>
      </c>
      <c r="C34" s="16" t="s">
        <v>82</v>
      </c>
      <c r="D34" s="14">
        <v>4</v>
      </c>
      <c r="E34" s="15">
        <f>TRUNC(일위대가목록!E11,0)</f>
        <v>1186</v>
      </c>
      <c r="F34" s="15">
        <f t="shared" si="1"/>
        <v>4744</v>
      </c>
      <c r="G34" s="15">
        <f>TRUNC(일위대가목록!F11,0)</f>
        <v>8210</v>
      </c>
      <c r="H34" s="15">
        <f t="shared" si="2"/>
        <v>32840</v>
      </c>
      <c r="I34" s="15">
        <f>TRUNC(일위대가목록!G11,0)</f>
        <v>0</v>
      </c>
      <c r="J34" s="15">
        <f t="shared" si="3"/>
        <v>0</v>
      </c>
      <c r="K34" s="15">
        <f t="shared" si="4"/>
        <v>9396</v>
      </c>
      <c r="L34" s="15">
        <f t="shared" si="4"/>
        <v>37584</v>
      </c>
      <c r="M34" s="16" t="s">
        <v>115</v>
      </c>
      <c r="N34" s="2" t="s">
        <v>116</v>
      </c>
      <c r="O34" s="2" t="s">
        <v>50</v>
      </c>
      <c r="P34" s="2" t="s">
        <v>50</v>
      </c>
      <c r="Q34" s="2" t="s">
        <v>89</v>
      </c>
      <c r="R34" s="2" t="s">
        <v>61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117</v>
      </c>
      <c r="AV34" s="3">
        <v>985</v>
      </c>
    </row>
    <row r="35" spans="1:48" ht="30" customHeight="1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89</v>
      </c>
    </row>
    <row r="36" spans="1:48" ht="30" customHeight="1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89</v>
      </c>
    </row>
    <row r="37" spans="1:48" ht="30" customHeight="1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89</v>
      </c>
    </row>
    <row r="38" spans="1:48" ht="30" customHeight="1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89</v>
      </c>
    </row>
    <row r="39" spans="1:48" ht="30" customHeight="1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89</v>
      </c>
    </row>
    <row r="40" spans="1:48" ht="30" customHeight="1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89</v>
      </c>
    </row>
    <row r="41" spans="1:48" ht="30" customHeight="1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89</v>
      </c>
    </row>
    <row r="42" spans="1:48" ht="30" customHeight="1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89</v>
      </c>
    </row>
    <row r="43" spans="1:48" ht="30" customHeight="1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89</v>
      </c>
    </row>
    <row r="44" spans="1:48" ht="30" customHeight="1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89</v>
      </c>
    </row>
    <row r="45" spans="1:48" ht="30" customHeight="1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89</v>
      </c>
    </row>
    <row r="46" spans="1:48" ht="30" customHeight="1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89</v>
      </c>
    </row>
    <row r="47" spans="1:48" ht="30" customHeight="1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89</v>
      </c>
    </row>
    <row r="48" spans="1:48" ht="30" customHeight="1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89</v>
      </c>
    </row>
    <row r="49" spans="1:48" ht="30" customHeight="1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89</v>
      </c>
    </row>
    <row r="50" spans="1:48" ht="30" customHeight="1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89</v>
      </c>
    </row>
    <row r="51" spans="1:48" ht="30" customHeight="1">
      <c r="A51" s="16" t="s">
        <v>86</v>
      </c>
      <c r="B51" s="14"/>
      <c r="C51" s="14"/>
      <c r="D51" s="14"/>
      <c r="E51" s="15"/>
      <c r="F51" s="15">
        <f>SUMIF(Q29:Q50,"010102",F29:F50)</f>
        <v>2288576</v>
      </c>
      <c r="G51" s="15"/>
      <c r="H51" s="15">
        <f>SUMIF(Q29:Q50,"010102",H29:H50)</f>
        <v>3820366</v>
      </c>
      <c r="I51" s="15"/>
      <c r="J51" s="15">
        <f>SUMIF(Q29:Q50,"010102",J29:J50)</f>
        <v>0</v>
      </c>
      <c r="K51" s="15"/>
      <c r="L51" s="15">
        <f>SUMIF(Q29:Q50,"010102",L29:L50)</f>
        <v>6108942</v>
      </c>
      <c r="M51" s="14"/>
      <c r="N51" t="s">
        <v>87</v>
      </c>
    </row>
    <row r="52" spans="1:48" ht="30" customHeight="1">
      <c r="A52" s="16" t="s">
        <v>118</v>
      </c>
      <c r="B52" s="16" t="s">
        <v>50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119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6" t="s">
        <v>120</v>
      </c>
      <c r="B53" s="16" t="s">
        <v>121</v>
      </c>
      <c r="C53" s="16" t="s">
        <v>122</v>
      </c>
      <c r="D53" s="14">
        <v>41</v>
      </c>
      <c r="E53" s="15">
        <f>TRUNC(일위대가목록!E13,0)</f>
        <v>82</v>
      </c>
      <c r="F53" s="15">
        <f>TRUNC(E53*D53, 0)</f>
        <v>3362</v>
      </c>
      <c r="G53" s="15">
        <f>TRUNC(일위대가목록!F13,0)</f>
        <v>2736</v>
      </c>
      <c r="H53" s="15">
        <f>TRUNC(G53*D53, 0)</f>
        <v>112176</v>
      </c>
      <c r="I53" s="15">
        <f>TRUNC(일위대가목록!G13,0)</f>
        <v>0</v>
      </c>
      <c r="J53" s="15">
        <f>TRUNC(I53*D53, 0)</f>
        <v>0</v>
      </c>
      <c r="K53" s="15">
        <f>TRUNC(E53+G53+I53, 0)</f>
        <v>2818</v>
      </c>
      <c r="L53" s="15">
        <f>TRUNC(F53+H53+J53, 0)</f>
        <v>115538</v>
      </c>
      <c r="M53" s="16" t="s">
        <v>123</v>
      </c>
      <c r="N53" s="2" t="s">
        <v>124</v>
      </c>
      <c r="O53" s="2" t="s">
        <v>50</v>
      </c>
      <c r="P53" s="2" t="s">
        <v>50</v>
      </c>
      <c r="Q53" s="2" t="s">
        <v>119</v>
      </c>
      <c r="R53" s="2" t="s">
        <v>61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125</v>
      </c>
      <c r="AV53" s="3">
        <v>986</v>
      </c>
    </row>
    <row r="54" spans="1:48" ht="30" customHeight="1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119</v>
      </c>
    </row>
    <row r="55" spans="1:48" ht="30" customHeight="1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119</v>
      </c>
    </row>
    <row r="56" spans="1:48" ht="30" customHeight="1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119</v>
      </c>
    </row>
    <row r="57" spans="1:48" ht="30" customHeight="1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119</v>
      </c>
    </row>
    <row r="58" spans="1:48" ht="30" customHeight="1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119</v>
      </c>
    </row>
    <row r="59" spans="1:48" ht="30" customHeight="1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119</v>
      </c>
    </row>
    <row r="60" spans="1:48" ht="30" customHeight="1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119</v>
      </c>
    </row>
    <row r="61" spans="1:48" ht="30" customHeight="1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119</v>
      </c>
    </row>
    <row r="62" spans="1:48" ht="30" customHeight="1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119</v>
      </c>
    </row>
    <row r="63" spans="1:48" ht="30" customHeight="1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119</v>
      </c>
    </row>
    <row r="64" spans="1:48" ht="30" customHeight="1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119</v>
      </c>
    </row>
    <row r="65" spans="1:17" ht="30" customHeight="1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119</v>
      </c>
    </row>
    <row r="66" spans="1:17" ht="30" customHeight="1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119</v>
      </c>
    </row>
    <row r="67" spans="1:17" ht="30" customHeight="1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119</v>
      </c>
    </row>
    <row r="68" spans="1:17" ht="30" customHeight="1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119</v>
      </c>
    </row>
    <row r="69" spans="1:17" ht="30" customHeight="1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119</v>
      </c>
    </row>
    <row r="70" spans="1:17" ht="30" customHeight="1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119</v>
      </c>
    </row>
    <row r="71" spans="1:17" ht="30" customHeight="1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119</v>
      </c>
    </row>
    <row r="72" spans="1:17" ht="30" customHeight="1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119</v>
      </c>
    </row>
    <row r="73" spans="1:17" ht="30" customHeight="1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119</v>
      </c>
    </row>
    <row r="74" spans="1:17" ht="30" customHeight="1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119</v>
      </c>
    </row>
    <row r="75" spans="1:17" ht="30" customHeight="1">
      <c r="A75" s="16" t="s">
        <v>86</v>
      </c>
      <c r="B75" s="14"/>
      <c r="C75" s="14"/>
      <c r="D75" s="14"/>
      <c r="E75" s="15"/>
      <c r="F75" s="15">
        <f>SUMIF(Q53:Q74,"010103",F53:F74)</f>
        <v>3362</v>
      </c>
      <c r="G75" s="15"/>
      <c r="H75" s="15">
        <f>SUMIF(Q53:Q74,"010103",H53:H74)</f>
        <v>112176</v>
      </c>
      <c r="I75" s="15"/>
      <c r="J75" s="15">
        <f>SUMIF(Q53:Q74,"010103",J53:J74)</f>
        <v>0</v>
      </c>
      <c r="K75" s="15"/>
      <c r="L75" s="15">
        <f>SUMIF(Q53:Q74,"010103",L53:L74)</f>
        <v>115538</v>
      </c>
      <c r="M75" s="14"/>
      <c r="N75" t="s">
        <v>87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7" max="16383" man="1"/>
    <brk id="51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5"/>
  <sheetViews>
    <sheetView topLeftCell="B1" workbookViewId="0">
      <selection activeCell="C13" sqref="C13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>
      <c r="A1" s="5"/>
      <c r="B1" s="4" t="s">
        <v>126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>
      <c r="A2" s="17"/>
      <c r="B2" s="18" t="s">
        <v>513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>
      <c r="A3" s="9" t="s">
        <v>127</v>
      </c>
      <c r="B3" s="9" t="s">
        <v>1</v>
      </c>
      <c r="C3" s="9" t="s">
        <v>2</v>
      </c>
      <c r="D3" s="9" t="s">
        <v>3</v>
      </c>
      <c r="E3" s="9" t="s">
        <v>128</v>
      </c>
      <c r="F3" s="9" t="s">
        <v>129</v>
      </c>
      <c r="G3" s="9" t="s">
        <v>130</v>
      </c>
      <c r="H3" s="9" t="s">
        <v>131</v>
      </c>
      <c r="I3" s="9" t="s">
        <v>132</v>
      </c>
      <c r="J3" s="9" t="s">
        <v>133</v>
      </c>
      <c r="K3" s="9" t="s">
        <v>134</v>
      </c>
      <c r="L3" s="9" t="s">
        <v>135</v>
      </c>
      <c r="M3" s="9" t="s">
        <v>136</v>
      </c>
      <c r="N3" s="1" t="s">
        <v>137</v>
      </c>
    </row>
    <row r="4" spans="1:14" ht="30" customHeight="1">
      <c r="A4" s="16" t="s">
        <v>93</v>
      </c>
      <c r="B4" s="16" t="s">
        <v>90</v>
      </c>
      <c r="C4" s="16" t="s">
        <v>91</v>
      </c>
      <c r="D4" s="16" t="s">
        <v>58</v>
      </c>
      <c r="E4" s="26">
        <f>일위대가!F11</f>
        <v>14122</v>
      </c>
      <c r="F4" s="26">
        <f>일위대가!H11</f>
        <v>25451</v>
      </c>
      <c r="G4" s="26">
        <f>일위대가!J11</f>
        <v>0</v>
      </c>
      <c r="H4" s="26">
        <f t="shared" ref="H4:H15" si="0">E4+F4+G4</f>
        <v>39573</v>
      </c>
      <c r="I4" s="16" t="s">
        <v>92</v>
      </c>
      <c r="J4" s="16" t="s">
        <v>50</v>
      </c>
      <c r="K4" s="16" t="s">
        <v>50</v>
      </c>
      <c r="L4" s="16" t="s">
        <v>50</v>
      </c>
      <c r="M4" s="16" t="s">
        <v>148</v>
      </c>
      <c r="N4" s="2" t="s">
        <v>50</v>
      </c>
    </row>
    <row r="5" spans="1:14" ht="30" customHeight="1">
      <c r="A5" s="16" t="s">
        <v>103</v>
      </c>
      <c r="B5" s="16" t="s">
        <v>56</v>
      </c>
      <c r="C5" s="16" t="s">
        <v>101</v>
      </c>
      <c r="D5" s="16" t="s">
        <v>58</v>
      </c>
      <c r="E5" s="26">
        <f>일위대가!F19</f>
        <v>2683</v>
      </c>
      <c r="F5" s="26">
        <f>일위대가!H19</f>
        <v>1642</v>
      </c>
      <c r="G5" s="26">
        <f>일위대가!J19</f>
        <v>0</v>
      </c>
      <c r="H5" s="26">
        <f t="shared" si="0"/>
        <v>4325</v>
      </c>
      <c r="I5" s="16" t="s">
        <v>102</v>
      </c>
      <c r="J5" s="16" t="s">
        <v>50</v>
      </c>
      <c r="K5" s="16" t="s">
        <v>50</v>
      </c>
      <c r="L5" s="16" t="s">
        <v>50</v>
      </c>
      <c r="M5" s="16" t="s">
        <v>172</v>
      </c>
      <c r="N5" s="2" t="s">
        <v>50</v>
      </c>
    </row>
    <row r="6" spans="1:14" ht="30" customHeight="1">
      <c r="A6" s="16" t="s">
        <v>60</v>
      </c>
      <c r="B6" s="16" t="s">
        <v>56</v>
      </c>
      <c r="C6" s="16" t="s">
        <v>57</v>
      </c>
      <c r="D6" s="16" t="s">
        <v>58</v>
      </c>
      <c r="E6" s="26">
        <f>일위대가!F27</f>
        <v>3965</v>
      </c>
      <c r="F6" s="26">
        <f>일위대가!H27</f>
        <v>1915</v>
      </c>
      <c r="G6" s="26">
        <f>일위대가!J27</f>
        <v>0</v>
      </c>
      <c r="H6" s="26">
        <f t="shared" si="0"/>
        <v>5880</v>
      </c>
      <c r="I6" s="16" t="s">
        <v>59</v>
      </c>
      <c r="J6" s="16" t="s">
        <v>50</v>
      </c>
      <c r="K6" s="16" t="s">
        <v>50</v>
      </c>
      <c r="L6" s="16" t="s">
        <v>50</v>
      </c>
      <c r="M6" s="16" t="s">
        <v>172</v>
      </c>
      <c r="N6" s="2" t="s">
        <v>50</v>
      </c>
    </row>
    <row r="7" spans="1:14" ht="30" customHeight="1">
      <c r="A7" s="16" t="s">
        <v>111</v>
      </c>
      <c r="B7" s="16" t="s">
        <v>64</v>
      </c>
      <c r="C7" s="16" t="s">
        <v>109</v>
      </c>
      <c r="D7" s="16" t="s">
        <v>58</v>
      </c>
      <c r="E7" s="26">
        <f>일위대가!F35</f>
        <v>2994</v>
      </c>
      <c r="F7" s="26">
        <f>일위대가!H35</f>
        <v>5778</v>
      </c>
      <c r="G7" s="26">
        <f>일위대가!J35</f>
        <v>0</v>
      </c>
      <c r="H7" s="26">
        <f t="shared" si="0"/>
        <v>8772</v>
      </c>
      <c r="I7" s="16" t="s">
        <v>110</v>
      </c>
      <c r="J7" s="16" t="s">
        <v>50</v>
      </c>
      <c r="K7" s="16" t="s">
        <v>50</v>
      </c>
      <c r="L7" s="16" t="s">
        <v>50</v>
      </c>
      <c r="M7" s="16" t="s">
        <v>192</v>
      </c>
      <c r="N7" s="2" t="s">
        <v>50</v>
      </c>
    </row>
    <row r="8" spans="1:14" ht="30" customHeight="1">
      <c r="A8" s="16" t="s">
        <v>107</v>
      </c>
      <c r="B8" s="16" t="s">
        <v>64</v>
      </c>
      <c r="C8" s="16" t="s">
        <v>105</v>
      </c>
      <c r="D8" s="16" t="s">
        <v>58</v>
      </c>
      <c r="E8" s="26">
        <f>일위대가!F43</f>
        <v>12759</v>
      </c>
      <c r="F8" s="26">
        <f>일위대가!H43</f>
        <v>12166</v>
      </c>
      <c r="G8" s="26">
        <f>일위대가!J43</f>
        <v>0</v>
      </c>
      <c r="H8" s="26">
        <f t="shared" si="0"/>
        <v>24925</v>
      </c>
      <c r="I8" s="16" t="s">
        <v>106</v>
      </c>
      <c r="J8" s="16" t="s">
        <v>50</v>
      </c>
      <c r="K8" s="16" t="s">
        <v>50</v>
      </c>
      <c r="L8" s="16" t="s">
        <v>50</v>
      </c>
      <c r="M8" s="16" t="s">
        <v>192</v>
      </c>
      <c r="N8" s="2" t="s">
        <v>50</v>
      </c>
    </row>
    <row r="9" spans="1:14" ht="30" customHeight="1">
      <c r="A9" s="16" t="s">
        <v>67</v>
      </c>
      <c r="B9" s="16" t="s">
        <v>64</v>
      </c>
      <c r="C9" s="16" t="s">
        <v>65</v>
      </c>
      <c r="D9" s="16" t="s">
        <v>58</v>
      </c>
      <c r="E9" s="26">
        <f>일위대가!F51</f>
        <v>34137</v>
      </c>
      <c r="F9" s="26">
        <f>일위대가!H51</f>
        <v>27374</v>
      </c>
      <c r="G9" s="26">
        <f>일위대가!J51</f>
        <v>0</v>
      </c>
      <c r="H9" s="26">
        <f t="shared" si="0"/>
        <v>61511</v>
      </c>
      <c r="I9" s="16" t="s">
        <v>66</v>
      </c>
      <c r="J9" s="16" t="s">
        <v>50</v>
      </c>
      <c r="K9" s="16" t="s">
        <v>50</v>
      </c>
      <c r="L9" s="16" t="s">
        <v>50</v>
      </c>
      <c r="M9" s="16" t="s">
        <v>212</v>
      </c>
      <c r="N9" s="2" t="s">
        <v>50</v>
      </c>
    </row>
    <row r="10" spans="1:14" ht="30" customHeight="1">
      <c r="A10" s="16" t="s">
        <v>78</v>
      </c>
      <c r="B10" s="16" t="s">
        <v>75</v>
      </c>
      <c r="C10" s="16" t="s">
        <v>76</v>
      </c>
      <c r="D10" s="16" t="s">
        <v>58</v>
      </c>
      <c r="E10" s="26">
        <f>일위대가!F57</f>
        <v>48603</v>
      </c>
      <c r="F10" s="26">
        <f>일위대가!H57</f>
        <v>76629</v>
      </c>
      <c r="G10" s="26">
        <f>일위대가!J57</f>
        <v>0</v>
      </c>
      <c r="H10" s="26">
        <f t="shared" si="0"/>
        <v>125232</v>
      </c>
      <c r="I10" s="16" t="s">
        <v>77</v>
      </c>
      <c r="J10" s="16" t="s">
        <v>50</v>
      </c>
      <c r="K10" s="16" t="s">
        <v>50</v>
      </c>
      <c r="L10" s="16" t="s">
        <v>50</v>
      </c>
      <c r="M10" s="16" t="s">
        <v>221</v>
      </c>
      <c r="N10" s="2" t="s">
        <v>50</v>
      </c>
    </row>
    <row r="11" spans="1:14" ht="30" customHeight="1">
      <c r="A11" s="16" t="s">
        <v>116</v>
      </c>
      <c r="B11" s="16" t="s">
        <v>113</v>
      </c>
      <c r="C11" s="16" t="s">
        <v>114</v>
      </c>
      <c r="D11" s="16" t="s">
        <v>82</v>
      </c>
      <c r="E11" s="26">
        <f>일위대가!F64</f>
        <v>1186</v>
      </c>
      <c r="F11" s="26">
        <f>일위대가!H64</f>
        <v>8210</v>
      </c>
      <c r="G11" s="26">
        <f>일위대가!J64</f>
        <v>0</v>
      </c>
      <c r="H11" s="26">
        <f t="shared" si="0"/>
        <v>9396</v>
      </c>
      <c r="I11" s="16" t="s">
        <v>115</v>
      </c>
      <c r="J11" s="16" t="s">
        <v>50</v>
      </c>
      <c r="K11" s="16" t="s">
        <v>50</v>
      </c>
      <c r="L11" s="16" t="s">
        <v>50</v>
      </c>
      <c r="M11" s="16" t="s">
        <v>228</v>
      </c>
      <c r="N11" s="2" t="s">
        <v>50</v>
      </c>
    </row>
    <row r="12" spans="1:14" ht="30" customHeight="1">
      <c r="A12" s="16" t="s">
        <v>84</v>
      </c>
      <c r="B12" s="16" t="s">
        <v>80</v>
      </c>
      <c r="C12" s="16" t="s">
        <v>81</v>
      </c>
      <c r="D12" s="16" t="s">
        <v>82</v>
      </c>
      <c r="E12" s="26">
        <f>일위대가!F70</f>
        <v>1835</v>
      </c>
      <c r="F12" s="26">
        <f>일위대가!H70</f>
        <v>30415</v>
      </c>
      <c r="G12" s="26">
        <f>일위대가!J70</f>
        <v>0</v>
      </c>
      <c r="H12" s="26">
        <f t="shared" si="0"/>
        <v>32250</v>
      </c>
      <c r="I12" s="16" t="s">
        <v>83</v>
      </c>
      <c r="J12" s="16" t="s">
        <v>50</v>
      </c>
      <c r="K12" s="16" t="s">
        <v>50</v>
      </c>
      <c r="L12" s="16" t="s">
        <v>50</v>
      </c>
      <c r="M12" s="16" t="s">
        <v>239</v>
      </c>
      <c r="N12" s="2" t="s">
        <v>50</v>
      </c>
    </row>
    <row r="13" spans="1:14" ht="30" customHeight="1">
      <c r="A13" s="16" t="s">
        <v>124</v>
      </c>
      <c r="B13" s="16" t="s">
        <v>120</v>
      </c>
      <c r="C13" s="16" t="s">
        <v>121</v>
      </c>
      <c r="D13" s="16" t="s">
        <v>122</v>
      </c>
      <c r="E13" s="26">
        <f>일위대가!F76</f>
        <v>82</v>
      </c>
      <c r="F13" s="26">
        <f>일위대가!H76</f>
        <v>2736</v>
      </c>
      <c r="G13" s="26">
        <f>일위대가!J76</f>
        <v>0</v>
      </c>
      <c r="H13" s="26">
        <f t="shared" si="0"/>
        <v>2818</v>
      </c>
      <c r="I13" s="16" t="s">
        <v>123</v>
      </c>
      <c r="J13" s="16" t="s">
        <v>50</v>
      </c>
      <c r="K13" s="16" t="s">
        <v>50</v>
      </c>
      <c r="L13" s="16" t="s">
        <v>50</v>
      </c>
      <c r="M13" s="16" t="s">
        <v>148</v>
      </c>
      <c r="N13" s="2" t="s">
        <v>50</v>
      </c>
    </row>
    <row r="14" spans="1:14" ht="30" customHeight="1">
      <c r="A14" s="16" t="s">
        <v>73</v>
      </c>
      <c r="B14" s="16" t="s">
        <v>69</v>
      </c>
      <c r="C14" s="16" t="s">
        <v>70</v>
      </c>
      <c r="D14" s="16" t="s">
        <v>71</v>
      </c>
      <c r="E14" s="26">
        <f>일위대가!F82</f>
        <v>1867019</v>
      </c>
      <c r="F14" s="26">
        <f>일위대가!H82</f>
        <v>233992</v>
      </c>
      <c r="G14" s="26">
        <f>일위대가!J82</f>
        <v>0</v>
      </c>
      <c r="H14" s="26">
        <f t="shared" si="0"/>
        <v>2101011</v>
      </c>
      <c r="I14" s="16" t="s">
        <v>72</v>
      </c>
      <c r="J14" s="16" t="s">
        <v>50</v>
      </c>
      <c r="K14" s="16" t="s">
        <v>50</v>
      </c>
      <c r="L14" s="16" t="s">
        <v>50</v>
      </c>
      <c r="M14" s="16" t="s">
        <v>252</v>
      </c>
      <c r="N14" s="2" t="s">
        <v>50</v>
      </c>
    </row>
    <row r="15" spans="1:14" ht="30" customHeight="1">
      <c r="A15" s="16" t="s">
        <v>99</v>
      </c>
      <c r="B15" s="16" t="s">
        <v>95</v>
      </c>
      <c r="C15" s="16" t="s">
        <v>96</v>
      </c>
      <c r="D15" s="16" t="s">
        <v>97</v>
      </c>
      <c r="E15" s="26">
        <f>일위대가!F93</f>
        <v>2998</v>
      </c>
      <c r="F15" s="26">
        <f>일위대가!H93</f>
        <v>19157</v>
      </c>
      <c r="G15" s="26">
        <f>일위대가!J93</f>
        <v>0</v>
      </c>
      <c r="H15" s="26">
        <f t="shared" si="0"/>
        <v>22155</v>
      </c>
      <c r="I15" s="16" t="s">
        <v>98</v>
      </c>
      <c r="J15" s="16" t="s">
        <v>50</v>
      </c>
      <c r="K15" s="16" t="s">
        <v>50</v>
      </c>
      <c r="L15" s="16" t="s">
        <v>50</v>
      </c>
      <c r="M15" s="16" t="s">
        <v>259</v>
      </c>
      <c r="N15" s="2" t="s">
        <v>50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93"/>
  <sheetViews>
    <sheetView workbookViewId="0">
      <selection activeCell="B12" sqref="B12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6" t="s">
        <v>513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>
      <c r="A2" s="111" t="s">
        <v>1</v>
      </c>
      <c r="B2" s="111" t="s">
        <v>2</v>
      </c>
      <c r="C2" s="111" t="s">
        <v>3</v>
      </c>
      <c r="D2" s="111" t="s">
        <v>4</v>
      </c>
      <c r="E2" s="111" t="s">
        <v>5</v>
      </c>
      <c r="F2" s="111"/>
      <c r="G2" s="111" t="s">
        <v>8</v>
      </c>
      <c r="H2" s="111"/>
      <c r="I2" s="111" t="s">
        <v>9</v>
      </c>
      <c r="J2" s="111"/>
      <c r="K2" s="111" t="s">
        <v>10</v>
      </c>
      <c r="L2" s="111"/>
      <c r="M2" s="111" t="s">
        <v>11</v>
      </c>
      <c r="N2" s="113" t="s">
        <v>138</v>
      </c>
      <c r="O2" s="113" t="s">
        <v>19</v>
      </c>
      <c r="P2" s="113" t="s">
        <v>21</v>
      </c>
      <c r="Q2" s="113" t="s">
        <v>22</v>
      </c>
      <c r="R2" s="113" t="s">
        <v>23</v>
      </c>
      <c r="S2" s="113" t="s">
        <v>24</v>
      </c>
      <c r="T2" s="113" t="s">
        <v>25</v>
      </c>
      <c r="U2" s="113" t="s">
        <v>26</v>
      </c>
      <c r="V2" s="113" t="s">
        <v>27</v>
      </c>
      <c r="W2" s="113" t="s">
        <v>28</v>
      </c>
      <c r="X2" s="113" t="s">
        <v>29</v>
      </c>
      <c r="Y2" s="113" t="s">
        <v>30</v>
      </c>
      <c r="Z2" s="113" t="s">
        <v>31</v>
      </c>
      <c r="AA2" s="113" t="s">
        <v>32</v>
      </c>
      <c r="AB2" s="113" t="s">
        <v>33</v>
      </c>
      <c r="AC2" s="113" t="s">
        <v>34</v>
      </c>
      <c r="AD2" s="113" t="s">
        <v>35</v>
      </c>
      <c r="AE2" s="113" t="s">
        <v>36</v>
      </c>
      <c r="AF2" s="113" t="s">
        <v>37</v>
      </c>
      <c r="AG2" s="113" t="s">
        <v>38</v>
      </c>
      <c r="AH2" s="113" t="s">
        <v>39</v>
      </c>
      <c r="AI2" s="113" t="s">
        <v>40</v>
      </c>
      <c r="AJ2" s="113" t="s">
        <v>41</v>
      </c>
      <c r="AK2" s="113" t="s">
        <v>42</v>
      </c>
      <c r="AL2" s="113" t="s">
        <v>43</v>
      </c>
      <c r="AM2" s="113" t="s">
        <v>44</v>
      </c>
      <c r="AN2" s="113" t="s">
        <v>45</v>
      </c>
      <c r="AO2" s="113" t="s">
        <v>46</v>
      </c>
      <c r="AP2" s="113" t="s">
        <v>139</v>
      </c>
      <c r="AQ2" s="113" t="s">
        <v>140</v>
      </c>
      <c r="AR2" s="113" t="s">
        <v>141</v>
      </c>
      <c r="AS2" s="113" t="s">
        <v>142</v>
      </c>
      <c r="AT2" s="113" t="s">
        <v>143</v>
      </c>
      <c r="AU2" s="113" t="s">
        <v>144</v>
      </c>
      <c r="AV2" s="113" t="s">
        <v>47</v>
      </c>
      <c r="AW2" s="113" t="s">
        <v>145</v>
      </c>
      <c r="AX2" s="1" t="s">
        <v>137</v>
      </c>
      <c r="AY2" s="1" t="s">
        <v>20</v>
      </c>
      <c r="AZ2" s="1" t="s">
        <v>146</v>
      </c>
    </row>
    <row r="3" spans="1:52" ht="30" customHeight="1">
      <c r="A3" s="111"/>
      <c r="B3" s="111"/>
      <c r="C3" s="111"/>
      <c r="D3" s="111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111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</row>
    <row r="4" spans="1:52" ht="30" customHeight="1">
      <c r="A4" s="19" t="s">
        <v>147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93</v>
      </c>
    </row>
    <row r="5" spans="1:52" ht="30" customHeight="1">
      <c r="A5" s="22" t="s">
        <v>90</v>
      </c>
      <c r="B5" s="22" t="s">
        <v>149</v>
      </c>
      <c r="C5" s="22" t="s">
        <v>58</v>
      </c>
      <c r="D5" s="23">
        <v>1</v>
      </c>
      <c r="E5" s="25">
        <f>단가대비표!O23</f>
        <v>10380</v>
      </c>
      <c r="F5" s="28">
        <f t="shared" ref="F5:F10" si="0">TRUNC(E5*D5,1)</f>
        <v>10380</v>
      </c>
      <c r="G5" s="25">
        <f>단가대비표!P23</f>
        <v>0</v>
      </c>
      <c r="H5" s="28">
        <f t="shared" ref="H5:H10" si="1">TRUNC(G5*D5,1)</f>
        <v>0</v>
      </c>
      <c r="I5" s="25">
        <f>단가대비표!V23</f>
        <v>0</v>
      </c>
      <c r="J5" s="28">
        <f t="shared" ref="J5:J10" si="2">TRUNC(I5*D5,1)</f>
        <v>0</v>
      </c>
      <c r="K5" s="25">
        <f t="shared" ref="K5:L10" si="3">TRUNC(E5+G5+I5,1)</f>
        <v>10380</v>
      </c>
      <c r="L5" s="28">
        <f t="shared" si="3"/>
        <v>10380</v>
      </c>
      <c r="M5" s="22" t="s">
        <v>50</v>
      </c>
      <c r="N5" s="2" t="s">
        <v>93</v>
      </c>
      <c r="O5" s="2" t="s">
        <v>150</v>
      </c>
      <c r="P5" s="2" t="s">
        <v>62</v>
      </c>
      <c r="Q5" s="2" t="s">
        <v>62</v>
      </c>
      <c r="R5" s="2" t="s">
        <v>61</v>
      </c>
      <c r="S5" s="3"/>
      <c r="T5" s="3"/>
      <c r="U5" s="3"/>
      <c r="V5" s="3">
        <v>1</v>
      </c>
      <c r="W5" s="3">
        <v>2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151</v>
      </c>
      <c r="AX5" s="2" t="s">
        <v>50</v>
      </c>
      <c r="AY5" s="2" t="s">
        <v>50</v>
      </c>
      <c r="AZ5" s="2" t="s">
        <v>50</v>
      </c>
    </row>
    <row r="6" spans="1:52" ht="30" customHeight="1">
      <c r="A6" s="22" t="s">
        <v>90</v>
      </c>
      <c r="B6" s="22" t="s">
        <v>149</v>
      </c>
      <c r="C6" s="22" t="s">
        <v>58</v>
      </c>
      <c r="D6" s="23">
        <v>0.1</v>
      </c>
      <c r="E6" s="25">
        <f>단가대비표!O23</f>
        <v>10380</v>
      </c>
      <c r="F6" s="28">
        <f t="shared" si="0"/>
        <v>1038</v>
      </c>
      <c r="G6" s="25">
        <f>단가대비표!P23</f>
        <v>0</v>
      </c>
      <c r="H6" s="28">
        <f t="shared" si="1"/>
        <v>0</v>
      </c>
      <c r="I6" s="25">
        <f>단가대비표!V23</f>
        <v>0</v>
      </c>
      <c r="J6" s="28">
        <f t="shared" si="2"/>
        <v>0</v>
      </c>
      <c r="K6" s="25">
        <f t="shared" si="3"/>
        <v>10380</v>
      </c>
      <c r="L6" s="28">
        <f t="shared" si="3"/>
        <v>1038</v>
      </c>
      <c r="M6" s="22" t="s">
        <v>50</v>
      </c>
      <c r="N6" s="2" t="s">
        <v>93</v>
      </c>
      <c r="O6" s="2" t="s">
        <v>150</v>
      </c>
      <c r="P6" s="2" t="s">
        <v>62</v>
      </c>
      <c r="Q6" s="2" t="s">
        <v>62</v>
      </c>
      <c r="R6" s="2" t="s">
        <v>61</v>
      </c>
      <c r="S6" s="3"/>
      <c r="T6" s="3"/>
      <c r="U6" s="3"/>
      <c r="V6" s="3">
        <v>1</v>
      </c>
      <c r="W6" s="3">
        <v>2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151</v>
      </c>
      <c r="AX6" s="2" t="s">
        <v>50</v>
      </c>
      <c r="AY6" s="2" t="s">
        <v>50</v>
      </c>
      <c r="AZ6" s="2" t="s">
        <v>50</v>
      </c>
    </row>
    <row r="7" spans="1:52" ht="30" customHeight="1">
      <c r="A7" s="22" t="s">
        <v>152</v>
      </c>
      <c r="B7" s="22" t="s">
        <v>153</v>
      </c>
      <c r="C7" s="22" t="s">
        <v>154</v>
      </c>
      <c r="D7" s="23">
        <v>1</v>
      </c>
      <c r="E7" s="25">
        <f>TRUNC(SUMIF(V5:V10, RIGHTB(O7, 1), F5:F10)*U7, 2)</f>
        <v>1712.7</v>
      </c>
      <c r="F7" s="28">
        <f t="shared" si="0"/>
        <v>1712.7</v>
      </c>
      <c r="G7" s="25">
        <v>0</v>
      </c>
      <c r="H7" s="28">
        <f t="shared" si="1"/>
        <v>0</v>
      </c>
      <c r="I7" s="25">
        <v>0</v>
      </c>
      <c r="J7" s="28">
        <f t="shared" si="2"/>
        <v>0</v>
      </c>
      <c r="K7" s="25">
        <f t="shared" si="3"/>
        <v>1712.7</v>
      </c>
      <c r="L7" s="28">
        <f t="shared" si="3"/>
        <v>1712.7</v>
      </c>
      <c r="M7" s="22" t="s">
        <v>50</v>
      </c>
      <c r="N7" s="2" t="s">
        <v>93</v>
      </c>
      <c r="O7" s="2" t="s">
        <v>155</v>
      </c>
      <c r="P7" s="2" t="s">
        <v>62</v>
      </c>
      <c r="Q7" s="2" t="s">
        <v>62</v>
      </c>
      <c r="R7" s="2" t="s">
        <v>62</v>
      </c>
      <c r="S7" s="3">
        <v>0</v>
      </c>
      <c r="T7" s="3">
        <v>0</v>
      </c>
      <c r="U7" s="3">
        <v>0.15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50</v>
      </c>
      <c r="AW7" s="2" t="s">
        <v>156</v>
      </c>
      <c r="AX7" s="2" t="s">
        <v>50</v>
      </c>
      <c r="AY7" s="2" t="s">
        <v>50</v>
      </c>
      <c r="AZ7" s="2" t="s">
        <v>50</v>
      </c>
    </row>
    <row r="8" spans="1:52" ht="30" customHeight="1">
      <c r="A8" s="22" t="s">
        <v>157</v>
      </c>
      <c r="B8" s="22" t="s">
        <v>158</v>
      </c>
      <c r="C8" s="22" t="s">
        <v>154</v>
      </c>
      <c r="D8" s="23">
        <v>1</v>
      </c>
      <c r="E8" s="25">
        <f>TRUNC(SUMIF(W5:W10, RIGHTB(O8, 1), F5:F10)*U8, 2)</f>
        <v>228.36</v>
      </c>
      <c r="F8" s="28">
        <f t="shared" si="0"/>
        <v>228.3</v>
      </c>
      <c r="G8" s="25">
        <v>0</v>
      </c>
      <c r="H8" s="28">
        <f t="shared" si="1"/>
        <v>0</v>
      </c>
      <c r="I8" s="25">
        <v>0</v>
      </c>
      <c r="J8" s="28">
        <f t="shared" si="2"/>
        <v>0</v>
      </c>
      <c r="K8" s="25">
        <f t="shared" si="3"/>
        <v>228.3</v>
      </c>
      <c r="L8" s="28">
        <f t="shared" si="3"/>
        <v>228.3</v>
      </c>
      <c r="M8" s="22" t="s">
        <v>50</v>
      </c>
      <c r="N8" s="2" t="s">
        <v>93</v>
      </c>
      <c r="O8" s="2" t="s">
        <v>159</v>
      </c>
      <c r="P8" s="2" t="s">
        <v>62</v>
      </c>
      <c r="Q8" s="2" t="s">
        <v>62</v>
      </c>
      <c r="R8" s="2" t="s">
        <v>62</v>
      </c>
      <c r="S8" s="3">
        <v>0</v>
      </c>
      <c r="T8" s="3">
        <v>0</v>
      </c>
      <c r="U8" s="3">
        <v>0.02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50</v>
      </c>
      <c r="AW8" s="2" t="s">
        <v>160</v>
      </c>
      <c r="AX8" s="2" t="s">
        <v>50</v>
      </c>
      <c r="AY8" s="2" t="s">
        <v>50</v>
      </c>
      <c r="AZ8" s="2" t="s">
        <v>50</v>
      </c>
    </row>
    <row r="9" spans="1:52" ht="30" customHeight="1">
      <c r="A9" s="22" t="s">
        <v>161</v>
      </c>
      <c r="B9" s="22" t="s">
        <v>162</v>
      </c>
      <c r="C9" s="22" t="s">
        <v>163</v>
      </c>
      <c r="D9" s="23">
        <f>공량산출근거서_일위대가!K15</f>
        <v>9.2999999999999999E-2</v>
      </c>
      <c r="E9" s="25">
        <f>단가대비표!O27</f>
        <v>0</v>
      </c>
      <c r="F9" s="28">
        <f t="shared" si="0"/>
        <v>0</v>
      </c>
      <c r="G9" s="25">
        <f>단가대비표!P27</f>
        <v>273676</v>
      </c>
      <c r="H9" s="28">
        <f t="shared" si="1"/>
        <v>25451.8</v>
      </c>
      <c r="I9" s="25">
        <f>단가대비표!V27</f>
        <v>0</v>
      </c>
      <c r="J9" s="28">
        <f t="shared" si="2"/>
        <v>0</v>
      </c>
      <c r="K9" s="25">
        <f t="shared" si="3"/>
        <v>273676</v>
      </c>
      <c r="L9" s="28">
        <f t="shared" si="3"/>
        <v>25451.8</v>
      </c>
      <c r="M9" s="22" t="s">
        <v>50</v>
      </c>
      <c r="N9" s="2" t="s">
        <v>93</v>
      </c>
      <c r="O9" s="2" t="s">
        <v>164</v>
      </c>
      <c r="P9" s="2" t="s">
        <v>62</v>
      </c>
      <c r="Q9" s="2" t="s">
        <v>62</v>
      </c>
      <c r="R9" s="2" t="s">
        <v>61</v>
      </c>
      <c r="S9" s="3"/>
      <c r="T9" s="3"/>
      <c r="U9" s="3"/>
      <c r="V9" s="3"/>
      <c r="W9" s="3"/>
      <c r="X9" s="3">
        <v>3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50</v>
      </c>
      <c r="AW9" s="2" t="s">
        <v>165</v>
      </c>
      <c r="AX9" s="2" t="s">
        <v>50</v>
      </c>
      <c r="AY9" s="2" t="s">
        <v>50</v>
      </c>
      <c r="AZ9" s="2" t="s">
        <v>50</v>
      </c>
    </row>
    <row r="10" spans="1:52" ht="30" customHeight="1">
      <c r="A10" s="22" t="s">
        <v>166</v>
      </c>
      <c r="B10" s="22" t="s">
        <v>167</v>
      </c>
      <c r="C10" s="22" t="s">
        <v>154</v>
      </c>
      <c r="D10" s="23">
        <v>1</v>
      </c>
      <c r="E10" s="25">
        <f>TRUNC(SUMIF(X5:X10, RIGHTB(O10, 1), H5:H10)*U10, 2)</f>
        <v>763.55</v>
      </c>
      <c r="F10" s="28">
        <f t="shared" si="0"/>
        <v>763.5</v>
      </c>
      <c r="G10" s="25">
        <v>0</v>
      </c>
      <c r="H10" s="28">
        <f t="shared" si="1"/>
        <v>0</v>
      </c>
      <c r="I10" s="25">
        <v>0</v>
      </c>
      <c r="J10" s="28">
        <f t="shared" si="2"/>
        <v>0</v>
      </c>
      <c r="K10" s="25">
        <f t="shared" si="3"/>
        <v>763.5</v>
      </c>
      <c r="L10" s="28">
        <f t="shared" si="3"/>
        <v>763.5</v>
      </c>
      <c r="M10" s="22" t="s">
        <v>50</v>
      </c>
      <c r="N10" s="2" t="s">
        <v>93</v>
      </c>
      <c r="O10" s="2" t="s">
        <v>168</v>
      </c>
      <c r="P10" s="2" t="s">
        <v>62</v>
      </c>
      <c r="Q10" s="2" t="s">
        <v>62</v>
      </c>
      <c r="R10" s="2" t="s">
        <v>62</v>
      </c>
      <c r="S10" s="3">
        <v>1</v>
      </c>
      <c r="T10" s="3">
        <v>0</v>
      </c>
      <c r="U10" s="3">
        <v>0.03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50</v>
      </c>
      <c r="AW10" s="2" t="s">
        <v>169</v>
      </c>
      <c r="AX10" s="2" t="s">
        <v>50</v>
      </c>
      <c r="AY10" s="2" t="s">
        <v>50</v>
      </c>
      <c r="AZ10" s="2" t="s">
        <v>50</v>
      </c>
    </row>
    <row r="11" spans="1:52" ht="30" customHeight="1">
      <c r="A11" s="22" t="s">
        <v>170</v>
      </c>
      <c r="B11" s="22" t="s">
        <v>50</v>
      </c>
      <c r="C11" s="22" t="s">
        <v>50</v>
      </c>
      <c r="D11" s="23"/>
      <c r="E11" s="25"/>
      <c r="F11" s="28">
        <f>TRUNC(SUMIF(N5:N10, N4, F5:F10),0)</f>
        <v>14122</v>
      </c>
      <c r="G11" s="25"/>
      <c r="H11" s="28">
        <f>TRUNC(SUMIF(N5:N10, N4, H5:H10),0)</f>
        <v>25451</v>
      </c>
      <c r="I11" s="25"/>
      <c r="J11" s="28">
        <f>TRUNC(SUMIF(N5:N10, N4, J5:J10),0)</f>
        <v>0</v>
      </c>
      <c r="K11" s="25"/>
      <c r="L11" s="28">
        <f>F11+H11+J11</f>
        <v>39573</v>
      </c>
      <c r="M11" s="22" t="s">
        <v>50</v>
      </c>
      <c r="N11" s="2" t="s">
        <v>87</v>
      </c>
      <c r="O11" s="2" t="s">
        <v>87</v>
      </c>
      <c r="P11" s="2" t="s">
        <v>50</v>
      </c>
      <c r="Q11" s="2" t="s">
        <v>50</v>
      </c>
      <c r="R11" s="2" t="s">
        <v>50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50</v>
      </c>
      <c r="AW11" s="2" t="s">
        <v>50</v>
      </c>
      <c r="AX11" s="2" t="s">
        <v>50</v>
      </c>
      <c r="AY11" s="2" t="s">
        <v>50</v>
      </c>
      <c r="AZ11" s="2" t="s">
        <v>50</v>
      </c>
    </row>
    <row r="12" spans="1:52" ht="30" customHeight="1">
      <c r="A12" s="23"/>
      <c r="B12" s="23"/>
      <c r="C12" s="23"/>
      <c r="D12" s="23"/>
      <c r="E12" s="25"/>
      <c r="F12" s="28"/>
      <c r="G12" s="25"/>
      <c r="H12" s="28"/>
      <c r="I12" s="25"/>
      <c r="J12" s="28"/>
      <c r="K12" s="25"/>
      <c r="L12" s="28"/>
      <c r="M12" s="23"/>
    </row>
    <row r="13" spans="1:52" ht="30" customHeight="1">
      <c r="A13" s="19" t="s">
        <v>171</v>
      </c>
      <c r="B13" s="20"/>
      <c r="C13" s="20"/>
      <c r="D13" s="20"/>
      <c r="E13" s="24"/>
      <c r="F13" s="27"/>
      <c r="G13" s="24"/>
      <c r="H13" s="27"/>
      <c r="I13" s="24"/>
      <c r="J13" s="27"/>
      <c r="K13" s="24"/>
      <c r="L13" s="27"/>
      <c r="M13" s="21"/>
      <c r="N13" s="1" t="s">
        <v>103</v>
      </c>
    </row>
    <row r="14" spans="1:52" ht="30" customHeight="1">
      <c r="A14" s="22" t="s">
        <v>173</v>
      </c>
      <c r="B14" s="22" t="s">
        <v>174</v>
      </c>
      <c r="C14" s="22" t="s">
        <v>58</v>
      </c>
      <c r="D14" s="23">
        <v>1</v>
      </c>
      <c r="E14" s="25">
        <f>단가대비표!O5</f>
        <v>2398</v>
      </c>
      <c r="F14" s="28">
        <f>TRUNC(E14*D14,1)</f>
        <v>2398</v>
      </c>
      <c r="G14" s="25">
        <f>단가대비표!P5</f>
        <v>0</v>
      </c>
      <c r="H14" s="28">
        <f>TRUNC(G14*D14,1)</f>
        <v>0</v>
      </c>
      <c r="I14" s="25">
        <f>단가대비표!V5</f>
        <v>0</v>
      </c>
      <c r="J14" s="28">
        <f>TRUNC(I14*D14,1)</f>
        <v>0</v>
      </c>
      <c r="K14" s="25">
        <f t="shared" ref="K14:L18" si="4">TRUNC(E14+G14+I14,1)</f>
        <v>2398</v>
      </c>
      <c r="L14" s="28">
        <f t="shared" si="4"/>
        <v>2398</v>
      </c>
      <c r="M14" s="22" t="s">
        <v>50</v>
      </c>
      <c r="N14" s="2" t="s">
        <v>103</v>
      </c>
      <c r="O14" s="2" t="s">
        <v>175</v>
      </c>
      <c r="P14" s="2" t="s">
        <v>62</v>
      </c>
      <c r="Q14" s="2" t="s">
        <v>62</v>
      </c>
      <c r="R14" s="2" t="s">
        <v>61</v>
      </c>
      <c r="S14" s="3"/>
      <c r="T14" s="3"/>
      <c r="U14" s="3"/>
      <c r="V14" s="3">
        <v>1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50</v>
      </c>
      <c r="AW14" s="2" t="s">
        <v>176</v>
      </c>
      <c r="AX14" s="2" t="s">
        <v>50</v>
      </c>
      <c r="AY14" s="2" t="s">
        <v>50</v>
      </c>
      <c r="AZ14" s="2" t="s">
        <v>50</v>
      </c>
    </row>
    <row r="15" spans="1:52" ht="30" customHeight="1">
      <c r="A15" s="22" t="s">
        <v>173</v>
      </c>
      <c r="B15" s="22" t="s">
        <v>174</v>
      </c>
      <c r="C15" s="22" t="s">
        <v>58</v>
      </c>
      <c r="D15" s="23">
        <v>0.1</v>
      </c>
      <c r="E15" s="25">
        <f>단가대비표!O7</f>
        <v>1885</v>
      </c>
      <c r="F15" s="28">
        <f>TRUNC(E15*D15,1)</f>
        <v>188.5</v>
      </c>
      <c r="G15" s="25">
        <f>단가대비표!P7</f>
        <v>0</v>
      </c>
      <c r="H15" s="28">
        <f>TRUNC(G15*D15,1)</f>
        <v>0</v>
      </c>
      <c r="I15" s="25">
        <f>단가대비표!V7</f>
        <v>0</v>
      </c>
      <c r="J15" s="28">
        <f>TRUNC(I15*D15,1)</f>
        <v>0</v>
      </c>
      <c r="K15" s="25">
        <f t="shared" si="4"/>
        <v>1885</v>
      </c>
      <c r="L15" s="28">
        <f t="shared" si="4"/>
        <v>188.5</v>
      </c>
      <c r="M15" s="22" t="s">
        <v>50</v>
      </c>
      <c r="N15" s="2" t="s">
        <v>103</v>
      </c>
      <c r="O15" s="2" t="s">
        <v>177</v>
      </c>
      <c r="P15" s="2" t="s">
        <v>62</v>
      </c>
      <c r="Q15" s="2" t="s">
        <v>62</v>
      </c>
      <c r="R15" s="2" t="s">
        <v>61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50</v>
      </c>
      <c r="AW15" s="2" t="s">
        <v>178</v>
      </c>
      <c r="AX15" s="2" t="s">
        <v>50</v>
      </c>
      <c r="AY15" s="2" t="s">
        <v>50</v>
      </c>
      <c r="AZ15" s="2" t="s">
        <v>50</v>
      </c>
    </row>
    <row r="16" spans="1:52" ht="30" customHeight="1">
      <c r="A16" s="22" t="s">
        <v>157</v>
      </c>
      <c r="B16" s="22" t="s">
        <v>158</v>
      </c>
      <c r="C16" s="22" t="s">
        <v>154</v>
      </c>
      <c r="D16" s="23">
        <v>1</v>
      </c>
      <c r="E16" s="25">
        <f>TRUNC(SUMIF(V14:V18, RIGHTB(O16, 1), F14:F18)*U16, 2)</f>
        <v>47.96</v>
      </c>
      <c r="F16" s="28">
        <f>TRUNC(E16*D16,1)</f>
        <v>47.9</v>
      </c>
      <c r="G16" s="25">
        <v>0</v>
      </c>
      <c r="H16" s="28">
        <f>TRUNC(G16*D16,1)</f>
        <v>0</v>
      </c>
      <c r="I16" s="25">
        <v>0</v>
      </c>
      <c r="J16" s="28">
        <f>TRUNC(I16*D16,1)</f>
        <v>0</v>
      </c>
      <c r="K16" s="25">
        <f t="shared" si="4"/>
        <v>47.9</v>
      </c>
      <c r="L16" s="28">
        <f t="shared" si="4"/>
        <v>47.9</v>
      </c>
      <c r="M16" s="22" t="s">
        <v>50</v>
      </c>
      <c r="N16" s="2" t="s">
        <v>103</v>
      </c>
      <c r="O16" s="2" t="s">
        <v>155</v>
      </c>
      <c r="P16" s="2" t="s">
        <v>62</v>
      </c>
      <c r="Q16" s="2" t="s">
        <v>62</v>
      </c>
      <c r="R16" s="2" t="s">
        <v>62</v>
      </c>
      <c r="S16" s="3">
        <v>0</v>
      </c>
      <c r="T16" s="3">
        <v>0</v>
      </c>
      <c r="U16" s="3">
        <v>0.02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50</v>
      </c>
      <c r="AW16" s="2" t="s">
        <v>179</v>
      </c>
      <c r="AX16" s="2" t="s">
        <v>50</v>
      </c>
      <c r="AY16" s="2" t="s">
        <v>50</v>
      </c>
      <c r="AZ16" s="2" t="s">
        <v>50</v>
      </c>
    </row>
    <row r="17" spans="1:52" ht="30" customHeight="1">
      <c r="A17" s="22" t="s">
        <v>161</v>
      </c>
      <c r="B17" s="22" t="s">
        <v>162</v>
      </c>
      <c r="C17" s="22" t="s">
        <v>163</v>
      </c>
      <c r="D17" s="23">
        <f>공량산출근거서_일위대가!K7</f>
        <v>6.0000000000000001E-3</v>
      </c>
      <c r="E17" s="25">
        <f>단가대비표!O27</f>
        <v>0</v>
      </c>
      <c r="F17" s="28">
        <f>TRUNC(E17*D17,1)</f>
        <v>0</v>
      </c>
      <c r="G17" s="25">
        <f>단가대비표!P27</f>
        <v>273676</v>
      </c>
      <c r="H17" s="28">
        <f>TRUNC(G17*D17,1)</f>
        <v>1642</v>
      </c>
      <c r="I17" s="25">
        <f>단가대비표!V27</f>
        <v>0</v>
      </c>
      <c r="J17" s="28">
        <f>TRUNC(I17*D17,1)</f>
        <v>0</v>
      </c>
      <c r="K17" s="25">
        <f t="shared" si="4"/>
        <v>273676</v>
      </c>
      <c r="L17" s="28">
        <f t="shared" si="4"/>
        <v>1642</v>
      </c>
      <c r="M17" s="22" t="s">
        <v>50</v>
      </c>
      <c r="N17" s="2" t="s">
        <v>103</v>
      </c>
      <c r="O17" s="2" t="s">
        <v>164</v>
      </c>
      <c r="P17" s="2" t="s">
        <v>62</v>
      </c>
      <c r="Q17" s="2" t="s">
        <v>62</v>
      </c>
      <c r="R17" s="2" t="s">
        <v>61</v>
      </c>
      <c r="S17" s="3"/>
      <c r="T17" s="3"/>
      <c r="U17" s="3"/>
      <c r="V17" s="3"/>
      <c r="W17" s="3">
        <v>2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50</v>
      </c>
      <c r="AW17" s="2" t="s">
        <v>180</v>
      </c>
      <c r="AX17" s="2" t="s">
        <v>50</v>
      </c>
      <c r="AY17" s="2" t="s">
        <v>50</v>
      </c>
      <c r="AZ17" s="2" t="s">
        <v>50</v>
      </c>
    </row>
    <row r="18" spans="1:52" ht="30" customHeight="1">
      <c r="A18" s="22" t="s">
        <v>166</v>
      </c>
      <c r="B18" s="22" t="s">
        <v>167</v>
      </c>
      <c r="C18" s="22" t="s">
        <v>154</v>
      </c>
      <c r="D18" s="23">
        <v>1</v>
      </c>
      <c r="E18" s="25">
        <f>TRUNC(SUMIF(W14:W18, RIGHTB(O18, 1), H14:H18)*U18, 2)</f>
        <v>49.26</v>
      </c>
      <c r="F18" s="28">
        <f>TRUNC(E18*D18,1)</f>
        <v>49.2</v>
      </c>
      <c r="G18" s="25">
        <v>0</v>
      </c>
      <c r="H18" s="28">
        <f>TRUNC(G18*D18,1)</f>
        <v>0</v>
      </c>
      <c r="I18" s="25">
        <v>0</v>
      </c>
      <c r="J18" s="28">
        <f>TRUNC(I18*D18,1)</f>
        <v>0</v>
      </c>
      <c r="K18" s="25">
        <f t="shared" si="4"/>
        <v>49.2</v>
      </c>
      <c r="L18" s="28">
        <f t="shared" si="4"/>
        <v>49.2</v>
      </c>
      <c r="M18" s="22" t="s">
        <v>50</v>
      </c>
      <c r="N18" s="2" t="s">
        <v>103</v>
      </c>
      <c r="O18" s="2" t="s">
        <v>159</v>
      </c>
      <c r="P18" s="2" t="s">
        <v>62</v>
      </c>
      <c r="Q18" s="2" t="s">
        <v>62</v>
      </c>
      <c r="R18" s="2" t="s">
        <v>62</v>
      </c>
      <c r="S18" s="3">
        <v>1</v>
      </c>
      <c r="T18" s="3">
        <v>0</v>
      </c>
      <c r="U18" s="3">
        <v>0.03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50</v>
      </c>
      <c r="AW18" s="2" t="s">
        <v>181</v>
      </c>
      <c r="AX18" s="2" t="s">
        <v>50</v>
      </c>
      <c r="AY18" s="2" t="s">
        <v>50</v>
      </c>
      <c r="AZ18" s="2" t="s">
        <v>50</v>
      </c>
    </row>
    <row r="19" spans="1:52" ht="30" customHeight="1">
      <c r="A19" s="22" t="s">
        <v>170</v>
      </c>
      <c r="B19" s="22" t="s">
        <v>50</v>
      </c>
      <c r="C19" s="22" t="s">
        <v>50</v>
      </c>
      <c r="D19" s="23"/>
      <c r="E19" s="25"/>
      <c r="F19" s="28">
        <f>TRUNC(SUMIF(N14:N18, N13, F14:F18),0)</f>
        <v>2683</v>
      </c>
      <c r="G19" s="25"/>
      <c r="H19" s="28">
        <f>TRUNC(SUMIF(N14:N18, N13, H14:H18),0)</f>
        <v>1642</v>
      </c>
      <c r="I19" s="25"/>
      <c r="J19" s="28">
        <f>TRUNC(SUMIF(N14:N18, N13, J14:J18),0)</f>
        <v>0</v>
      </c>
      <c r="K19" s="25"/>
      <c r="L19" s="28">
        <f>F19+H19+J19</f>
        <v>4325</v>
      </c>
      <c r="M19" s="22" t="s">
        <v>50</v>
      </c>
      <c r="N19" s="2" t="s">
        <v>87</v>
      </c>
      <c r="O19" s="2" t="s">
        <v>87</v>
      </c>
      <c r="P19" s="2" t="s">
        <v>50</v>
      </c>
      <c r="Q19" s="2" t="s">
        <v>50</v>
      </c>
      <c r="R19" s="2" t="s">
        <v>50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50</v>
      </c>
      <c r="AW19" s="2" t="s">
        <v>50</v>
      </c>
      <c r="AX19" s="2" t="s">
        <v>50</v>
      </c>
      <c r="AY19" s="2" t="s">
        <v>50</v>
      </c>
      <c r="AZ19" s="2" t="s">
        <v>50</v>
      </c>
    </row>
    <row r="20" spans="1:52" ht="30" customHeight="1">
      <c r="A20" s="23"/>
      <c r="B20" s="23"/>
      <c r="C20" s="23"/>
      <c r="D20" s="23"/>
      <c r="E20" s="25"/>
      <c r="F20" s="28"/>
      <c r="G20" s="25"/>
      <c r="H20" s="28"/>
      <c r="I20" s="25"/>
      <c r="J20" s="28"/>
      <c r="K20" s="25"/>
      <c r="L20" s="28"/>
      <c r="M20" s="23"/>
    </row>
    <row r="21" spans="1:52" ht="30" customHeight="1">
      <c r="A21" s="19" t="s">
        <v>182</v>
      </c>
      <c r="B21" s="20"/>
      <c r="C21" s="20"/>
      <c r="D21" s="20"/>
      <c r="E21" s="24"/>
      <c r="F21" s="27"/>
      <c r="G21" s="24"/>
      <c r="H21" s="27"/>
      <c r="I21" s="24"/>
      <c r="J21" s="27"/>
      <c r="K21" s="24"/>
      <c r="L21" s="27"/>
      <c r="M21" s="21"/>
      <c r="N21" s="1" t="s">
        <v>60</v>
      </c>
    </row>
    <row r="22" spans="1:52" ht="30" customHeight="1">
      <c r="A22" s="22" t="s">
        <v>173</v>
      </c>
      <c r="B22" s="22" t="s">
        <v>183</v>
      </c>
      <c r="C22" s="22" t="s">
        <v>58</v>
      </c>
      <c r="D22" s="23">
        <v>1</v>
      </c>
      <c r="E22" s="25">
        <f>단가대비표!O6</f>
        <v>3579</v>
      </c>
      <c r="F22" s="28">
        <f>TRUNC(E22*D22,1)</f>
        <v>3579</v>
      </c>
      <c r="G22" s="25">
        <f>단가대비표!P6</f>
        <v>0</v>
      </c>
      <c r="H22" s="28">
        <f>TRUNC(G22*D22,1)</f>
        <v>0</v>
      </c>
      <c r="I22" s="25">
        <f>단가대비표!V6</f>
        <v>0</v>
      </c>
      <c r="J22" s="28">
        <f>TRUNC(I22*D22,1)</f>
        <v>0</v>
      </c>
      <c r="K22" s="25">
        <f t="shared" ref="K22:L26" si="5">TRUNC(E22+G22+I22,1)</f>
        <v>3579</v>
      </c>
      <c r="L22" s="28">
        <f t="shared" si="5"/>
        <v>3579</v>
      </c>
      <c r="M22" s="22" t="s">
        <v>50</v>
      </c>
      <c r="N22" s="2" t="s">
        <v>60</v>
      </c>
      <c r="O22" s="2" t="s">
        <v>184</v>
      </c>
      <c r="P22" s="2" t="s">
        <v>62</v>
      </c>
      <c r="Q22" s="2" t="s">
        <v>62</v>
      </c>
      <c r="R22" s="2" t="s">
        <v>61</v>
      </c>
      <c r="S22" s="3"/>
      <c r="T22" s="3"/>
      <c r="U22" s="3"/>
      <c r="V22" s="3">
        <v>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50</v>
      </c>
      <c r="AW22" s="2" t="s">
        <v>185</v>
      </c>
      <c r="AX22" s="2" t="s">
        <v>50</v>
      </c>
      <c r="AY22" s="2" t="s">
        <v>50</v>
      </c>
      <c r="AZ22" s="2" t="s">
        <v>50</v>
      </c>
    </row>
    <row r="23" spans="1:52" ht="30" customHeight="1">
      <c r="A23" s="22" t="s">
        <v>173</v>
      </c>
      <c r="B23" s="22" t="s">
        <v>183</v>
      </c>
      <c r="C23" s="22" t="s">
        <v>58</v>
      </c>
      <c r="D23" s="23">
        <v>0.1</v>
      </c>
      <c r="E23" s="25">
        <f>단가대비표!O8</f>
        <v>2573</v>
      </c>
      <c r="F23" s="28">
        <f>TRUNC(E23*D23,1)</f>
        <v>257.3</v>
      </c>
      <c r="G23" s="25">
        <f>단가대비표!P8</f>
        <v>0</v>
      </c>
      <c r="H23" s="28">
        <f>TRUNC(G23*D23,1)</f>
        <v>0</v>
      </c>
      <c r="I23" s="25">
        <f>단가대비표!V8</f>
        <v>0</v>
      </c>
      <c r="J23" s="28">
        <f>TRUNC(I23*D23,1)</f>
        <v>0</v>
      </c>
      <c r="K23" s="25">
        <f t="shared" si="5"/>
        <v>2573</v>
      </c>
      <c r="L23" s="28">
        <f t="shared" si="5"/>
        <v>257.3</v>
      </c>
      <c r="M23" s="22" t="s">
        <v>50</v>
      </c>
      <c r="N23" s="2" t="s">
        <v>60</v>
      </c>
      <c r="O23" s="2" t="s">
        <v>186</v>
      </c>
      <c r="P23" s="2" t="s">
        <v>62</v>
      </c>
      <c r="Q23" s="2" t="s">
        <v>62</v>
      </c>
      <c r="R23" s="2" t="s">
        <v>61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50</v>
      </c>
      <c r="AW23" s="2" t="s">
        <v>187</v>
      </c>
      <c r="AX23" s="2" t="s">
        <v>50</v>
      </c>
      <c r="AY23" s="2" t="s">
        <v>50</v>
      </c>
      <c r="AZ23" s="2" t="s">
        <v>50</v>
      </c>
    </row>
    <row r="24" spans="1:52" ht="30" customHeight="1">
      <c r="A24" s="22" t="s">
        <v>157</v>
      </c>
      <c r="B24" s="22" t="s">
        <v>158</v>
      </c>
      <c r="C24" s="22" t="s">
        <v>154</v>
      </c>
      <c r="D24" s="23">
        <v>1</v>
      </c>
      <c r="E24" s="25">
        <f>TRUNC(SUMIF(V22:V26, RIGHTB(O24, 1), F22:F26)*U24, 2)</f>
        <v>71.58</v>
      </c>
      <c r="F24" s="28">
        <f>TRUNC(E24*D24,1)</f>
        <v>71.5</v>
      </c>
      <c r="G24" s="25">
        <v>0</v>
      </c>
      <c r="H24" s="28">
        <f>TRUNC(G24*D24,1)</f>
        <v>0</v>
      </c>
      <c r="I24" s="25">
        <v>0</v>
      </c>
      <c r="J24" s="28">
        <f>TRUNC(I24*D24,1)</f>
        <v>0</v>
      </c>
      <c r="K24" s="25">
        <f t="shared" si="5"/>
        <v>71.5</v>
      </c>
      <c r="L24" s="28">
        <f t="shared" si="5"/>
        <v>71.5</v>
      </c>
      <c r="M24" s="22" t="s">
        <v>50</v>
      </c>
      <c r="N24" s="2" t="s">
        <v>60</v>
      </c>
      <c r="O24" s="2" t="s">
        <v>155</v>
      </c>
      <c r="P24" s="2" t="s">
        <v>62</v>
      </c>
      <c r="Q24" s="2" t="s">
        <v>62</v>
      </c>
      <c r="R24" s="2" t="s">
        <v>62</v>
      </c>
      <c r="S24" s="3">
        <v>0</v>
      </c>
      <c r="T24" s="3">
        <v>0</v>
      </c>
      <c r="U24" s="3">
        <v>0.02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50</v>
      </c>
      <c r="AW24" s="2" t="s">
        <v>188</v>
      </c>
      <c r="AX24" s="2" t="s">
        <v>50</v>
      </c>
      <c r="AY24" s="2" t="s">
        <v>50</v>
      </c>
      <c r="AZ24" s="2" t="s">
        <v>50</v>
      </c>
    </row>
    <row r="25" spans="1:52" ht="30" customHeight="1">
      <c r="A25" s="22" t="s">
        <v>161</v>
      </c>
      <c r="B25" s="22" t="s">
        <v>162</v>
      </c>
      <c r="C25" s="22" t="s">
        <v>163</v>
      </c>
      <c r="D25" s="23">
        <f>공량산출근거서_일위대가!K11</f>
        <v>7.0000000000000001E-3</v>
      </c>
      <c r="E25" s="25">
        <f>단가대비표!O27</f>
        <v>0</v>
      </c>
      <c r="F25" s="28">
        <f>TRUNC(E25*D25,1)</f>
        <v>0</v>
      </c>
      <c r="G25" s="25">
        <f>단가대비표!P27</f>
        <v>273676</v>
      </c>
      <c r="H25" s="28">
        <f>TRUNC(G25*D25,1)</f>
        <v>1915.7</v>
      </c>
      <c r="I25" s="25">
        <f>단가대비표!V27</f>
        <v>0</v>
      </c>
      <c r="J25" s="28">
        <f>TRUNC(I25*D25,1)</f>
        <v>0</v>
      </c>
      <c r="K25" s="25">
        <f t="shared" si="5"/>
        <v>273676</v>
      </c>
      <c r="L25" s="28">
        <f t="shared" si="5"/>
        <v>1915.7</v>
      </c>
      <c r="M25" s="22" t="s">
        <v>50</v>
      </c>
      <c r="N25" s="2" t="s">
        <v>60</v>
      </c>
      <c r="O25" s="2" t="s">
        <v>164</v>
      </c>
      <c r="P25" s="2" t="s">
        <v>62</v>
      </c>
      <c r="Q25" s="2" t="s">
        <v>62</v>
      </c>
      <c r="R25" s="2" t="s">
        <v>61</v>
      </c>
      <c r="S25" s="3"/>
      <c r="T25" s="3"/>
      <c r="U25" s="3"/>
      <c r="V25" s="3"/>
      <c r="W25" s="3">
        <v>2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50</v>
      </c>
      <c r="AW25" s="2" t="s">
        <v>189</v>
      </c>
      <c r="AX25" s="2" t="s">
        <v>50</v>
      </c>
      <c r="AY25" s="2" t="s">
        <v>50</v>
      </c>
      <c r="AZ25" s="2" t="s">
        <v>50</v>
      </c>
    </row>
    <row r="26" spans="1:52" ht="30" customHeight="1">
      <c r="A26" s="22" t="s">
        <v>166</v>
      </c>
      <c r="B26" s="22" t="s">
        <v>167</v>
      </c>
      <c r="C26" s="22" t="s">
        <v>154</v>
      </c>
      <c r="D26" s="23">
        <v>1</v>
      </c>
      <c r="E26" s="25">
        <f>TRUNC(SUMIF(W22:W26, RIGHTB(O26, 1), H22:H26)*U26, 2)</f>
        <v>57.47</v>
      </c>
      <c r="F26" s="28">
        <f>TRUNC(E26*D26,1)</f>
        <v>57.4</v>
      </c>
      <c r="G26" s="25">
        <v>0</v>
      </c>
      <c r="H26" s="28">
        <f>TRUNC(G26*D26,1)</f>
        <v>0</v>
      </c>
      <c r="I26" s="25">
        <v>0</v>
      </c>
      <c r="J26" s="28">
        <f>TRUNC(I26*D26,1)</f>
        <v>0</v>
      </c>
      <c r="K26" s="25">
        <f t="shared" si="5"/>
        <v>57.4</v>
      </c>
      <c r="L26" s="28">
        <f t="shared" si="5"/>
        <v>57.4</v>
      </c>
      <c r="M26" s="22" t="s">
        <v>50</v>
      </c>
      <c r="N26" s="2" t="s">
        <v>60</v>
      </c>
      <c r="O26" s="2" t="s">
        <v>159</v>
      </c>
      <c r="P26" s="2" t="s">
        <v>62</v>
      </c>
      <c r="Q26" s="2" t="s">
        <v>62</v>
      </c>
      <c r="R26" s="2" t="s">
        <v>62</v>
      </c>
      <c r="S26" s="3">
        <v>1</v>
      </c>
      <c r="T26" s="3">
        <v>0</v>
      </c>
      <c r="U26" s="3">
        <v>0.03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50</v>
      </c>
      <c r="AW26" s="2" t="s">
        <v>190</v>
      </c>
      <c r="AX26" s="2" t="s">
        <v>50</v>
      </c>
      <c r="AY26" s="2" t="s">
        <v>50</v>
      </c>
      <c r="AZ26" s="2" t="s">
        <v>50</v>
      </c>
    </row>
    <row r="27" spans="1:52" ht="30" customHeight="1">
      <c r="A27" s="22" t="s">
        <v>170</v>
      </c>
      <c r="B27" s="22" t="s">
        <v>50</v>
      </c>
      <c r="C27" s="22" t="s">
        <v>50</v>
      </c>
      <c r="D27" s="23"/>
      <c r="E27" s="25"/>
      <c r="F27" s="28">
        <f>TRUNC(SUMIF(N22:N26, N21, F22:F26),0)</f>
        <v>3965</v>
      </c>
      <c r="G27" s="25"/>
      <c r="H27" s="28">
        <f>TRUNC(SUMIF(N22:N26, N21, H22:H26),0)</f>
        <v>1915</v>
      </c>
      <c r="I27" s="25"/>
      <c r="J27" s="28">
        <f>TRUNC(SUMIF(N22:N26, N21, J22:J26),0)</f>
        <v>0</v>
      </c>
      <c r="K27" s="25"/>
      <c r="L27" s="28">
        <f>F27+H27+J27</f>
        <v>5880</v>
      </c>
      <c r="M27" s="22" t="s">
        <v>50</v>
      </c>
      <c r="N27" s="2" t="s">
        <v>87</v>
      </c>
      <c r="O27" s="2" t="s">
        <v>87</v>
      </c>
      <c r="P27" s="2" t="s">
        <v>50</v>
      </c>
      <c r="Q27" s="2" t="s">
        <v>50</v>
      </c>
      <c r="R27" s="2" t="s">
        <v>50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50</v>
      </c>
      <c r="AW27" s="2" t="s">
        <v>50</v>
      </c>
      <c r="AX27" s="2" t="s">
        <v>50</v>
      </c>
      <c r="AY27" s="2" t="s">
        <v>50</v>
      </c>
      <c r="AZ27" s="2" t="s">
        <v>50</v>
      </c>
    </row>
    <row r="28" spans="1:52" ht="30" customHeight="1">
      <c r="A28" s="23"/>
      <c r="B28" s="23"/>
      <c r="C28" s="23"/>
      <c r="D28" s="23"/>
      <c r="E28" s="25"/>
      <c r="F28" s="28"/>
      <c r="G28" s="25"/>
      <c r="H28" s="28"/>
      <c r="I28" s="25"/>
      <c r="J28" s="28"/>
      <c r="K28" s="25"/>
      <c r="L28" s="28"/>
      <c r="M28" s="23"/>
    </row>
    <row r="29" spans="1:52" ht="30" customHeight="1">
      <c r="A29" s="19" t="s">
        <v>191</v>
      </c>
      <c r="B29" s="20"/>
      <c r="C29" s="20"/>
      <c r="D29" s="20"/>
      <c r="E29" s="24"/>
      <c r="F29" s="27"/>
      <c r="G29" s="24"/>
      <c r="H29" s="27"/>
      <c r="I29" s="24"/>
      <c r="J29" s="27"/>
      <c r="K29" s="24"/>
      <c r="L29" s="27"/>
      <c r="M29" s="21"/>
      <c r="N29" s="1" t="s">
        <v>111</v>
      </c>
    </row>
    <row r="30" spans="1:52" ht="30" customHeight="1">
      <c r="A30" s="22" t="s">
        <v>193</v>
      </c>
      <c r="B30" s="22" t="s">
        <v>109</v>
      </c>
      <c r="C30" s="22" t="s">
        <v>58</v>
      </c>
      <c r="D30" s="23">
        <v>1</v>
      </c>
      <c r="E30" s="25">
        <f>단가대비표!O9</f>
        <v>2637</v>
      </c>
      <c r="F30" s="28">
        <f>TRUNC(E30*D30,1)</f>
        <v>2637</v>
      </c>
      <c r="G30" s="25">
        <f>단가대비표!P9</f>
        <v>0</v>
      </c>
      <c r="H30" s="28">
        <f>TRUNC(G30*D30,1)</f>
        <v>0</v>
      </c>
      <c r="I30" s="25">
        <f>단가대비표!V9</f>
        <v>0</v>
      </c>
      <c r="J30" s="28">
        <f>TRUNC(I30*D30,1)</f>
        <v>0</v>
      </c>
      <c r="K30" s="25">
        <f t="shared" ref="K30:L34" si="6">TRUNC(E30+G30+I30,1)</f>
        <v>2637</v>
      </c>
      <c r="L30" s="28">
        <f t="shared" si="6"/>
        <v>2637</v>
      </c>
      <c r="M30" s="22" t="s">
        <v>50</v>
      </c>
      <c r="N30" s="2" t="s">
        <v>111</v>
      </c>
      <c r="O30" s="2" t="s">
        <v>194</v>
      </c>
      <c r="P30" s="2" t="s">
        <v>62</v>
      </c>
      <c r="Q30" s="2" t="s">
        <v>62</v>
      </c>
      <c r="R30" s="2" t="s">
        <v>61</v>
      </c>
      <c r="S30" s="3"/>
      <c r="T30" s="3"/>
      <c r="U30" s="3"/>
      <c r="V30" s="3">
        <v>1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50</v>
      </c>
      <c r="AW30" s="2" t="s">
        <v>195</v>
      </c>
      <c r="AX30" s="2" t="s">
        <v>50</v>
      </c>
      <c r="AY30" s="2" t="s">
        <v>50</v>
      </c>
      <c r="AZ30" s="2" t="s">
        <v>50</v>
      </c>
    </row>
    <row r="31" spans="1:52" ht="30" customHeight="1">
      <c r="A31" s="22" t="s">
        <v>193</v>
      </c>
      <c r="B31" s="22" t="s">
        <v>109</v>
      </c>
      <c r="C31" s="22" t="s">
        <v>58</v>
      </c>
      <c r="D31" s="23">
        <v>0.05</v>
      </c>
      <c r="E31" s="25">
        <f>단가대비표!O12</f>
        <v>2632</v>
      </c>
      <c r="F31" s="28">
        <f>TRUNC(E31*D31,1)</f>
        <v>131.6</v>
      </c>
      <c r="G31" s="25">
        <f>단가대비표!P12</f>
        <v>0</v>
      </c>
      <c r="H31" s="28">
        <f>TRUNC(G31*D31,1)</f>
        <v>0</v>
      </c>
      <c r="I31" s="25">
        <f>단가대비표!V12</f>
        <v>0</v>
      </c>
      <c r="J31" s="28">
        <f>TRUNC(I31*D31,1)</f>
        <v>0</v>
      </c>
      <c r="K31" s="25">
        <f t="shared" si="6"/>
        <v>2632</v>
      </c>
      <c r="L31" s="28">
        <f t="shared" si="6"/>
        <v>131.6</v>
      </c>
      <c r="M31" s="22" t="s">
        <v>50</v>
      </c>
      <c r="N31" s="2" t="s">
        <v>111</v>
      </c>
      <c r="O31" s="2" t="s">
        <v>196</v>
      </c>
      <c r="P31" s="2" t="s">
        <v>62</v>
      </c>
      <c r="Q31" s="2" t="s">
        <v>62</v>
      </c>
      <c r="R31" s="2" t="s">
        <v>61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50</v>
      </c>
      <c r="AW31" s="2" t="s">
        <v>197</v>
      </c>
      <c r="AX31" s="2" t="s">
        <v>50</v>
      </c>
      <c r="AY31" s="2" t="s">
        <v>50</v>
      </c>
      <c r="AZ31" s="2" t="s">
        <v>50</v>
      </c>
    </row>
    <row r="32" spans="1:52" ht="30" customHeight="1">
      <c r="A32" s="22" t="s">
        <v>157</v>
      </c>
      <c r="B32" s="22" t="s">
        <v>158</v>
      </c>
      <c r="C32" s="22" t="s">
        <v>154</v>
      </c>
      <c r="D32" s="23">
        <v>1</v>
      </c>
      <c r="E32" s="25">
        <f>TRUNC(SUMIF(V30:V34, RIGHTB(O32, 1), F30:F34)*U32, 2)</f>
        <v>52.74</v>
      </c>
      <c r="F32" s="28">
        <f>TRUNC(E32*D32,1)</f>
        <v>52.7</v>
      </c>
      <c r="G32" s="25">
        <v>0</v>
      </c>
      <c r="H32" s="28">
        <f>TRUNC(G32*D32,1)</f>
        <v>0</v>
      </c>
      <c r="I32" s="25">
        <v>0</v>
      </c>
      <c r="J32" s="28">
        <f>TRUNC(I32*D32,1)</f>
        <v>0</v>
      </c>
      <c r="K32" s="25">
        <f t="shared" si="6"/>
        <v>52.7</v>
      </c>
      <c r="L32" s="28">
        <f t="shared" si="6"/>
        <v>52.7</v>
      </c>
      <c r="M32" s="22" t="s">
        <v>50</v>
      </c>
      <c r="N32" s="2" t="s">
        <v>111</v>
      </c>
      <c r="O32" s="2" t="s">
        <v>155</v>
      </c>
      <c r="P32" s="2" t="s">
        <v>62</v>
      </c>
      <c r="Q32" s="2" t="s">
        <v>62</v>
      </c>
      <c r="R32" s="2" t="s">
        <v>62</v>
      </c>
      <c r="S32" s="3">
        <v>0</v>
      </c>
      <c r="T32" s="3">
        <v>0</v>
      </c>
      <c r="U32" s="3">
        <v>0.02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50</v>
      </c>
      <c r="AW32" s="2" t="s">
        <v>198</v>
      </c>
      <c r="AX32" s="2" t="s">
        <v>50</v>
      </c>
      <c r="AY32" s="2" t="s">
        <v>50</v>
      </c>
      <c r="AZ32" s="2" t="s">
        <v>50</v>
      </c>
    </row>
    <row r="33" spans="1:52" ht="30" customHeight="1">
      <c r="A33" s="22" t="s">
        <v>199</v>
      </c>
      <c r="B33" s="22" t="s">
        <v>162</v>
      </c>
      <c r="C33" s="22" t="s">
        <v>163</v>
      </c>
      <c r="D33" s="23">
        <f>공량산출근거서_일위대가!K23</f>
        <v>1.9E-2</v>
      </c>
      <c r="E33" s="25">
        <f>단가대비표!O28</f>
        <v>0</v>
      </c>
      <c r="F33" s="28">
        <f>TRUNC(E33*D33,1)</f>
        <v>0</v>
      </c>
      <c r="G33" s="25">
        <f>단가대비표!P28</f>
        <v>304156</v>
      </c>
      <c r="H33" s="28">
        <f>TRUNC(G33*D33,1)</f>
        <v>5778.9</v>
      </c>
      <c r="I33" s="25">
        <f>단가대비표!V28</f>
        <v>0</v>
      </c>
      <c r="J33" s="28">
        <f>TRUNC(I33*D33,1)</f>
        <v>0</v>
      </c>
      <c r="K33" s="25">
        <f t="shared" si="6"/>
        <v>304156</v>
      </c>
      <c r="L33" s="28">
        <f t="shared" si="6"/>
        <v>5778.9</v>
      </c>
      <c r="M33" s="22" t="s">
        <v>50</v>
      </c>
      <c r="N33" s="2" t="s">
        <v>111</v>
      </c>
      <c r="O33" s="2" t="s">
        <v>200</v>
      </c>
      <c r="P33" s="2" t="s">
        <v>62</v>
      </c>
      <c r="Q33" s="2" t="s">
        <v>62</v>
      </c>
      <c r="R33" s="2" t="s">
        <v>61</v>
      </c>
      <c r="S33" s="3"/>
      <c r="T33" s="3"/>
      <c r="U33" s="3"/>
      <c r="V33" s="3"/>
      <c r="W33" s="3">
        <v>2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50</v>
      </c>
      <c r="AW33" s="2" t="s">
        <v>201</v>
      </c>
      <c r="AX33" s="2" t="s">
        <v>50</v>
      </c>
      <c r="AY33" s="2" t="s">
        <v>50</v>
      </c>
      <c r="AZ33" s="2" t="s">
        <v>50</v>
      </c>
    </row>
    <row r="34" spans="1:52" ht="30" customHeight="1">
      <c r="A34" s="22" t="s">
        <v>166</v>
      </c>
      <c r="B34" s="22" t="s">
        <v>167</v>
      </c>
      <c r="C34" s="22" t="s">
        <v>154</v>
      </c>
      <c r="D34" s="23">
        <v>1</v>
      </c>
      <c r="E34" s="25">
        <f>TRUNC(SUMIF(W30:W34, RIGHTB(O34, 1), H30:H34)*U34, 2)</f>
        <v>173.36</v>
      </c>
      <c r="F34" s="28">
        <f>TRUNC(E34*D34,1)</f>
        <v>173.3</v>
      </c>
      <c r="G34" s="25">
        <v>0</v>
      </c>
      <c r="H34" s="28">
        <f>TRUNC(G34*D34,1)</f>
        <v>0</v>
      </c>
      <c r="I34" s="25">
        <v>0</v>
      </c>
      <c r="J34" s="28">
        <f>TRUNC(I34*D34,1)</f>
        <v>0</v>
      </c>
      <c r="K34" s="25">
        <f t="shared" si="6"/>
        <v>173.3</v>
      </c>
      <c r="L34" s="28">
        <f t="shared" si="6"/>
        <v>173.3</v>
      </c>
      <c r="M34" s="22" t="s">
        <v>50</v>
      </c>
      <c r="N34" s="2" t="s">
        <v>111</v>
      </c>
      <c r="O34" s="2" t="s">
        <v>159</v>
      </c>
      <c r="P34" s="2" t="s">
        <v>62</v>
      </c>
      <c r="Q34" s="2" t="s">
        <v>62</v>
      </c>
      <c r="R34" s="2" t="s">
        <v>62</v>
      </c>
      <c r="S34" s="3">
        <v>1</v>
      </c>
      <c r="T34" s="3">
        <v>0</v>
      </c>
      <c r="U34" s="3">
        <v>0.03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50</v>
      </c>
      <c r="AW34" s="2" t="s">
        <v>202</v>
      </c>
      <c r="AX34" s="2" t="s">
        <v>50</v>
      </c>
      <c r="AY34" s="2" t="s">
        <v>50</v>
      </c>
      <c r="AZ34" s="2" t="s">
        <v>50</v>
      </c>
    </row>
    <row r="35" spans="1:52" ht="30" customHeight="1">
      <c r="A35" s="22" t="s">
        <v>170</v>
      </c>
      <c r="B35" s="22" t="s">
        <v>50</v>
      </c>
      <c r="C35" s="22" t="s">
        <v>50</v>
      </c>
      <c r="D35" s="23"/>
      <c r="E35" s="25"/>
      <c r="F35" s="28">
        <f>TRUNC(SUMIF(N30:N34, N29, F30:F34),0)</f>
        <v>2994</v>
      </c>
      <c r="G35" s="25"/>
      <c r="H35" s="28">
        <f>TRUNC(SUMIF(N30:N34, N29, H30:H34),0)</f>
        <v>5778</v>
      </c>
      <c r="I35" s="25"/>
      <c r="J35" s="28">
        <f>TRUNC(SUMIF(N30:N34, N29, J30:J34),0)</f>
        <v>0</v>
      </c>
      <c r="K35" s="25"/>
      <c r="L35" s="28">
        <f>F35+H35+J35</f>
        <v>8772</v>
      </c>
      <c r="M35" s="22" t="s">
        <v>50</v>
      </c>
      <c r="N35" s="2" t="s">
        <v>87</v>
      </c>
      <c r="O35" s="2" t="s">
        <v>87</v>
      </c>
      <c r="P35" s="2" t="s">
        <v>50</v>
      </c>
      <c r="Q35" s="2" t="s">
        <v>50</v>
      </c>
      <c r="R35" s="2" t="s">
        <v>50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50</v>
      </c>
      <c r="AW35" s="2" t="s">
        <v>50</v>
      </c>
      <c r="AX35" s="2" t="s">
        <v>50</v>
      </c>
      <c r="AY35" s="2" t="s">
        <v>50</v>
      </c>
      <c r="AZ35" s="2" t="s">
        <v>50</v>
      </c>
    </row>
    <row r="36" spans="1:52" ht="30" customHeight="1">
      <c r="A36" s="23"/>
      <c r="B36" s="23"/>
      <c r="C36" s="23"/>
      <c r="D36" s="23"/>
      <c r="E36" s="25"/>
      <c r="F36" s="28"/>
      <c r="G36" s="25"/>
      <c r="H36" s="28"/>
      <c r="I36" s="25"/>
      <c r="J36" s="28"/>
      <c r="K36" s="25"/>
      <c r="L36" s="28"/>
      <c r="M36" s="23"/>
    </row>
    <row r="37" spans="1:52" ht="30" customHeight="1">
      <c r="A37" s="19" t="s">
        <v>203</v>
      </c>
      <c r="B37" s="20"/>
      <c r="C37" s="20"/>
      <c r="D37" s="20"/>
      <c r="E37" s="24"/>
      <c r="F37" s="27"/>
      <c r="G37" s="24"/>
      <c r="H37" s="27"/>
      <c r="I37" s="24"/>
      <c r="J37" s="27"/>
      <c r="K37" s="24"/>
      <c r="L37" s="27"/>
      <c r="M37" s="21"/>
      <c r="N37" s="1" t="s">
        <v>107</v>
      </c>
    </row>
    <row r="38" spans="1:52" ht="30" customHeight="1">
      <c r="A38" s="22" t="s">
        <v>193</v>
      </c>
      <c r="B38" s="22" t="s">
        <v>105</v>
      </c>
      <c r="C38" s="22" t="s">
        <v>58</v>
      </c>
      <c r="D38" s="23">
        <v>1</v>
      </c>
      <c r="E38" s="25">
        <f>단가대비표!O10</f>
        <v>11585</v>
      </c>
      <c r="F38" s="28">
        <f>TRUNC(E38*D38,1)</f>
        <v>11585</v>
      </c>
      <c r="G38" s="25">
        <f>단가대비표!P10</f>
        <v>0</v>
      </c>
      <c r="H38" s="28">
        <f>TRUNC(G38*D38,1)</f>
        <v>0</v>
      </c>
      <c r="I38" s="25">
        <f>단가대비표!V10</f>
        <v>0</v>
      </c>
      <c r="J38" s="28">
        <f>TRUNC(I38*D38,1)</f>
        <v>0</v>
      </c>
      <c r="K38" s="25">
        <f t="shared" ref="K38:L42" si="7">TRUNC(E38+G38+I38,1)</f>
        <v>11585</v>
      </c>
      <c r="L38" s="28">
        <f t="shared" si="7"/>
        <v>11585</v>
      </c>
      <c r="M38" s="22" t="s">
        <v>50</v>
      </c>
      <c r="N38" s="2" t="s">
        <v>107</v>
      </c>
      <c r="O38" s="2" t="s">
        <v>204</v>
      </c>
      <c r="P38" s="2" t="s">
        <v>62</v>
      </c>
      <c r="Q38" s="2" t="s">
        <v>62</v>
      </c>
      <c r="R38" s="2" t="s">
        <v>61</v>
      </c>
      <c r="S38" s="3"/>
      <c r="T38" s="3"/>
      <c r="U38" s="3"/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50</v>
      </c>
      <c r="AW38" s="2" t="s">
        <v>205</v>
      </c>
      <c r="AX38" s="2" t="s">
        <v>50</v>
      </c>
      <c r="AY38" s="2" t="s">
        <v>50</v>
      </c>
      <c r="AZ38" s="2" t="s">
        <v>50</v>
      </c>
    </row>
    <row r="39" spans="1:52" ht="30" customHeight="1">
      <c r="A39" s="22" t="s">
        <v>193</v>
      </c>
      <c r="B39" s="22" t="s">
        <v>105</v>
      </c>
      <c r="C39" s="22" t="s">
        <v>58</v>
      </c>
      <c r="D39" s="23">
        <v>0.05</v>
      </c>
      <c r="E39" s="25">
        <f>단가대비표!O13</f>
        <v>11561</v>
      </c>
      <c r="F39" s="28">
        <f>TRUNC(E39*D39,1)</f>
        <v>578</v>
      </c>
      <c r="G39" s="25">
        <f>단가대비표!P13</f>
        <v>0</v>
      </c>
      <c r="H39" s="28">
        <f>TRUNC(G39*D39,1)</f>
        <v>0</v>
      </c>
      <c r="I39" s="25">
        <f>단가대비표!V13</f>
        <v>0</v>
      </c>
      <c r="J39" s="28">
        <f>TRUNC(I39*D39,1)</f>
        <v>0</v>
      </c>
      <c r="K39" s="25">
        <f t="shared" si="7"/>
        <v>11561</v>
      </c>
      <c r="L39" s="28">
        <f t="shared" si="7"/>
        <v>578</v>
      </c>
      <c r="M39" s="22" t="s">
        <v>50</v>
      </c>
      <c r="N39" s="2" t="s">
        <v>107</v>
      </c>
      <c r="O39" s="2" t="s">
        <v>206</v>
      </c>
      <c r="P39" s="2" t="s">
        <v>62</v>
      </c>
      <c r="Q39" s="2" t="s">
        <v>62</v>
      </c>
      <c r="R39" s="2" t="s">
        <v>61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50</v>
      </c>
      <c r="AW39" s="2" t="s">
        <v>207</v>
      </c>
      <c r="AX39" s="2" t="s">
        <v>50</v>
      </c>
      <c r="AY39" s="2" t="s">
        <v>50</v>
      </c>
      <c r="AZ39" s="2" t="s">
        <v>50</v>
      </c>
    </row>
    <row r="40" spans="1:52" ht="30" customHeight="1">
      <c r="A40" s="22" t="s">
        <v>157</v>
      </c>
      <c r="B40" s="22" t="s">
        <v>158</v>
      </c>
      <c r="C40" s="22" t="s">
        <v>154</v>
      </c>
      <c r="D40" s="23">
        <v>1</v>
      </c>
      <c r="E40" s="25">
        <f>TRUNC(SUMIF(V38:V42, RIGHTB(O40, 1), F38:F42)*U40, 2)</f>
        <v>231.7</v>
      </c>
      <c r="F40" s="28">
        <f>TRUNC(E40*D40,1)</f>
        <v>231.7</v>
      </c>
      <c r="G40" s="25">
        <v>0</v>
      </c>
      <c r="H40" s="28">
        <f>TRUNC(G40*D40,1)</f>
        <v>0</v>
      </c>
      <c r="I40" s="25">
        <v>0</v>
      </c>
      <c r="J40" s="28">
        <f>TRUNC(I40*D40,1)</f>
        <v>0</v>
      </c>
      <c r="K40" s="25">
        <f t="shared" si="7"/>
        <v>231.7</v>
      </c>
      <c r="L40" s="28">
        <f t="shared" si="7"/>
        <v>231.7</v>
      </c>
      <c r="M40" s="22" t="s">
        <v>50</v>
      </c>
      <c r="N40" s="2" t="s">
        <v>107</v>
      </c>
      <c r="O40" s="2" t="s">
        <v>155</v>
      </c>
      <c r="P40" s="2" t="s">
        <v>62</v>
      </c>
      <c r="Q40" s="2" t="s">
        <v>62</v>
      </c>
      <c r="R40" s="2" t="s">
        <v>62</v>
      </c>
      <c r="S40" s="3">
        <v>0</v>
      </c>
      <c r="T40" s="3">
        <v>0</v>
      </c>
      <c r="U40" s="3">
        <v>0.02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50</v>
      </c>
      <c r="AW40" s="2" t="s">
        <v>208</v>
      </c>
      <c r="AX40" s="2" t="s">
        <v>50</v>
      </c>
      <c r="AY40" s="2" t="s">
        <v>50</v>
      </c>
      <c r="AZ40" s="2" t="s">
        <v>50</v>
      </c>
    </row>
    <row r="41" spans="1:52" ht="30" customHeight="1">
      <c r="A41" s="22" t="s">
        <v>199</v>
      </c>
      <c r="B41" s="22" t="s">
        <v>162</v>
      </c>
      <c r="C41" s="22" t="s">
        <v>163</v>
      </c>
      <c r="D41" s="23">
        <f>공량산출근거서_일위대가!K27</f>
        <v>0.04</v>
      </c>
      <c r="E41" s="25">
        <f>단가대비표!O28</f>
        <v>0</v>
      </c>
      <c r="F41" s="28">
        <f>TRUNC(E41*D41,1)</f>
        <v>0</v>
      </c>
      <c r="G41" s="25">
        <f>단가대비표!P28</f>
        <v>304156</v>
      </c>
      <c r="H41" s="28">
        <f>TRUNC(G41*D41,1)</f>
        <v>12166.2</v>
      </c>
      <c r="I41" s="25">
        <f>단가대비표!V28</f>
        <v>0</v>
      </c>
      <c r="J41" s="28">
        <f>TRUNC(I41*D41,1)</f>
        <v>0</v>
      </c>
      <c r="K41" s="25">
        <f t="shared" si="7"/>
        <v>304156</v>
      </c>
      <c r="L41" s="28">
        <f t="shared" si="7"/>
        <v>12166.2</v>
      </c>
      <c r="M41" s="22" t="s">
        <v>50</v>
      </c>
      <c r="N41" s="2" t="s">
        <v>107</v>
      </c>
      <c r="O41" s="2" t="s">
        <v>200</v>
      </c>
      <c r="P41" s="2" t="s">
        <v>62</v>
      </c>
      <c r="Q41" s="2" t="s">
        <v>62</v>
      </c>
      <c r="R41" s="2" t="s">
        <v>61</v>
      </c>
      <c r="S41" s="3"/>
      <c r="T41" s="3"/>
      <c r="U41" s="3"/>
      <c r="V41" s="3"/>
      <c r="W41" s="3">
        <v>2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50</v>
      </c>
      <c r="AW41" s="2" t="s">
        <v>209</v>
      </c>
      <c r="AX41" s="2" t="s">
        <v>50</v>
      </c>
      <c r="AY41" s="2" t="s">
        <v>50</v>
      </c>
      <c r="AZ41" s="2" t="s">
        <v>50</v>
      </c>
    </row>
    <row r="42" spans="1:52" ht="30" customHeight="1">
      <c r="A42" s="22" t="s">
        <v>166</v>
      </c>
      <c r="B42" s="22" t="s">
        <v>167</v>
      </c>
      <c r="C42" s="22" t="s">
        <v>154</v>
      </c>
      <c r="D42" s="23">
        <v>1</v>
      </c>
      <c r="E42" s="25">
        <f>TRUNC(SUMIF(W38:W42, RIGHTB(O42, 1), H38:H42)*U42, 2)</f>
        <v>364.98</v>
      </c>
      <c r="F42" s="28">
        <f>TRUNC(E42*D42,1)</f>
        <v>364.9</v>
      </c>
      <c r="G42" s="25">
        <v>0</v>
      </c>
      <c r="H42" s="28">
        <f>TRUNC(G42*D42,1)</f>
        <v>0</v>
      </c>
      <c r="I42" s="25">
        <v>0</v>
      </c>
      <c r="J42" s="28">
        <f>TRUNC(I42*D42,1)</f>
        <v>0</v>
      </c>
      <c r="K42" s="25">
        <f t="shared" si="7"/>
        <v>364.9</v>
      </c>
      <c r="L42" s="28">
        <f t="shared" si="7"/>
        <v>364.9</v>
      </c>
      <c r="M42" s="22" t="s">
        <v>50</v>
      </c>
      <c r="N42" s="2" t="s">
        <v>107</v>
      </c>
      <c r="O42" s="2" t="s">
        <v>159</v>
      </c>
      <c r="P42" s="2" t="s">
        <v>62</v>
      </c>
      <c r="Q42" s="2" t="s">
        <v>62</v>
      </c>
      <c r="R42" s="2" t="s">
        <v>62</v>
      </c>
      <c r="S42" s="3">
        <v>1</v>
      </c>
      <c r="T42" s="3">
        <v>0</v>
      </c>
      <c r="U42" s="3">
        <v>0.03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50</v>
      </c>
      <c r="AW42" s="2" t="s">
        <v>210</v>
      </c>
      <c r="AX42" s="2" t="s">
        <v>50</v>
      </c>
      <c r="AY42" s="2" t="s">
        <v>50</v>
      </c>
      <c r="AZ42" s="2" t="s">
        <v>50</v>
      </c>
    </row>
    <row r="43" spans="1:52" ht="30" customHeight="1">
      <c r="A43" s="22" t="s">
        <v>170</v>
      </c>
      <c r="B43" s="22" t="s">
        <v>50</v>
      </c>
      <c r="C43" s="22" t="s">
        <v>50</v>
      </c>
      <c r="D43" s="23"/>
      <c r="E43" s="25"/>
      <c r="F43" s="28">
        <f>TRUNC(SUMIF(N38:N42, N37, F38:F42),0)</f>
        <v>12759</v>
      </c>
      <c r="G43" s="25"/>
      <c r="H43" s="28">
        <f>TRUNC(SUMIF(N38:N42, N37, H38:H42),0)</f>
        <v>12166</v>
      </c>
      <c r="I43" s="25"/>
      <c r="J43" s="28">
        <f>TRUNC(SUMIF(N38:N42, N37, J38:J42),0)</f>
        <v>0</v>
      </c>
      <c r="K43" s="25"/>
      <c r="L43" s="28">
        <f>F43+H43+J43</f>
        <v>24925</v>
      </c>
      <c r="M43" s="22" t="s">
        <v>50</v>
      </c>
      <c r="N43" s="2" t="s">
        <v>87</v>
      </c>
      <c r="O43" s="2" t="s">
        <v>87</v>
      </c>
      <c r="P43" s="2" t="s">
        <v>50</v>
      </c>
      <c r="Q43" s="2" t="s">
        <v>50</v>
      </c>
      <c r="R43" s="2" t="s">
        <v>50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50</v>
      </c>
      <c r="AW43" s="2" t="s">
        <v>50</v>
      </c>
      <c r="AX43" s="2" t="s">
        <v>50</v>
      </c>
      <c r="AY43" s="2" t="s">
        <v>50</v>
      </c>
      <c r="AZ43" s="2" t="s">
        <v>50</v>
      </c>
    </row>
    <row r="44" spans="1:52" ht="30" customHeight="1">
      <c r="A44" s="23"/>
      <c r="B44" s="23"/>
      <c r="C44" s="23"/>
      <c r="D44" s="23"/>
      <c r="E44" s="25"/>
      <c r="F44" s="28"/>
      <c r="G44" s="25"/>
      <c r="H44" s="28"/>
      <c r="I44" s="25"/>
      <c r="J44" s="28"/>
      <c r="K44" s="25"/>
      <c r="L44" s="28"/>
      <c r="M44" s="23"/>
    </row>
    <row r="45" spans="1:52" ht="30" customHeight="1">
      <c r="A45" s="19" t="s">
        <v>211</v>
      </c>
      <c r="B45" s="20"/>
      <c r="C45" s="20"/>
      <c r="D45" s="20"/>
      <c r="E45" s="24"/>
      <c r="F45" s="27"/>
      <c r="G45" s="24"/>
      <c r="H45" s="27"/>
      <c r="I45" s="24"/>
      <c r="J45" s="27"/>
      <c r="K45" s="24"/>
      <c r="L45" s="27"/>
      <c r="M45" s="21"/>
      <c r="N45" s="1" t="s">
        <v>67</v>
      </c>
    </row>
    <row r="46" spans="1:52" ht="30" customHeight="1">
      <c r="A46" s="22" t="s">
        <v>193</v>
      </c>
      <c r="B46" s="22" t="s">
        <v>65</v>
      </c>
      <c r="C46" s="22" t="s">
        <v>58</v>
      </c>
      <c r="D46" s="23">
        <v>1</v>
      </c>
      <c r="E46" s="25">
        <f>단가대비표!O11</f>
        <v>31360</v>
      </c>
      <c r="F46" s="28">
        <f>TRUNC(E46*D46,1)</f>
        <v>31360</v>
      </c>
      <c r="G46" s="25">
        <f>단가대비표!P11</f>
        <v>0</v>
      </c>
      <c r="H46" s="28">
        <f>TRUNC(G46*D46,1)</f>
        <v>0</v>
      </c>
      <c r="I46" s="25">
        <f>단가대비표!V11</f>
        <v>0</v>
      </c>
      <c r="J46" s="28">
        <f>TRUNC(I46*D46,1)</f>
        <v>0</v>
      </c>
      <c r="K46" s="25">
        <f t="shared" ref="K46:L50" si="8">TRUNC(E46+G46+I46,1)</f>
        <v>31360</v>
      </c>
      <c r="L46" s="28">
        <f t="shared" si="8"/>
        <v>31360</v>
      </c>
      <c r="M46" s="22" t="s">
        <v>50</v>
      </c>
      <c r="N46" s="2" t="s">
        <v>67</v>
      </c>
      <c r="O46" s="2" t="s">
        <v>213</v>
      </c>
      <c r="P46" s="2" t="s">
        <v>62</v>
      </c>
      <c r="Q46" s="2" t="s">
        <v>62</v>
      </c>
      <c r="R46" s="2" t="s">
        <v>61</v>
      </c>
      <c r="S46" s="3"/>
      <c r="T46" s="3"/>
      <c r="U46" s="3"/>
      <c r="V46" s="3">
        <v>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50</v>
      </c>
      <c r="AW46" s="2" t="s">
        <v>214</v>
      </c>
      <c r="AX46" s="2" t="s">
        <v>50</v>
      </c>
      <c r="AY46" s="2" t="s">
        <v>50</v>
      </c>
      <c r="AZ46" s="2" t="s">
        <v>50</v>
      </c>
    </row>
    <row r="47" spans="1:52" ht="30" customHeight="1">
      <c r="A47" s="22" t="s">
        <v>193</v>
      </c>
      <c r="B47" s="22" t="s">
        <v>65</v>
      </c>
      <c r="C47" s="22" t="s">
        <v>58</v>
      </c>
      <c r="D47" s="23">
        <v>0.05</v>
      </c>
      <c r="E47" s="25">
        <f>단가대비표!O14</f>
        <v>26575</v>
      </c>
      <c r="F47" s="28">
        <f>TRUNC(E47*D47,1)</f>
        <v>1328.7</v>
      </c>
      <c r="G47" s="25">
        <f>단가대비표!P14</f>
        <v>0</v>
      </c>
      <c r="H47" s="28">
        <f>TRUNC(G47*D47,1)</f>
        <v>0</v>
      </c>
      <c r="I47" s="25">
        <f>단가대비표!V14</f>
        <v>0</v>
      </c>
      <c r="J47" s="28">
        <f>TRUNC(I47*D47,1)</f>
        <v>0</v>
      </c>
      <c r="K47" s="25">
        <f t="shared" si="8"/>
        <v>26575</v>
      </c>
      <c r="L47" s="28">
        <f t="shared" si="8"/>
        <v>1328.7</v>
      </c>
      <c r="M47" s="22" t="s">
        <v>50</v>
      </c>
      <c r="N47" s="2" t="s">
        <v>67</v>
      </c>
      <c r="O47" s="2" t="s">
        <v>215</v>
      </c>
      <c r="P47" s="2" t="s">
        <v>62</v>
      </c>
      <c r="Q47" s="2" t="s">
        <v>62</v>
      </c>
      <c r="R47" s="2" t="s">
        <v>61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50</v>
      </c>
      <c r="AW47" s="2" t="s">
        <v>216</v>
      </c>
      <c r="AX47" s="2" t="s">
        <v>50</v>
      </c>
      <c r="AY47" s="2" t="s">
        <v>50</v>
      </c>
      <c r="AZ47" s="2" t="s">
        <v>50</v>
      </c>
    </row>
    <row r="48" spans="1:52" ht="30" customHeight="1">
      <c r="A48" s="22" t="s">
        <v>157</v>
      </c>
      <c r="B48" s="22" t="s">
        <v>158</v>
      </c>
      <c r="C48" s="22" t="s">
        <v>154</v>
      </c>
      <c r="D48" s="23">
        <v>1</v>
      </c>
      <c r="E48" s="25">
        <f>TRUNC(SUMIF(V46:V50, RIGHTB(O48, 1), F46:F50)*U48, 2)</f>
        <v>627.20000000000005</v>
      </c>
      <c r="F48" s="28">
        <f>TRUNC(E48*D48,1)</f>
        <v>627.20000000000005</v>
      </c>
      <c r="G48" s="25">
        <v>0</v>
      </c>
      <c r="H48" s="28">
        <f>TRUNC(G48*D48,1)</f>
        <v>0</v>
      </c>
      <c r="I48" s="25">
        <v>0</v>
      </c>
      <c r="J48" s="28">
        <f>TRUNC(I48*D48,1)</f>
        <v>0</v>
      </c>
      <c r="K48" s="25">
        <f t="shared" si="8"/>
        <v>627.20000000000005</v>
      </c>
      <c r="L48" s="28">
        <f t="shared" si="8"/>
        <v>627.20000000000005</v>
      </c>
      <c r="M48" s="22" t="s">
        <v>50</v>
      </c>
      <c r="N48" s="2" t="s">
        <v>67</v>
      </c>
      <c r="O48" s="2" t="s">
        <v>155</v>
      </c>
      <c r="P48" s="2" t="s">
        <v>62</v>
      </c>
      <c r="Q48" s="2" t="s">
        <v>62</v>
      </c>
      <c r="R48" s="2" t="s">
        <v>62</v>
      </c>
      <c r="S48" s="3">
        <v>0</v>
      </c>
      <c r="T48" s="3">
        <v>0</v>
      </c>
      <c r="U48" s="3">
        <v>0.02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50</v>
      </c>
      <c r="AW48" s="2" t="s">
        <v>217</v>
      </c>
      <c r="AX48" s="2" t="s">
        <v>50</v>
      </c>
      <c r="AY48" s="2" t="s">
        <v>50</v>
      </c>
      <c r="AZ48" s="2" t="s">
        <v>50</v>
      </c>
    </row>
    <row r="49" spans="1:52" ht="30" customHeight="1">
      <c r="A49" s="22" t="s">
        <v>199</v>
      </c>
      <c r="B49" s="22" t="s">
        <v>162</v>
      </c>
      <c r="C49" s="22" t="s">
        <v>163</v>
      </c>
      <c r="D49" s="23">
        <f>공량산출근거서_일위대가!K19</f>
        <v>0.09</v>
      </c>
      <c r="E49" s="25">
        <f>단가대비표!O28</f>
        <v>0</v>
      </c>
      <c r="F49" s="28">
        <f>TRUNC(E49*D49,1)</f>
        <v>0</v>
      </c>
      <c r="G49" s="25">
        <f>단가대비표!P28</f>
        <v>304156</v>
      </c>
      <c r="H49" s="28">
        <f>TRUNC(G49*D49,1)</f>
        <v>27374</v>
      </c>
      <c r="I49" s="25">
        <f>단가대비표!V28</f>
        <v>0</v>
      </c>
      <c r="J49" s="28">
        <f>TRUNC(I49*D49,1)</f>
        <v>0</v>
      </c>
      <c r="K49" s="25">
        <f t="shared" si="8"/>
        <v>304156</v>
      </c>
      <c r="L49" s="28">
        <f t="shared" si="8"/>
        <v>27374</v>
      </c>
      <c r="M49" s="22" t="s">
        <v>50</v>
      </c>
      <c r="N49" s="2" t="s">
        <v>67</v>
      </c>
      <c r="O49" s="2" t="s">
        <v>200</v>
      </c>
      <c r="P49" s="2" t="s">
        <v>62</v>
      </c>
      <c r="Q49" s="2" t="s">
        <v>62</v>
      </c>
      <c r="R49" s="2" t="s">
        <v>61</v>
      </c>
      <c r="S49" s="3"/>
      <c r="T49" s="3"/>
      <c r="U49" s="3"/>
      <c r="V49" s="3"/>
      <c r="W49" s="3">
        <v>2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50</v>
      </c>
      <c r="AW49" s="2" t="s">
        <v>218</v>
      </c>
      <c r="AX49" s="2" t="s">
        <v>50</v>
      </c>
      <c r="AY49" s="2" t="s">
        <v>50</v>
      </c>
      <c r="AZ49" s="2" t="s">
        <v>50</v>
      </c>
    </row>
    <row r="50" spans="1:52" ht="30" customHeight="1">
      <c r="A50" s="22" t="s">
        <v>166</v>
      </c>
      <c r="B50" s="22" t="s">
        <v>167</v>
      </c>
      <c r="C50" s="22" t="s">
        <v>154</v>
      </c>
      <c r="D50" s="23">
        <v>1</v>
      </c>
      <c r="E50" s="25">
        <f>TRUNC(SUMIF(W46:W50, RIGHTB(O50, 1), H46:H50)*U50, 2)</f>
        <v>821.22</v>
      </c>
      <c r="F50" s="28">
        <f>TRUNC(E50*D50,1)</f>
        <v>821.2</v>
      </c>
      <c r="G50" s="25">
        <v>0</v>
      </c>
      <c r="H50" s="28">
        <f>TRUNC(G50*D50,1)</f>
        <v>0</v>
      </c>
      <c r="I50" s="25">
        <v>0</v>
      </c>
      <c r="J50" s="28">
        <f>TRUNC(I50*D50,1)</f>
        <v>0</v>
      </c>
      <c r="K50" s="25">
        <f t="shared" si="8"/>
        <v>821.2</v>
      </c>
      <c r="L50" s="28">
        <f t="shared" si="8"/>
        <v>821.2</v>
      </c>
      <c r="M50" s="22" t="s">
        <v>50</v>
      </c>
      <c r="N50" s="2" t="s">
        <v>67</v>
      </c>
      <c r="O50" s="2" t="s">
        <v>159</v>
      </c>
      <c r="P50" s="2" t="s">
        <v>62</v>
      </c>
      <c r="Q50" s="2" t="s">
        <v>62</v>
      </c>
      <c r="R50" s="2" t="s">
        <v>62</v>
      </c>
      <c r="S50" s="3">
        <v>1</v>
      </c>
      <c r="T50" s="3">
        <v>0</v>
      </c>
      <c r="U50" s="3">
        <v>0.03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50</v>
      </c>
      <c r="AW50" s="2" t="s">
        <v>219</v>
      </c>
      <c r="AX50" s="2" t="s">
        <v>50</v>
      </c>
      <c r="AY50" s="2" t="s">
        <v>50</v>
      </c>
      <c r="AZ50" s="2" t="s">
        <v>50</v>
      </c>
    </row>
    <row r="51" spans="1:52" ht="30" customHeight="1">
      <c r="A51" s="22" t="s">
        <v>170</v>
      </c>
      <c r="B51" s="22" t="s">
        <v>50</v>
      </c>
      <c r="C51" s="22" t="s">
        <v>50</v>
      </c>
      <c r="D51" s="23"/>
      <c r="E51" s="25"/>
      <c r="F51" s="28">
        <f>TRUNC(SUMIF(N46:N50, N45, F46:F50),0)</f>
        <v>34137</v>
      </c>
      <c r="G51" s="25"/>
      <c r="H51" s="28">
        <f>TRUNC(SUMIF(N46:N50, N45, H46:H50),0)</f>
        <v>27374</v>
      </c>
      <c r="I51" s="25"/>
      <c r="J51" s="28">
        <f>TRUNC(SUMIF(N46:N50, N45, J46:J50),0)</f>
        <v>0</v>
      </c>
      <c r="K51" s="25"/>
      <c r="L51" s="28">
        <f>F51+H51+J51</f>
        <v>61511</v>
      </c>
      <c r="M51" s="22" t="s">
        <v>50</v>
      </c>
      <c r="N51" s="2" t="s">
        <v>87</v>
      </c>
      <c r="O51" s="2" t="s">
        <v>87</v>
      </c>
      <c r="P51" s="2" t="s">
        <v>50</v>
      </c>
      <c r="Q51" s="2" t="s">
        <v>50</v>
      </c>
      <c r="R51" s="2" t="s">
        <v>50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50</v>
      </c>
      <c r="AW51" s="2" t="s">
        <v>50</v>
      </c>
      <c r="AX51" s="2" t="s">
        <v>50</v>
      </c>
      <c r="AY51" s="2" t="s">
        <v>50</v>
      </c>
      <c r="AZ51" s="2" t="s">
        <v>50</v>
      </c>
    </row>
    <row r="52" spans="1:52" ht="30" customHeight="1">
      <c r="A52" s="23"/>
      <c r="B52" s="23"/>
      <c r="C52" s="23"/>
      <c r="D52" s="23"/>
      <c r="E52" s="25"/>
      <c r="F52" s="28"/>
      <c r="G52" s="25"/>
      <c r="H52" s="28"/>
      <c r="I52" s="25"/>
      <c r="J52" s="28"/>
      <c r="K52" s="25"/>
      <c r="L52" s="28"/>
      <c r="M52" s="23"/>
    </row>
    <row r="53" spans="1:52" ht="30" customHeight="1">
      <c r="A53" s="19" t="s">
        <v>220</v>
      </c>
      <c r="B53" s="20"/>
      <c r="C53" s="20"/>
      <c r="D53" s="20"/>
      <c r="E53" s="24"/>
      <c r="F53" s="27"/>
      <c r="G53" s="24"/>
      <c r="H53" s="27"/>
      <c r="I53" s="24"/>
      <c r="J53" s="27"/>
      <c r="K53" s="24"/>
      <c r="L53" s="27"/>
      <c r="M53" s="21"/>
      <c r="N53" s="1" t="s">
        <v>78</v>
      </c>
    </row>
    <row r="54" spans="1:52" ht="30" customHeight="1">
      <c r="A54" s="22" t="s">
        <v>75</v>
      </c>
      <c r="B54" s="22" t="s">
        <v>222</v>
      </c>
      <c r="C54" s="22" t="s">
        <v>58</v>
      </c>
      <c r="D54" s="23">
        <v>1.05</v>
      </c>
      <c r="E54" s="25">
        <f>단가대비표!O24</f>
        <v>44100</v>
      </c>
      <c r="F54" s="28">
        <f>TRUNC(E54*D54,1)</f>
        <v>46305</v>
      </c>
      <c r="G54" s="25">
        <f>단가대비표!P24</f>
        <v>0</v>
      </c>
      <c r="H54" s="28">
        <f>TRUNC(G54*D54,1)</f>
        <v>0</v>
      </c>
      <c r="I54" s="25">
        <f>단가대비표!V24</f>
        <v>0</v>
      </c>
      <c r="J54" s="28">
        <f>TRUNC(I54*D54,1)</f>
        <v>0</v>
      </c>
      <c r="K54" s="25">
        <f t="shared" ref="K54:L56" si="9">TRUNC(E54+G54+I54,1)</f>
        <v>44100</v>
      </c>
      <c r="L54" s="28">
        <f t="shared" si="9"/>
        <v>46305</v>
      </c>
      <c r="M54" s="22" t="s">
        <v>50</v>
      </c>
      <c r="N54" s="2" t="s">
        <v>78</v>
      </c>
      <c r="O54" s="2" t="s">
        <v>223</v>
      </c>
      <c r="P54" s="2" t="s">
        <v>62</v>
      </c>
      <c r="Q54" s="2" t="s">
        <v>62</v>
      </c>
      <c r="R54" s="2" t="s">
        <v>61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50</v>
      </c>
      <c r="AW54" s="2" t="s">
        <v>224</v>
      </c>
      <c r="AX54" s="2" t="s">
        <v>50</v>
      </c>
      <c r="AY54" s="2" t="s">
        <v>50</v>
      </c>
      <c r="AZ54" s="2" t="s">
        <v>50</v>
      </c>
    </row>
    <row r="55" spans="1:52" ht="30" customHeight="1">
      <c r="A55" s="22" t="s">
        <v>161</v>
      </c>
      <c r="B55" s="22" t="s">
        <v>162</v>
      </c>
      <c r="C55" s="22" t="s">
        <v>163</v>
      </c>
      <c r="D55" s="23">
        <f>공량산출근거서_일위대가!K39</f>
        <v>0.28000000000000003</v>
      </c>
      <c r="E55" s="25">
        <f>단가대비표!O27</f>
        <v>0</v>
      </c>
      <c r="F55" s="28">
        <f>TRUNC(E55*D55,1)</f>
        <v>0</v>
      </c>
      <c r="G55" s="25">
        <f>단가대비표!P27</f>
        <v>273676</v>
      </c>
      <c r="H55" s="28">
        <f>TRUNC(G55*D55,1)</f>
        <v>76629.2</v>
      </c>
      <c r="I55" s="25">
        <f>단가대비표!V27</f>
        <v>0</v>
      </c>
      <c r="J55" s="28">
        <f>TRUNC(I55*D55,1)</f>
        <v>0</v>
      </c>
      <c r="K55" s="25">
        <f t="shared" si="9"/>
        <v>273676</v>
      </c>
      <c r="L55" s="28">
        <f t="shared" si="9"/>
        <v>76629.2</v>
      </c>
      <c r="M55" s="22" t="s">
        <v>50</v>
      </c>
      <c r="N55" s="2" t="s">
        <v>78</v>
      </c>
      <c r="O55" s="2" t="s">
        <v>164</v>
      </c>
      <c r="P55" s="2" t="s">
        <v>62</v>
      </c>
      <c r="Q55" s="2" t="s">
        <v>62</v>
      </c>
      <c r="R55" s="2" t="s">
        <v>61</v>
      </c>
      <c r="S55" s="3"/>
      <c r="T55" s="3"/>
      <c r="U55" s="3"/>
      <c r="V55" s="3">
        <v>1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50</v>
      </c>
      <c r="AW55" s="2" t="s">
        <v>225</v>
      </c>
      <c r="AX55" s="2" t="s">
        <v>50</v>
      </c>
      <c r="AY55" s="2" t="s">
        <v>50</v>
      </c>
      <c r="AZ55" s="2" t="s">
        <v>50</v>
      </c>
    </row>
    <row r="56" spans="1:52" ht="30" customHeight="1">
      <c r="A56" s="22" t="s">
        <v>166</v>
      </c>
      <c r="B56" s="22" t="s">
        <v>167</v>
      </c>
      <c r="C56" s="22" t="s">
        <v>154</v>
      </c>
      <c r="D56" s="23">
        <v>1</v>
      </c>
      <c r="E56" s="25">
        <f>TRUNC(SUMIF(V54:V56, RIGHTB(O56, 1), H54:H56)*U56, 2)</f>
        <v>2298.87</v>
      </c>
      <c r="F56" s="28">
        <f>TRUNC(E56*D56,1)</f>
        <v>2298.8000000000002</v>
      </c>
      <c r="G56" s="25">
        <v>0</v>
      </c>
      <c r="H56" s="28">
        <f>TRUNC(G56*D56,1)</f>
        <v>0</v>
      </c>
      <c r="I56" s="25">
        <v>0</v>
      </c>
      <c r="J56" s="28">
        <f>TRUNC(I56*D56,1)</f>
        <v>0</v>
      </c>
      <c r="K56" s="25">
        <f t="shared" si="9"/>
        <v>2298.8000000000002</v>
      </c>
      <c r="L56" s="28">
        <f t="shared" si="9"/>
        <v>2298.8000000000002</v>
      </c>
      <c r="M56" s="22" t="s">
        <v>50</v>
      </c>
      <c r="N56" s="2" t="s">
        <v>78</v>
      </c>
      <c r="O56" s="2" t="s">
        <v>155</v>
      </c>
      <c r="P56" s="2" t="s">
        <v>62</v>
      </c>
      <c r="Q56" s="2" t="s">
        <v>62</v>
      </c>
      <c r="R56" s="2" t="s">
        <v>62</v>
      </c>
      <c r="S56" s="3">
        <v>1</v>
      </c>
      <c r="T56" s="3">
        <v>0</v>
      </c>
      <c r="U56" s="3">
        <v>0.03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50</v>
      </c>
      <c r="AW56" s="2" t="s">
        <v>226</v>
      </c>
      <c r="AX56" s="2" t="s">
        <v>50</v>
      </c>
      <c r="AY56" s="2" t="s">
        <v>50</v>
      </c>
      <c r="AZ56" s="2" t="s">
        <v>50</v>
      </c>
    </row>
    <row r="57" spans="1:52" ht="30" customHeight="1">
      <c r="A57" s="22" t="s">
        <v>170</v>
      </c>
      <c r="B57" s="22" t="s">
        <v>50</v>
      </c>
      <c r="C57" s="22" t="s">
        <v>50</v>
      </c>
      <c r="D57" s="23"/>
      <c r="E57" s="25"/>
      <c r="F57" s="28">
        <f>TRUNC(SUMIF(N54:N56, N53, F54:F56),0)</f>
        <v>48603</v>
      </c>
      <c r="G57" s="25"/>
      <c r="H57" s="28">
        <f>TRUNC(SUMIF(N54:N56, N53, H54:H56),0)</f>
        <v>76629</v>
      </c>
      <c r="I57" s="25"/>
      <c r="J57" s="28">
        <f>TRUNC(SUMIF(N54:N56, N53, J54:J56),0)</f>
        <v>0</v>
      </c>
      <c r="K57" s="25"/>
      <c r="L57" s="28">
        <f>F57+H57+J57</f>
        <v>125232</v>
      </c>
      <c r="M57" s="22" t="s">
        <v>50</v>
      </c>
      <c r="N57" s="2" t="s">
        <v>87</v>
      </c>
      <c r="O57" s="2" t="s">
        <v>87</v>
      </c>
      <c r="P57" s="2" t="s">
        <v>50</v>
      </c>
      <c r="Q57" s="2" t="s">
        <v>50</v>
      </c>
      <c r="R57" s="2" t="s">
        <v>50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50</v>
      </c>
      <c r="AW57" s="2" t="s">
        <v>50</v>
      </c>
      <c r="AX57" s="2" t="s">
        <v>50</v>
      </c>
      <c r="AY57" s="2" t="s">
        <v>50</v>
      </c>
      <c r="AZ57" s="2" t="s">
        <v>50</v>
      </c>
    </row>
    <row r="58" spans="1:52" ht="30" customHeight="1">
      <c r="A58" s="23"/>
      <c r="B58" s="23"/>
      <c r="C58" s="23"/>
      <c r="D58" s="23"/>
      <c r="E58" s="25"/>
      <c r="F58" s="28"/>
      <c r="G58" s="25"/>
      <c r="H58" s="28"/>
      <c r="I58" s="25"/>
      <c r="J58" s="28"/>
      <c r="K58" s="25"/>
      <c r="L58" s="28"/>
      <c r="M58" s="23"/>
    </row>
    <row r="59" spans="1:52" ht="30" customHeight="1">
      <c r="A59" s="19" t="s">
        <v>227</v>
      </c>
      <c r="B59" s="20"/>
      <c r="C59" s="20"/>
      <c r="D59" s="20"/>
      <c r="E59" s="24"/>
      <c r="F59" s="27"/>
      <c r="G59" s="24"/>
      <c r="H59" s="27"/>
      <c r="I59" s="24"/>
      <c r="J59" s="27"/>
      <c r="K59" s="24"/>
      <c r="L59" s="27"/>
      <c r="M59" s="21"/>
      <c r="N59" s="1" t="s">
        <v>116</v>
      </c>
    </row>
    <row r="60" spans="1:52" ht="30" customHeight="1">
      <c r="A60" s="22" t="s">
        <v>229</v>
      </c>
      <c r="B60" s="22" t="s">
        <v>114</v>
      </c>
      <c r="C60" s="22" t="s">
        <v>82</v>
      </c>
      <c r="D60" s="23">
        <v>1</v>
      </c>
      <c r="E60" s="25">
        <f>단가대비표!O19</f>
        <v>700</v>
      </c>
      <c r="F60" s="28">
        <f>TRUNC(E60*D60,1)</f>
        <v>700</v>
      </c>
      <c r="G60" s="25">
        <f>단가대비표!P19</f>
        <v>0</v>
      </c>
      <c r="H60" s="28">
        <f>TRUNC(G60*D60,1)</f>
        <v>0</v>
      </c>
      <c r="I60" s="25">
        <f>단가대비표!V19</f>
        <v>0</v>
      </c>
      <c r="J60" s="28">
        <f>TRUNC(I60*D60,1)</f>
        <v>0</v>
      </c>
      <c r="K60" s="25">
        <f t="shared" ref="K60:L63" si="10">TRUNC(E60+G60+I60,1)</f>
        <v>700</v>
      </c>
      <c r="L60" s="28">
        <f t="shared" si="10"/>
        <v>700</v>
      </c>
      <c r="M60" s="22" t="s">
        <v>50</v>
      </c>
      <c r="N60" s="2" t="s">
        <v>116</v>
      </c>
      <c r="O60" s="2" t="s">
        <v>230</v>
      </c>
      <c r="P60" s="2" t="s">
        <v>62</v>
      </c>
      <c r="Q60" s="2" t="s">
        <v>62</v>
      </c>
      <c r="R60" s="2" t="s">
        <v>61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50</v>
      </c>
      <c r="AW60" s="2" t="s">
        <v>231</v>
      </c>
      <c r="AX60" s="2" t="s">
        <v>50</v>
      </c>
      <c r="AY60" s="2" t="s">
        <v>50</v>
      </c>
      <c r="AZ60" s="2" t="s">
        <v>50</v>
      </c>
    </row>
    <row r="61" spans="1:52" ht="30" customHeight="1">
      <c r="A61" s="22" t="s">
        <v>232</v>
      </c>
      <c r="B61" s="22" t="s">
        <v>233</v>
      </c>
      <c r="C61" s="22" t="s">
        <v>82</v>
      </c>
      <c r="D61" s="23">
        <v>1</v>
      </c>
      <c r="E61" s="25">
        <f>단가대비표!O21</f>
        <v>240</v>
      </c>
      <c r="F61" s="28">
        <f>TRUNC(E61*D61,1)</f>
        <v>240</v>
      </c>
      <c r="G61" s="25">
        <f>단가대비표!P21</f>
        <v>0</v>
      </c>
      <c r="H61" s="28">
        <f>TRUNC(G61*D61,1)</f>
        <v>0</v>
      </c>
      <c r="I61" s="25">
        <f>단가대비표!V21</f>
        <v>0</v>
      </c>
      <c r="J61" s="28">
        <f>TRUNC(I61*D61,1)</f>
        <v>0</v>
      </c>
      <c r="K61" s="25">
        <f t="shared" si="10"/>
        <v>240</v>
      </c>
      <c r="L61" s="28">
        <f t="shared" si="10"/>
        <v>240</v>
      </c>
      <c r="M61" s="22" t="s">
        <v>50</v>
      </c>
      <c r="N61" s="2" t="s">
        <v>116</v>
      </c>
      <c r="O61" s="2" t="s">
        <v>234</v>
      </c>
      <c r="P61" s="2" t="s">
        <v>62</v>
      </c>
      <c r="Q61" s="2" t="s">
        <v>62</v>
      </c>
      <c r="R61" s="2" t="s">
        <v>61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50</v>
      </c>
      <c r="AW61" s="2" t="s">
        <v>235</v>
      </c>
      <c r="AX61" s="2" t="s">
        <v>50</v>
      </c>
      <c r="AY61" s="2" t="s">
        <v>50</v>
      </c>
      <c r="AZ61" s="2" t="s">
        <v>50</v>
      </c>
    </row>
    <row r="62" spans="1:52" ht="30" customHeight="1">
      <c r="A62" s="22" t="s">
        <v>161</v>
      </c>
      <c r="B62" s="22" t="s">
        <v>162</v>
      </c>
      <c r="C62" s="22" t="s">
        <v>163</v>
      </c>
      <c r="D62" s="23">
        <f>공량산출근거서_일위대가!K30</f>
        <v>0.03</v>
      </c>
      <c r="E62" s="25">
        <f>단가대비표!O27</f>
        <v>0</v>
      </c>
      <c r="F62" s="28">
        <f>TRUNC(E62*D62,1)</f>
        <v>0</v>
      </c>
      <c r="G62" s="25">
        <f>단가대비표!P27</f>
        <v>273676</v>
      </c>
      <c r="H62" s="28">
        <f>TRUNC(G62*D62,1)</f>
        <v>8210.2000000000007</v>
      </c>
      <c r="I62" s="25">
        <f>단가대비표!V27</f>
        <v>0</v>
      </c>
      <c r="J62" s="28">
        <f>TRUNC(I62*D62,1)</f>
        <v>0</v>
      </c>
      <c r="K62" s="25">
        <f t="shared" si="10"/>
        <v>273676</v>
      </c>
      <c r="L62" s="28">
        <f t="shared" si="10"/>
        <v>8210.2000000000007</v>
      </c>
      <c r="M62" s="22" t="s">
        <v>50</v>
      </c>
      <c r="N62" s="2" t="s">
        <v>116</v>
      </c>
      <c r="O62" s="2" t="s">
        <v>164</v>
      </c>
      <c r="P62" s="2" t="s">
        <v>62</v>
      </c>
      <c r="Q62" s="2" t="s">
        <v>62</v>
      </c>
      <c r="R62" s="2" t="s">
        <v>61</v>
      </c>
      <c r="S62" s="3"/>
      <c r="T62" s="3"/>
      <c r="U62" s="3"/>
      <c r="V62" s="3">
        <v>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50</v>
      </c>
      <c r="AW62" s="2" t="s">
        <v>236</v>
      </c>
      <c r="AX62" s="2" t="s">
        <v>50</v>
      </c>
      <c r="AY62" s="2" t="s">
        <v>50</v>
      </c>
      <c r="AZ62" s="2" t="s">
        <v>50</v>
      </c>
    </row>
    <row r="63" spans="1:52" ht="30" customHeight="1">
      <c r="A63" s="22" t="s">
        <v>166</v>
      </c>
      <c r="B63" s="22" t="s">
        <v>167</v>
      </c>
      <c r="C63" s="22" t="s">
        <v>154</v>
      </c>
      <c r="D63" s="23">
        <v>1</v>
      </c>
      <c r="E63" s="25">
        <f>TRUNC(SUMIF(V60:V63, RIGHTB(O63, 1), H60:H63)*U63, 2)</f>
        <v>246.3</v>
      </c>
      <c r="F63" s="28">
        <f>TRUNC(E63*D63,1)</f>
        <v>246.3</v>
      </c>
      <c r="G63" s="25">
        <v>0</v>
      </c>
      <c r="H63" s="28">
        <f>TRUNC(G63*D63,1)</f>
        <v>0</v>
      </c>
      <c r="I63" s="25">
        <v>0</v>
      </c>
      <c r="J63" s="28">
        <f>TRUNC(I63*D63,1)</f>
        <v>0</v>
      </c>
      <c r="K63" s="25">
        <f t="shared" si="10"/>
        <v>246.3</v>
      </c>
      <c r="L63" s="28">
        <f t="shared" si="10"/>
        <v>246.3</v>
      </c>
      <c r="M63" s="22" t="s">
        <v>50</v>
      </c>
      <c r="N63" s="2" t="s">
        <v>116</v>
      </c>
      <c r="O63" s="2" t="s">
        <v>155</v>
      </c>
      <c r="P63" s="2" t="s">
        <v>62</v>
      </c>
      <c r="Q63" s="2" t="s">
        <v>62</v>
      </c>
      <c r="R63" s="2" t="s">
        <v>62</v>
      </c>
      <c r="S63" s="3">
        <v>1</v>
      </c>
      <c r="T63" s="3">
        <v>0</v>
      </c>
      <c r="U63" s="3">
        <v>0.03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50</v>
      </c>
      <c r="AW63" s="2" t="s">
        <v>237</v>
      </c>
      <c r="AX63" s="2" t="s">
        <v>50</v>
      </c>
      <c r="AY63" s="2" t="s">
        <v>50</v>
      </c>
      <c r="AZ63" s="2" t="s">
        <v>50</v>
      </c>
    </row>
    <row r="64" spans="1:52" ht="30" customHeight="1">
      <c r="A64" s="22" t="s">
        <v>170</v>
      </c>
      <c r="B64" s="22" t="s">
        <v>50</v>
      </c>
      <c r="C64" s="22" t="s">
        <v>50</v>
      </c>
      <c r="D64" s="23"/>
      <c r="E64" s="25"/>
      <c r="F64" s="28">
        <f>TRUNC(SUMIF(N60:N63, N59, F60:F63),0)</f>
        <v>1186</v>
      </c>
      <c r="G64" s="25"/>
      <c r="H64" s="28">
        <f>TRUNC(SUMIF(N60:N63, N59, H60:H63),0)</f>
        <v>8210</v>
      </c>
      <c r="I64" s="25"/>
      <c r="J64" s="28">
        <f>TRUNC(SUMIF(N60:N63, N59, J60:J63),0)</f>
        <v>0</v>
      </c>
      <c r="K64" s="25"/>
      <c r="L64" s="28">
        <f>F64+H64+J64</f>
        <v>9396</v>
      </c>
      <c r="M64" s="22" t="s">
        <v>50</v>
      </c>
      <c r="N64" s="2" t="s">
        <v>87</v>
      </c>
      <c r="O64" s="2" t="s">
        <v>87</v>
      </c>
      <c r="P64" s="2" t="s">
        <v>50</v>
      </c>
      <c r="Q64" s="2" t="s">
        <v>50</v>
      </c>
      <c r="R64" s="2" t="s">
        <v>50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50</v>
      </c>
      <c r="AW64" s="2" t="s">
        <v>50</v>
      </c>
      <c r="AX64" s="2" t="s">
        <v>50</v>
      </c>
      <c r="AY64" s="2" t="s">
        <v>50</v>
      </c>
      <c r="AZ64" s="2" t="s">
        <v>50</v>
      </c>
    </row>
    <row r="65" spans="1:52" ht="30" customHeight="1">
      <c r="A65" s="23"/>
      <c r="B65" s="23"/>
      <c r="C65" s="23"/>
      <c r="D65" s="23"/>
      <c r="E65" s="25"/>
      <c r="F65" s="28"/>
      <c r="G65" s="25"/>
      <c r="H65" s="28"/>
      <c r="I65" s="25"/>
      <c r="J65" s="28"/>
      <c r="K65" s="25"/>
      <c r="L65" s="28"/>
      <c r="M65" s="23"/>
    </row>
    <row r="66" spans="1:52" ht="30" customHeight="1">
      <c r="A66" s="19" t="s">
        <v>238</v>
      </c>
      <c r="B66" s="20"/>
      <c r="C66" s="20"/>
      <c r="D66" s="20"/>
      <c r="E66" s="24"/>
      <c r="F66" s="27"/>
      <c r="G66" s="24"/>
      <c r="H66" s="27"/>
      <c r="I66" s="24"/>
      <c r="J66" s="27"/>
      <c r="K66" s="24"/>
      <c r="L66" s="27"/>
      <c r="M66" s="21"/>
      <c r="N66" s="1" t="s">
        <v>84</v>
      </c>
    </row>
    <row r="67" spans="1:52" ht="30" customHeight="1">
      <c r="A67" s="22" t="s">
        <v>80</v>
      </c>
      <c r="B67" s="22" t="s">
        <v>240</v>
      </c>
      <c r="C67" s="22" t="s">
        <v>82</v>
      </c>
      <c r="D67" s="23">
        <v>1</v>
      </c>
      <c r="E67" s="25">
        <f>단가대비표!O22</f>
        <v>923</v>
      </c>
      <c r="F67" s="28">
        <f>TRUNC(E67*D67,1)</f>
        <v>923</v>
      </c>
      <c r="G67" s="25">
        <f>단가대비표!P22</f>
        <v>0</v>
      </c>
      <c r="H67" s="28">
        <f>TRUNC(G67*D67,1)</f>
        <v>0</v>
      </c>
      <c r="I67" s="25">
        <f>단가대비표!V22</f>
        <v>0</v>
      </c>
      <c r="J67" s="28">
        <f>TRUNC(I67*D67,1)</f>
        <v>0</v>
      </c>
      <c r="K67" s="25">
        <f t="shared" ref="K67:L69" si="11">TRUNC(E67+G67+I67,1)</f>
        <v>923</v>
      </c>
      <c r="L67" s="28">
        <f t="shared" si="11"/>
        <v>923</v>
      </c>
      <c r="M67" s="22" t="s">
        <v>50</v>
      </c>
      <c r="N67" s="2" t="s">
        <v>84</v>
      </c>
      <c r="O67" s="2" t="s">
        <v>241</v>
      </c>
      <c r="P67" s="2" t="s">
        <v>62</v>
      </c>
      <c r="Q67" s="2" t="s">
        <v>62</v>
      </c>
      <c r="R67" s="2" t="s">
        <v>61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50</v>
      </c>
      <c r="AW67" s="2" t="s">
        <v>242</v>
      </c>
      <c r="AX67" s="2" t="s">
        <v>50</v>
      </c>
      <c r="AY67" s="2" t="s">
        <v>50</v>
      </c>
      <c r="AZ67" s="2" t="s">
        <v>50</v>
      </c>
    </row>
    <row r="68" spans="1:52" ht="30" customHeight="1">
      <c r="A68" s="22" t="s">
        <v>199</v>
      </c>
      <c r="B68" s="22" t="s">
        <v>162</v>
      </c>
      <c r="C68" s="22" t="s">
        <v>163</v>
      </c>
      <c r="D68" s="23">
        <f>공량산출근거서_일위대가!K42</f>
        <v>0.1</v>
      </c>
      <c r="E68" s="25">
        <f>단가대비표!O28</f>
        <v>0</v>
      </c>
      <c r="F68" s="28">
        <f>TRUNC(E68*D68,1)</f>
        <v>0</v>
      </c>
      <c r="G68" s="25">
        <f>단가대비표!P28</f>
        <v>304156</v>
      </c>
      <c r="H68" s="28">
        <f>TRUNC(G68*D68,1)</f>
        <v>30415.599999999999</v>
      </c>
      <c r="I68" s="25">
        <f>단가대비표!V28</f>
        <v>0</v>
      </c>
      <c r="J68" s="28">
        <f>TRUNC(I68*D68,1)</f>
        <v>0</v>
      </c>
      <c r="K68" s="25">
        <f t="shared" si="11"/>
        <v>304156</v>
      </c>
      <c r="L68" s="28">
        <f t="shared" si="11"/>
        <v>30415.599999999999</v>
      </c>
      <c r="M68" s="22" t="s">
        <v>50</v>
      </c>
      <c r="N68" s="2" t="s">
        <v>84</v>
      </c>
      <c r="O68" s="2" t="s">
        <v>200</v>
      </c>
      <c r="P68" s="2" t="s">
        <v>62</v>
      </c>
      <c r="Q68" s="2" t="s">
        <v>62</v>
      </c>
      <c r="R68" s="2" t="s">
        <v>61</v>
      </c>
      <c r="S68" s="3"/>
      <c r="T68" s="3"/>
      <c r="U68" s="3"/>
      <c r="V68" s="3">
        <v>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50</v>
      </c>
      <c r="AW68" s="2" t="s">
        <v>243</v>
      </c>
      <c r="AX68" s="2" t="s">
        <v>50</v>
      </c>
      <c r="AY68" s="2" t="s">
        <v>50</v>
      </c>
      <c r="AZ68" s="2" t="s">
        <v>50</v>
      </c>
    </row>
    <row r="69" spans="1:52" ht="30" customHeight="1">
      <c r="A69" s="22" t="s">
        <v>166</v>
      </c>
      <c r="B69" s="22" t="s">
        <v>167</v>
      </c>
      <c r="C69" s="22" t="s">
        <v>154</v>
      </c>
      <c r="D69" s="23">
        <v>1</v>
      </c>
      <c r="E69" s="25">
        <f>TRUNC(SUMIF(V67:V69, RIGHTB(O69, 1), H67:H69)*U69, 2)</f>
        <v>912.46</v>
      </c>
      <c r="F69" s="28">
        <f>TRUNC(E69*D69,1)</f>
        <v>912.4</v>
      </c>
      <c r="G69" s="25">
        <v>0</v>
      </c>
      <c r="H69" s="28">
        <f>TRUNC(G69*D69,1)</f>
        <v>0</v>
      </c>
      <c r="I69" s="25">
        <v>0</v>
      </c>
      <c r="J69" s="28">
        <f>TRUNC(I69*D69,1)</f>
        <v>0</v>
      </c>
      <c r="K69" s="25">
        <f t="shared" si="11"/>
        <v>912.4</v>
      </c>
      <c r="L69" s="28">
        <f t="shared" si="11"/>
        <v>912.4</v>
      </c>
      <c r="M69" s="22" t="s">
        <v>50</v>
      </c>
      <c r="N69" s="2" t="s">
        <v>84</v>
      </c>
      <c r="O69" s="2" t="s">
        <v>155</v>
      </c>
      <c r="P69" s="2" t="s">
        <v>62</v>
      </c>
      <c r="Q69" s="2" t="s">
        <v>62</v>
      </c>
      <c r="R69" s="2" t="s">
        <v>62</v>
      </c>
      <c r="S69" s="3">
        <v>1</v>
      </c>
      <c r="T69" s="3">
        <v>0</v>
      </c>
      <c r="U69" s="3">
        <v>0.03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50</v>
      </c>
      <c r="AW69" s="2" t="s">
        <v>244</v>
      </c>
      <c r="AX69" s="2" t="s">
        <v>50</v>
      </c>
      <c r="AY69" s="2" t="s">
        <v>50</v>
      </c>
      <c r="AZ69" s="2" t="s">
        <v>50</v>
      </c>
    </row>
    <row r="70" spans="1:52" ht="30" customHeight="1">
      <c r="A70" s="22" t="s">
        <v>170</v>
      </c>
      <c r="B70" s="22" t="s">
        <v>50</v>
      </c>
      <c r="C70" s="22" t="s">
        <v>50</v>
      </c>
      <c r="D70" s="23"/>
      <c r="E70" s="25"/>
      <c r="F70" s="28">
        <f>TRUNC(SUMIF(N67:N69, N66, F67:F69),0)</f>
        <v>1835</v>
      </c>
      <c r="G70" s="25"/>
      <c r="H70" s="28">
        <f>TRUNC(SUMIF(N67:N69, N66, H67:H69),0)</f>
        <v>30415</v>
      </c>
      <c r="I70" s="25"/>
      <c r="J70" s="28">
        <f>TRUNC(SUMIF(N67:N69, N66, J67:J69),0)</f>
        <v>0</v>
      </c>
      <c r="K70" s="25"/>
      <c r="L70" s="28">
        <f>F70+H70+J70</f>
        <v>32250</v>
      </c>
      <c r="M70" s="22" t="s">
        <v>50</v>
      </c>
      <c r="N70" s="2" t="s">
        <v>87</v>
      </c>
      <c r="O70" s="2" t="s">
        <v>87</v>
      </c>
      <c r="P70" s="2" t="s">
        <v>50</v>
      </c>
      <c r="Q70" s="2" t="s">
        <v>50</v>
      </c>
      <c r="R70" s="2" t="s">
        <v>50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50</v>
      </c>
      <c r="AW70" s="2" t="s">
        <v>50</v>
      </c>
      <c r="AX70" s="2" t="s">
        <v>50</v>
      </c>
      <c r="AY70" s="2" t="s">
        <v>50</v>
      </c>
      <c r="AZ70" s="2" t="s">
        <v>50</v>
      </c>
    </row>
    <row r="71" spans="1:52" ht="30" customHeight="1">
      <c r="A71" s="23"/>
      <c r="B71" s="23"/>
      <c r="C71" s="23"/>
      <c r="D71" s="23"/>
      <c r="E71" s="25"/>
      <c r="F71" s="28"/>
      <c r="G71" s="25"/>
      <c r="H71" s="28"/>
      <c r="I71" s="25"/>
      <c r="J71" s="28"/>
      <c r="K71" s="25"/>
      <c r="L71" s="28"/>
      <c r="M71" s="23"/>
    </row>
    <row r="72" spans="1:52" ht="30" customHeight="1">
      <c r="A72" s="19" t="s">
        <v>245</v>
      </c>
      <c r="B72" s="20"/>
      <c r="C72" s="20"/>
      <c r="D72" s="20"/>
      <c r="E72" s="24"/>
      <c r="F72" s="27"/>
      <c r="G72" s="24"/>
      <c r="H72" s="27"/>
      <c r="I72" s="24"/>
      <c r="J72" s="27"/>
      <c r="K72" s="24"/>
      <c r="L72" s="27"/>
      <c r="M72" s="21"/>
      <c r="N72" s="1" t="s">
        <v>124</v>
      </c>
    </row>
    <row r="73" spans="1:52" ht="30" customHeight="1">
      <c r="A73" s="22" t="s">
        <v>120</v>
      </c>
      <c r="B73" s="22" t="s">
        <v>121</v>
      </c>
      <c r="C73" s="22" t="s">
        <v>122</v>
      </c>
      <c r="D73" s="23">
        <v>1</v>
      </c>
      <c r="E73" s="25">
        <f>단가대비표!O25</f>
        <v>0</v>
      </c>
      <c r="F73" s="28">
        <f>TRUNC(E73*D73,1)</f>
        <v>0</v>
      </c>
      <c r="G73" s="25">
        <f>단가대비표!P25</f>
        <v>0</v>
      </c>
      <c r="H73" s="28">
        <f>TRUNC(G73*D73,1)</f>
        <v>0</v>
      </c>
      <c r="I73" s="25">
        <f>단가대비표!V25</f>
        <v>0</v>
      </c>
      <c r="J73" s="28">
        <f>TRUNC(I73*D73,1)</f>
        <v>0</v>
      </c>
      <c r="K73" s="25">
        <f t="shared" ref="K73:L75" si="12">TRUNC(E73+G73+I73,1)</f>
        <v>0</v>
      </c>
      <c r="L73" s="28">
        <f t="shared" si="12"/>
        <v>0</v>
      </c>
      <c r="M73" s="22" t="s">
        <v>246</v>
      </c>
      <c r="N73" s="2" t="s">
        <v>124</v>
      </c>
      <c r="O73" s="2" t="s">
        <v>247</v>
      </c>
      <c r="P73" s="2" t="s">
        <v>62</v>
      </c>
      <c r="Q73" s="2" t="s">
        <v>62</v>
      </c>
      <c r="R73" s="2" t="s">
        <v>61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50</v>
      </c>
      <c r="AW73" s="2" t="s">
        <v>248</v>
      </c>
      <c r="AX73" s="2" t="s">
        <v>50</v>
      </c>
      <c r="AY73" s="2" t="s">
        <v>50</v>
      </c>
      <c r="AZ73" s="2" t="s">
        <v>50</v>
      </c>
    </row>
    <row r="74" spans="1:52" ht="30" customHeight="1">
      <c r="A74" s="22" t="s">
        <v>161</v>
      </c>
      <c r="B74" s="22" t="s">
        <v>162</v>
      </c>
      <c r="C74" s="22" t="s">
        <v>163</v>
      </c>
      <c r="D74" s="23">
        <f>공량산출근거서_일위대가!K33</f>
        <v>0.01</v>
      </c>
      <c r="E74" s="25">
        <f>단가대비표!O27</f>
        <v>0</v>
      </c>
      <c r="F74" s="28">
        <f>TRUNC(E74*D74,1)</f>
        <v>0</v>
      </c>
      <c r="G74" s="25">
        <f>단가대비표!P27</f>
        <v>273676</v>
      </c>
      <c r="H74" s="28">
        <f>TRUNC(G74*D74,1)</f>
        <v>2736.7</v>
      </c>
      <c r="I74" s="25">
        <f>단가대비표!V27</f>
        <v>0</v>
      </c>
      <c r="J74" s="28">
        <f>TRUNC(I74*D74,1)</f>
        <v>0</v>
      </c>
      <c r="K74" s="25">
        <f t="shared" si="12"/>
        <v>273676</v>
      </c>
      <c r="L74" s="28">
        <f t="shared" si="12"/>
        <v>2736.7</v>
      </c>
      <c r="M74" s="22" t="s">
        <v>50</v>
      </c>
      <c r="N74" s="2" t="s">
        <v>124</v>
      </c>
      <c r="O74" s="2" t="s">
        <v>164</v>
      </c>
      <c r="P74" s="2" t="s">
        <v>62</v>
      </c>
      <c r="Q74" s="2" t="s">
        <v>62</v>
      </c>
      <c r="R74" s="2" t="s">
        <v>61</v>
      </c>
      <c r="S74" s="3"/>
      <c r="T74" s="3"/>
      <c r="U74" s="3"/>
      <c r="V74" s="3">
        <v>1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50</v>
      </c>
      <c r="AW74" s="2" t="s">
        <v>249</v>
      </c>
      <c r="AX74" s="2" t="s">
        <v>50</v>
      </c>
      <c r="AY74" s="2" t="s">
        <v>50</v>
      </c>
      <c r="AZ74" s="2" t="s">
        <v>50</v>
      </c>
    </row>
    <row r="75" spans="1:52" ht="30" customHeight="1">
      <c r="A75" s="22" t="s">
        <v>166</v>
      </c>
      <c r="B75" s="22" t="s">
        <v>167</v>
      </c>
      <c r="C75" s="22" t="s">
        <v>154</v>
      </c>
      <c r="D75" s="23">
        <v>1</v>
      </c>
      <c r="E75" s="25">
        <f>TRUNC(SUMIF(V73:V75, RIGHTB(O75, 1), H73:H75)*U75, 2)</f>
        <v>82.1</v>
      </c>
      <c r="F75" s="28">
        <f>TRUNC(E75*D75,1)</f>
        <v>82.1</v>
      </c>
      <c r="G75" s="25">
        <v>0</v>
      </c>
      <c r="H75" s="28">
        <f>TRUNC(G75*D75,1)</f>
        <v>0</v>
      </c>
      <c r="I75" s="25">
        <v>0</v>
      </c>
      <c r="J75" s="28">
        <f>TRUNC(I75*D75,1)</f>
        <v>0</v>
      </c>
      <c r="K75" s="25">
        <f t="shared" si="12"/>
        <v>82.1</v>
      </c>
      <c r="L75" s="28">
        <f t="shared" si="12"/>
        <v>82.1</v>
      </c>
      <c r="M75" s="22" t="s">
        <v>50</v>
      </c>
      <c r="N75" s="2" t="s">
        <v>124</v>
      </c>
      <c r="O75" s="2" t="s">
        <v>155</v>
      </c>
      <c r="P75" s="2" t="s">
        <v>62</v>
      </c>
      <c r="Q75" s="2" t="s">
        <v>62</v>
      </c>
      <c r="R75" s="2" t="s">
        <v>62</v>
      </c>
      <c r="S75" s="3">
        <v>1</v>
      </c>
      <c r="T75" s="3">
        <v>0</v>
      </c>
      <c r="U75" s="3">
        <v>0.03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50</v>
      </c>
      <c r="AW75" s="2" t="s">
        <v>250</v>
      </c>
      <c r="AX75" s="2" t="s">
        <v>50</v>
      </c>
      <c r="AY75" s="2" t="s">
        <v>50</v>
      </c>
      <c r="AZ75" s="2" t="s">
        <v>50</v>
      </c>
    </row>
    <row r="76" spans="1:52" ht="30" customHeight="1">
      <c r="A76" s="22" t="s">
        <v>170</v>
      </c>
      <c r="B76" s="22" t="s">
        <v>50</v>
      </c>
      <c r="C76" s="22" t="s">
        <v>50</v>
      </c>
      <c r="D76" s="23"/>
      <c r="E76" s="25"/>
      <c r="F76" s="28">
        <f>TRUNC(SUMIF(N73:N75, N72, F73:F75),0)</f>
        <v>82</v>
      </c>
      <c r="G76" s="25"/>
      <c r="H76" s="28">
        <f>TRUNC(SUMIF(N73:N75, N72, H73:H75),0)</f>
        <v>2736</v>
      </c>
      <c r="I76" s="25"/>
      <c r="J76" s="28">
        <f>TRUNC(SUMIF(N73:N75, N72, J73:J75),0)</f>
        <v>0</v>
      </c>
      <c r="K76" s="25"/>
      <c r="L76" s="28">
        <f>F76+H76+J76</f>
        <v>2818</v>
      </c>
      <c r="M76" s="22" t="s">
        <v>50</v>
      </c>
      <c r="N76" s="2" t="s">
        <v>87</v>
      </c>
      <c r="O76" s="2" t="s">
        <v>87</v>
      </c>
      <c r="P76" s="2" t="s">
        <v>50</v>
      </c>
      <c r="Q76" s="2" t="s">
        <v>50</v>
      </c>
      <c r="R76" s="2" t="s">
        <v>50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50</v>
      </c>
      <c r="AW76" s="2" t="s">
        <v>50</v>
      </c>
      <c r="AX76" s="2" t="s">
        <v>50</v>
      </c>
      <c r="AY76" s="2" t="s">
        <v>50</v>
      </c>
      <c r="AZ76" s="2" t="s">
        <v>50</v>
      </c>
    </row>
    <row r="77" spans="1:52" ht="30" customHeight="1">
      <c r="A77" s="23"/>
      <c r="B77" s="23"/>
      <c r="C77" s="23"/>
      <c r="D77" s="23"/>
      <c r="E77" s="25"/>
      <c r="F77" s="28"/>
      <c r="G77" s="25"/>
      <c r="H77" s="28"/>
      <c r="I77" s="25"/>
      <c r="J77" s="28"/>
      <c r="K77" s="25"/>
      <c r="L77" s="28"/>
      <c r="M77" s="23"/>
    </row>
    <row r="78" spans="1:52" ht="30" customHeight="1">
      <c r="A78" s="19" t="s">
        <v>251</v>
      </c>
      <c r="B78" s="20"/>
      <c r="C78" s="20"/>
      <c r="D78" s="20"/>
      <c r="E78" s="24"/>
      <c r="F78" s="27"/>
      <c r="G78" s="24"/>
      <c r="H78" s="27"/>
      <c r="I78" s="24"/>
      <c r="J78" s="27"/>
      <c r="K78" s="24"/>
      <c r="L78" s="27"/>
      <c r="M78" s="21"/>
      <c r="N78" s="1" t="s">
        <v>73</v>
      </c>
    </row>
    <row r="79" spans="1:52" ht="30" customHeight="1">
      <c r="A79" s="22" t="s">
        <v>253</v>
      </c>
      <c r="B79" s="22" t="s">
        <v>50</v>
      </c>
      <c r="C79" s="22" t="s">
        <v>71</v>
      </c>
      <c r="D79" s="23">
        <v>1</v>
      </c>
      <c r="E79" s="25">
        <f>단가대비표!O26</f>
        <v>1860000</v>
      </c>
      <c r="F79" s="28">
        <f>TRUNC(E79*D79,1)</f>
        <v>1860000</v>
      </c>
      <c r="G79" s="25">
        <f>단가대비표!P26</f>
        <v>0</v>
      </c>
      <c r="H79" s="28">
        <f>TRUNC(G79*D79,1)</f>
        <v>0</v>
      </c>
      <c r="I79" s="25">
        <f>단가대비표!V26</f>
        <v>0</v>
      </c>
      <c r="J79" s="28">
        <f>TRUNC(I79*D79,1)</f>
        <v>0</v>
      </c>
      <c r="K79" s="25">
        <f t="shared" ref="K79:L81" si="13">TRUNC(E79+G79+I79,1)</f>
        <v>1860000</v>
      </c>
      <c r="L79" s="28">
        <f t="shared" si="13"/>
        <v>1860000</v>
      </c>
      <c r="M79" s="22" t="s">
        <v>50</v>
      </c>
      <c r="N79" s="2" t="s">
        <v>73</v>
      </c>
      <c r="O79" s="2" t="s">
        <v>254</v>
      </c>
      <c r="P79" s="2" t="s">
        <v>62</v>
      </c>
      <c r="Q79" s="2" t="s">
        <v>62</v>
      </c>
      <c r="R79" s="2" t="s">
        <v>61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50</v>
      </c>
      <c r="AW79" s="2" t="s">
        <v>255</v>
      </c>
      <c r="AX79" s="2" t="s">
        <v>50</v>
      </c>
      <c r="AY79" s="2" t="s">
        <v>50</v>
      </c>
      <c r="AZ79" s="2" t="s">
        <v>50</v>
      </c>
    </row>
    <row r="80" spans="1:52" ht="30" customHeight="1">
      <c r="A80" s="22" t="s">
        <v>161</v>
      </c>
      <c r="B80" s="22" t="s">
        <v>162</v>
      </c>
      <c r="C80" s="22" t="s">
        <v>163</v>
      </c>
      <c r="D80" s="23">
        <f>공량산출근거서_일위대가!K36</f>
        <v>0.85499999999999998</v>
      </c>
      <c r="E80" s="25">
        <f>단가대비표!O27</f>
        <v>0</v>
      </c>
      <c r="F80" s="28">
        <f>TRUNC(E80*D80,1)</f>
        <v>0</v>
      </c>
      <c r="G80" s="25">
        <f>단가대비표!P27</f>
        <v>273676</v>
      </c>
      <c r="H80" s="28">
        <f>TRUNC(G80*D80,1)</f>
        <v>233992.9</v>
      </c>
      <c r="I80" s="25">
        <f>단가대비표!V27</f>
        <v>0</v>
      </c>
      <c r="J80" s="28">
        <f>TRUNC(I80*D80,1)</f>
        <v>0</v>
      </c>
      <c r="K80" s="25">
        <f t="shared" si="13"/>
        <v>273676</v>
      </c>
      <c r="L80" s="28">
        <f t="shared" si="13"/>
        <v>233992.9</v>
      </c>
      <c r="M80" s="22" t="s">
        <v>50</v>
      </c>
      <c r="N80" s="2" t="s">
        <v>73</v>
      </c>
      <c r="O80" s="2" t="s">
        <v>164</v>
      </c>
      <c r="P80" s="2" t="s">
        <v>62</v>
      </c>
      <c r="Q80" s="2" t="s">
        <v>62</v>
      </c>
      <c r="R80" s="2" t="s">
        <v>61</v>
      </c>
      <c r="S80" s="3"/>
      <c r="T80" s="3"/>
      <c r="U80" s="3"/>
      <c r="V80" s="3">
        <v>1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50</v>
      </c>
      <c r="AW80" s="2" t="s">
        <v>256</v>
      </c>
      <c r="AX80" s="2" t="s">
        <v>50</v>
      </c>
      <c r="AY80" s="2" t="s">
        <v>50</v>
      </c>
      <c r="AZ80" s="2" t="s">
        <v>50</v>
      </c>
    </row>
    <row r="81" spans="1:52" ht="30" customHeight="1">
      <c r="A81" s="22" t="s">
        <v>166</v>
      </c>
      <c r="B81" s="22" t="s">
        <v>167</v>
      </c>
      <c r="C81" s="22" t="s">
        <v>154</v>
      </c>
      <c r="D81" s="23">
        <v>1</v>
      </c>
      <c r="E81" s="25">
        <f>TRUNC(SUMIF(V79:V81, RIGHTB(O81, 1), H79:H81)*U81, 2)</f>
        <v>7019.78</v>
      </c>
      <c r="F81" s="28">
        <f>TRUNC(E81*D81,1)</f>
        <v>7019.7</v>
      </c>
      <c r="G81" s="25">
        <v>0</v>
      </c>
      <c r="H81" s="28">
        <f>TRUNC(G81*D81,1)</f>
        <v>0</v>
      </c>
      <c r="I81" s="25">
        <v>0</v>
      </c>
      <c r="J81" s="28">
        <f>TRUNC(I81*D81,1)</f>
        <v>0</v>
      </c>
      <c r="K81" s="25">
        <f t="shared" si="13"/>
        <v>7019.7</v>
      </c>
      <c r="L81" s="28">
        <f t="shared" si="13"/>
        <v>7019.7</v>
      </c>
      <c r="M81" s="22" t="s">
        <v>50</v>
      </c>
      <c r="N81" s="2" t="s">
        <v>73</v>
      </c>
      <c r="O81" s="2" t="s">
        <v>155</v>
      </c>
      <c r="P81" s="2" t="s">
        <v>62</v>
      </c>
      <c r="Q81" s="2" t="s">
        <v>62</v>
      </c>
      <c r="R81" s="2" t="s">
        <v>62</v>
      </c>
      <c r="S81" s="3">
        <v>1</v>
      </c>
      <c r="T81" s="3">
        <v>0</v>
      </c>
      <c r="U81" s="3">
        <v>0.03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50</v>
      </c>
      <c r="AW81" s="2" t="s">
        <v>257</v>
      </c>
      <c r="AX81" s="2" t="s">
        <v>50</v>
      </c>
      <c r="AY81" s="2" t="s">
        <v>50</v>
      </c>
      <c r="AZ81" s="2" t="s">
        <v>50</v>
      </c>
    </row>
    <row r="82" spans="1:52" ht="30" customHeight="1">
      <c r="A82" s="22" t="s">
        <v>170</v>
      </c>
      <c r="B82" s="22" t="s">
        <v>50</v>
      </c>
      <c r="C82" s="22" t="s">
        <v>50</v>
      </c>
      <c r="D82" s="23"/>
      <c r="E82" s="25"/>
      <c r="F82" s="28">
        <f>TRUNC(SUMIF(N79:N81, N78, F79:F81),0)</f>
        <v>1867019</v>
      </c>
      <c r="G82" s="25"/>
      <c r="H82" s="28">
        <f>TRUNC(SUMIF(N79:N81, N78, H79:H81),0)</f>
        <v>233992</v>
      </c>
      <c r="I82" s="25"/>
      <c r="J82" s="28">
        <f>TRUNC(SUMIF(N79:N81, N78, J79:J81),0)</f>
        <v>0</v>
      </c>
      <c r="K82" s="25"/>
      <c r="L82" s="28">
        <f>F82+H82+J82</f>
        <v>2101011</v>
      </c>
      <c r="M82" s="22" t="s">
        <v>50</v>
      </c>
      <c r="N82" s="2" t="s">
        <v>87</v>
      </c>
      <c r="O82" s="2" t="s">
        <v>87</v>
      </c>
      <c r="P82" s="2" t="s">
        <v>50</v>
      </c>
      <c r="Q82" s="2" t="s">
        <v>50</v>
      </c>
      <c r="R82" s="2" t="s">
        <v>50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50</v>
      </c>
      <c r="AW82" s="2" t="s">
        <v>50</v>
      </c>
      <c r="AX82" s="2" t="s">
        <v>50</v>
      </c>
      <c r="AY82" s="2" t="s">
        <v>50</v>
      </c>
      <c r="AZ82" s="2" t="s">
        <v>50</v>
      </c>
    </row>
    <row r="83" spans="1:52" ht="30" customHeight="1">
      <c r="A83" s="23"/>
      <c r="B83" s="23"/>
      <c r="C83" s="23"/>
      <c r="D83" s="23"/>
      <c r="E83" s="25"/>
      <c r="F83" s="28"/>
      <c r="G83" s="25"/>
      <c r="H83" s="28"/>
      <c r="I83" s="25"/>
      <c r="J83" s="28"/>
      <c r="K83" s="25"/>
      <c r="L83" s="28"/>
      <c r="M83" s="23"/>
    </row>
    <row r="84" spans="1:52" ht="30" customHeight="1">
      <c r="A84" s="19" t="s">
        <v>258</v>
      </c>
      <c r="B84" s="20"/>
      <c r="C84" s="20"/>
      <c r="D84" s="20"/>
      <c r="E84" s="24"/>
      <c r="F84" s="27"/>
      <c r="G84" s="24"/>
      <c r="H84" s="27"/>
      <c r="I84" s="24"/>
      <c r="J84" s="27"/>
      <c r="K84" s="24"/>
      <c r="L84" s="27"/>
      <c r="M84" s="21"/>
      <c r="N84" s="1" t="s">
        <v>99</v>
      </c>
    </row>
    <row r="85" spans="1:52" ht="30" customHeight="1">
      <c r="A85" s="22" t="s">
        <v>260</v>
      </c>
      <c r="B85" s="22" t="s">
        <v>261</v>
      </c>
      <c r="C85" s="22" t="s">
        <v>82</v>
      </c>
      <c r="D85" s="23">
        <v>1</v>
      </c>
      <c r="E85" s="25">
        <f>단가대비표!O18</f>
        <v>143</v>
      </c>
      <c r="F85" s="28">
        <f t="shared" ref="F85:F92" si="14">TRUNC(E85*D85,1)</f>
        <v>143</v>
      </c>
      <c r="G85" s="25">
        <f>단가대비표!P18</f>
        <v>0</v>
      </c>
      <c r="H85" s="28">
        <f t="shared" ref="H85:H92" si="15">TRUNC(G85*D85,1)</f>
        <v>0</v>
      </c>
      <c r="I85" s="25">
        <f>단가대비표!V18</f>
        <v>0</v>
      </c>
      <c r="J85" s="28">
        <f t="shared" ref="J85:J92" si="16">TRUNC(I85*D85,1)</f>
        <v>0</v>
      </c>
      <c r="K85" s="25">
        <f t="shared" ref="K85:L92" si="17">TRUNC(E85+G85+I85,1)</f>
        <v>143</v>
      </c>
      <c r="L85" s="28">
        <f t="shared" si="17"/>
        <v>143</v>
      </c>
      <c r="M85" s="22" t="s">
        <v>50</v>
      </c>
      <c r="N85" s="2" t="s">
        <v>99</v>
      </c>
      <c r="O85" s="2" t="s">
        <v>262</v>
      </c>
      <c r="P85" s="2" t="s">
        <v>62</v>
      </c>
      <c r="Q85" s="2" t="s">
        <v>62</v>
      </c>
      <c r="R85" s="2" t="s">
        <v>61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50</v>
      </c>
      <c r="AW85" s="2" t="s">
        <v>263</v>
      </c>
      <c r="AX85" s="2" t="s">
        <v>50</v>
      </c>
      <c r="AY85" s="2" t="s">
        <v>50</v>
      </c>
      <c r="AZ85" s="2" t="s">
        <v>50</v>
      </c>
    </row>
    <row r="86" spans="1:52" ht="30" customHeight="1">
      <c r="A86" s="22" t="s">
        <v>264</v>
      </c>
      <c r="B86" s="22" t="s">
        <v>265</v>
      </c>
      <c r="C86" s="22" t="s">
        <v>82</v>
      </c>
      <c r="D86" s="23">
        <v>1</v>
      </c>
      <c r="E86" s="25">
        <f>단가대비표!O15</f>
        <v>1170</v>
      </c>
      <c r="F86" s="28">
        <f t="shared" si="14"/>
        <v>1170</v>
      </c>
      <c r="G86" s="25">
        <f>단가대비표!P15</f>
        <v>0</v>
      </c>
      <c r="H86" s="28">
        <f t="shared" si="15"/>
        <v>0</v>
      </c>
      <c r="I86" s="25">
        <f>단가대비표!V15</f>
        <v>0</v>
      </c>
      <c r="J86" s="28">
        <f t="shared" si="16"/>
        <v>0</v>
      </c>
      <c r="K86" s="25">
        <f t="shared" si="17"/>
        <v>1170</v>
      </c>
      <c r="L86" s="28">
        <f t="shared" si="17"/>
        <v>1170</v>
      </c>
      <c r="M86" s="22" t="s">
        <v>50</v>
      </c>
      <c r="N86" s="2" t="s">
        <v>99</v>
      </c>
      <c r="O86" s="2" t="s">
        <v>266</v>
      </c>
      <c r="P86" s="2" t="s">
        <v>62</v>
      </c>
      <c r="Q86" s="2" t="s">
        <v>62</v>
      </c>
      <c r="R86" s="2" t="s">
        <v>61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50</v>
      </c>
      <c r="AW86" s="2" t="s">
        <v>267</v>
      </c>
      <c r="AX86" s="2" t="s">
        <v>50</v>
      </c>
      <c r="AY86" s="2" t="s">
        <v>50</v>
      </c>
      <c r="AZ86" s="2" t="s">
        <v>50</v>
      </c>
    </row>
    <row r="87" spans="1:52" ht="30" customHeight="1">
      <c r="A87" s="22" t="s">
        <v>268</v>
      </c>
      <c r="B87" s="22" t="s">
        <v>269</v>
      </c>
      <c r="C87" s="22" t="s">
        <v>82</v>
      </c>
      <c r="D87" s="23">
        <v>1</v>
      </c>
      <c r="E87" s="25">
        <f>단가대비표!O16</f>
        <v>21.3</v>
      </c>
      <c r="F87" s="28">
        <f t="shared" si="14"/>
        <v>21.3</v>
      </c>
      <c r="G87" s="25">
        <f>단가대비표!P16</f>
        <v>0</v>
      </c>
      <c r="H87" s="28">
        <f t="shared" si="15"/>
        <v>0</v>
      </c>
      <c r="I87" s="25">
        <f>단가대비표!V16</f>
        <v>0</v>
      </c>
      <c r="J87" s="28">
        <f t="shared" si="16"/>
        <v>0</v>
      </c>
      <c r="K87" s="25">
        <f t="shared" si="17"/>
        <v>21.3</v>
      </c>
      <c r="L87" s="28">
        <f t="shared" si="17"/>
        <v>21.3</v>
      </c>
      <c r="M87" s="22" t="s">
        <v>50</v>
      </c>
      <c r="N87" s="2" t="s">
        <v>99</v>
      </c>
      <c r="O87" s="2" t="s">
        <v>270</v>
      </c>
      <c r="P87" s="2" t="s">
        <v>62</v>
      </c>
      <c r="Q87" s="2" t="s">
        <v>62</v>
      </c>
      <c r="R87" s="2" t="s">
        <v>61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50</v>
      </c>
      <c r="AW87" s="2" t="s">
        <v>271</v>
      </c>
      <c r="AX87" s="2" t="s">
        <v>50</v>
      </c>
      <c r="AY87" s="2" t="s">
        <v>50</v>
      </c>
      <c r="AZ87" s="2" t="s">
        <v>50</v>
      </c>
    </row>
    <row r="88" spans="1:52" ht="30" customHeight="1">
      <c r="A88" s="22" t="s">
        <v>272</v>
      </c>
      <c r="B88" s="22" t="s">
        <v>273</v>
      </c>
      <c r="C88" s="22" t="s">
        <v>82</v>
      </c>
      <c r="D88" s="23">
        <v>1</v>
      </c>
      <c r="E88" s="25">
        <f>단가대비표!O17</f>
        <v>9.3000000000000007</v>
      </c>
      <c r="F88" s="28">
        <f t="shared" si="14"/>
        <v>9.3000000000000007</v>
      </c>
      <c r="G88" s="25">
        <f>단가대비표!P17</f>
        <v>0</v>
      </c>
      <c r="H88" s="28">
        <f t="shared" si="15"/>
        <v>0</v>
      </c>
      <c r="I88" s="25">
        <f>단가대비표!V17</f>
        <v>0</v>
      </c>
      <c r="J88" s="28">
        <f t="shared" si="16"/>
        <v>0</v>
      </c>
      <c r="K88" s="25">
        <f t="shared" si="17"/>
        <v>9.3000000000000007</v>
      </c>
      <c r="L88" s="28">
        <f t="shared" si="17"/>
        <v>9.3000000000000007</v>
      </c>
      <c r="M88" s="22" t="s">
        <v>50</v>
      </c>
      <c r="N88" s="2" t="s">
        <v>99</v>
      </c>
      <c r="O88" s="2" t="s">
        <v>274</v>
      </c>
      <c r="P88" s="2" t="s">
        <v>62</v>
      </c>
      <c r="Q88" s="2" t="s">
        <v>62</v>
      </c>
      <c r="R88" s="2" t="s">
        <v>61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50</v>
      </c>
      <c r="AW88" s="2" t="s">
        <v>275</v>
      </c>
      <c r="AX88" s="2" t="s">
        <v>50</v>
      </c>
      <c r="AY88" s="2" t="s">
        <v>50</v>
      </c>
      <c r="AZ88" s="2" t="s">
        <v>50</v>
      </c>
    </row>
    <row r="89" spans="1:52" ht="30" customHeight="1">
      <c r="A89" s="22" t="s">
        <v>276</v>
      </c>
      <c r="B89" s="22" t="s">
        <v>277</v>
      </c>
      <c r="C89" s="22" t="s">
        <v>82</v>
      </c>
      <c r="D89" s="23">
        <v>1</v>
      </c>
      <c r="E89" s="25">
        <f>단가대비표!O20</f>
        <v>840</v>
      </c>
      <c r="F89" s="28">
        <f t="shared" si="14"/>
        <v>840</v>
      </c>
      <c r="G89" s="25">
        <f>단가대비표!P20</f>
        <v>0</v>
      </c>
      <c r="H89" s="28">
        <f t="shared" si="15"/>
        <v>0</v>
      </c>
      <c r="I89" s="25">
        <f>단가대비표!V20</f>
        <v>0</v>
      </c>
      <c r="J89" s="28">
        <f t="shared" si="16"/>
        <v>0</v>
      </c>
      <c r="K89" s="25">
        <f t="shared" si="17"/>
        <v>840</v>
      </c>
      <c r="L89" s="28">
        <f t="shared" si="17"/>
        <v>840</v>
      </c>
      <c r="M89" s="22" t="s">
        <v>50</v>
      </c>
      <c r="N89" s="2" t="s">
        <v>99</v>
      </c>
      <c r="O89" s="2" t="s">
        <v>278</v>
      </c>
      <c r="P89" s="2" t="s">
        <v>62</v>
      </c>
      <c r="Q89" s="2" t="s">
        <v>62</v>
      </c>
      <c r="R89" s="2" t="s">
        <v>61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50</v>
      </c>
      <c r="AW89" s="2" t="s">
        <v>279</v>
      </c>
      <c r="AX89" s="2" t="s">
        <v>50</v>
      </c>
      <c r="AY89" s="2" t="s">
        <v>50</v>
      </c>
      <c r="AZ89" s="2" t="s">
        <v>50</v>
      </c>
    </row>
    <row r="90" spans="1:52" ht="30" customHeight="1">
      <c r="A90" s="22" t="s">
        <v>232</v>
      </c>
      <c r="B90" s="22" t="s">
        <v>233</v>
      </c>
      <c r="C90" s="22" t="s">
        <v>82</v>
      </c>
      <c r="D90" s="23">
        <v>1</v>
      </c>
      <c r="E90" s="25">
        <f>단가대비표!O21</f>
        <v>240</v>
      </c>
      <c r="F90" s="28">
        <f t="shared" si="14"/>
        <v>240</v>
      </c>
      <c r="G90" s="25">
        <f>단가대비표!P21</f>
        <v>0</v>
      </c>
      <c r="H90" s="28">
        <f t="shared" si="15"/>
        <v>0</v>
      </c>
      <c r="I90" s="25">
        <f>단가대비표!V21</f>
        <v>0</v>
      </c>
      <c r="J90" s="28">
        <f t="shared" si="16"/>
        <v>0</v>
      </c>
      <c r="K90" s="25">
        <f t="shared" si="17"/>
        <v>240</v>
      </c>
      <c r="L90" s="28">
        <f t="shared" si="17"/>
        <v>240</v>
      </c>
      <c r="M90" s="22" t="s">
        <v>50</v>
      </c>
      <c r="N90" s="2" t="s">
        <v>99</v>
      </c>
      <c r="O90" s="2" t="s">
        <v>234</v>
      </c>
      <c r="P90" s="2" t="s">
        <v>62</v>
      </c>
      <c r="Q90" s="2" t="s">
        <v>62</v>
      </c>
      <c r="R90" s="2" t="s">
        <v>61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50</v>
      </c>
      <c r="AW90" s="2" t="s">
        <v>280</v>
      </c>
      <c r="AX90" s="2" t="s">
        <v>50</v>
      </c>
      <c r="AY90" s="2" t="s">
        <v>50</v>
      </c>
      <c r="AZ90" s="2" t="s">
        <v>50</v>
      </c>
    </row>
    <row r="91" spans="1:52" ht="30" customHeight="1">
      <c r="A91" s="22" t="s">
        <v>161</v>
      </c>
      <c r="B91" s="22" t="s">
        <v>162</v>
      </c>
      <c r="C91" s="22" t="s">
        <v>163</v>
      </c>
      <c r="D91" s="23">
        <f>공량산출근거서_일위대가!K46</f>
        <v>7.0000000000000007E-2</v>
      </c>
      <c r="E91" s="25">
        <f>단가대비표!O27</f>
        <v>0</v>
      </c>
      <c r="F91" s="28">
        <f t="shared" si="14"/>
        <v>0</v>
      </c>
      <c r="G91" s="25">
        <f>단가대비표!P27</f>
        <v>273676</v>
      </c>
      <c r="H91" s="28">
        <f t="shared" si="15"/>
        <v>19157.3</v>
      </c>
      <c r="I91" s="25">
        <f>단가대비표!V27</f>
        <v>0</v>
      </c>
      <c r="J91" s="28">
        <f t="shared" si="16"/>
        <v>0</v>
      </c>
      <c r="K91" s="25">
        <f t="shared" si="17"/>
        <v>273676</v>
      </c>
      <c r="L91" s="28">
        <f t="shared" si="17"/>
        <v>19157.3</v>
      </c>
      <c r="M91" s="22" t="s">
        <v>50</v>
      </c>
      <c r="N91" s="2" t="s">
        <v>99</v>
      </c>
      <c r="O91" s="2" t="s">
        <v>164</v>
      </c>
      <c r="P91" s="2" t="s">
        <v>62</v>
      </c>
      <c r="Q91" s="2" t="s">
        <v>62</v>
      </c>
      <c r="R91" s="2" t="s">
        <v>61</v>
      </c>
      <c r="S91" s="3"/>
      <c r="T91" s="3"/>
      <c r="U91" s="3"/>
      <c r="V91" s="3">
        <v>1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50</v>
      </c>
      <c r="AW91" s="2" t="s">
        <v>281</v>
      </c>
      <c r="AX91" s="2" t="s">
        <v>50</v>
      </c>
      <c r="AY91" s="2" t="s">
        <v>50</v>
      </c>
      <c r="AZ91" s="2" t="s">
        <v>50</v>
      </c>
    </row>
    <row r="92" spans="1:52" ht="30" customHeight="1">
      <c r="A92" s="22" t="s">
        <v>166</v>
      </c>
      <c r="B92" s="22" t="s">
        <v>167</v>
      </c>
      <c r="C92" s="22" t="s">
        <v>154</v>
      </c>
      <c r="D92" s="23">
        <v>1</v>
      </c>
      <c r="E92" s="25">
        <f>TRUNC(SUMIF(V85:V92, RIGHTB(O92, 1), H85:H92)*U92, 2)</f>
        <v>574.71</v>
      </c>
      <c r="F92" s="28">
        <f t="shared" si="14"/>
        <v>574.70000000000005</v>
      </c>
      <c r="G92" s="25">
        <v>0</v>
      </c>
      <c r="H92" s="28">
        <f t="shared" si="15"/>
        <v>0</v>
      </c>
      <c r="I92" s="25">
        <v>0</v>
      </c>
      <c r="J92" s="28">
        <f t="shared" si="16"/>
        <v>0</v>
      </c>
      <c r="K92" s="25">
        <f t="shared" si="17"/>
        <v>574.70000000000005</v>
      </c>
      <c r="L92" s="28">
        <f t="shared" si="17"/>
        <v>574.70000000000005</v>
      </c>
      <c r="M92" s="22" t="s">
        <v>50</v>
      </c>
      <c r="N92" s="2" t="s">
        <v>99</v>
      </c>
      <c r="O92" s="2" t="s">
        <v>155</v>
      </c>
      <c r="P92" s="2" t="s">
        <v>62</v>
      </c>
      <c r="Q92" s="2" t="s">
        <v>62</v>
      </c>
      <c r="R92" s="2" t="s">
        <v>62</v>
      </c>
      <c r="S92" s="3">
        <v>1</v>
      </c>
      <c r="T92" s="3">
        <v>0</v>
      </c>
      <c r="U92" s="3">
        <v>0.03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50</v>
      </c>
      <c r="AW92" s="2" t="s">
        <v>282</v>
      </c>
      <c r="AX92" s="2" t="s">
        <v>50</v>
      </c>
      <c r="AY92" s="2" t="s">
        <v>50</v>
      </c>
      <c r="AZ92" s="2" t="s">
        <v>50</v>
      </c>
    </row>
    <row r="93" spans="1:52" ht="30" customHeight="1">
      <c r="A93" s="22" t="s">
        <v>170</v>
      </c>
      <c r="B93" s="22" t="s">
        <v>50</v>
      </c>
      <c r="C93" s="22" t="s">
        <v>50</v>
      </c>
      <c r="D93" s="23"/>
      <c r="E93" s="25"/>
      <c r="F93" s="28">
        <f>TRUNC(SUMIF(N85:N92, N84, F85:F92),0)</f>
        <v>2998</v>
      </c>
      <c r="G93" s="25"/>
      <c r="H93" s="28">
        <f>TRUNC(SUMIF(N85:N92, N84, H85:H92),0)</f>
        <v>19157</v>
      </c>
      <c r="I93" s="25"/>
      <c r="J93" s="28">
        <f>TRUNC(SUMIF(N85:N92, N84, J85:J92),0)</f>
        <v>0</v>
      </c>
      <c r="K93" s="25"/>
      <c r="L93" s="28">
        <f>F93+H93+J93</f>
        <v>22155</v>
      </c>
      <c r="M93" s="22" t="s">
        <v>50</v>
      </c>
      <c r="N93" s="2" t="s">
        <v>87</v>
      </c>
      <c r="O93" s="2" t="s">
        <v>87</v>
      </c>
      <c r="P93" s="2" t="s">
        <v>50</v>
      </c>
      <c r="Q93" s="2" t="s">
        <v>50</v>
      </c>
      <c r="R93" s="2" t="s">
        <v>50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50</v>
      </c>
      <c r="AW93" s="2" t="s">
        <v>50</v>
      </c>
      <c r="AX93" s="2" t="s">
        <v>50</v>
      </c>
      <c r="AY93" s="2" t="s">
        <v>50</v>
      </c>
      <c r="AZ93" s="2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28"/>
  <sheetViews>
    <sheetView topLeftCell="B1" workbookViewId="0">
      <selection activeCell="C14" sqref="C14"/>
    </sheetView>
  </sheetViews>
  <sheetFormatPr defaultRowHeight="16.5"/>
  <cols>
    <col min="1" max="1" width="45.875" hidden="1" customWidth="1"/>
    <col min="2" max="2" width="24.5" bestFit="1" customWidth="1"/>
    <col min="3" max="3" width="54.5" bestFit="1" customWidth="1"/>
    <col min="4" max="4" width="5.5" bestFit="1" customWidth="1"/>
    <col min="5" max="5" width="11.2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9.25" bestFit="1" customWidth="1"/>
    <col min="12" max="12" width="6.625" bestFit="1" customWidth="1"/>
    <col min="13" max="13" width="11.75" bestFit="1" customWidth="1"/>
    <col min="14" max="14" width="9" bestFit="1" customWidth="1"/>
    <col min="15" max="15" width="11.75" bestFit="1" customWidth="1"/>
    <col min="16" max="16" width="10.25" bestFit="1" customWidth="1"/>
    <col min="17" max="17" width="11.25" bestFit="1" customWidth="1"/>
    <col min="18" max="22" width="9.25" bestFit="1" customWidth="1"/>
    <col min="23" max="23" width="7.875" bestFit="1" customWidth="1"/>
    <col min="24" max="24" width="7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114" t="s">
        <v>283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</row>
    <row r="2" spans="1:28" ht="30" customHeight="1">
      <c r="A2" s="115" t="s">
        <v>513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</row>
    <row r="3" spans="1:28" ht="30" customHeight="1">
      <c r="A3" s="111" t="s">
        <v>127</v>
      </c>
      <c r="B3" s="111" t="s">
        <v>1</v>
      </c>
      <c r="C3" s="111" t="s">
        <v>284</v>
      </c>
      <c r="D3" s="111" t="s">
        <v>3</v>
      </c>
      <c r="E3" s="111" t="s">
        <v>5</v>
      </c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 t="s">
        <v>129</v>
      </c>
      <c r="Q3" s="111" t="s">
        <v>130</v>
      </c>
      <c r="R3" s="111"/>
      <c r="S3" s="111"/>
      <c r="T3" s="111"/>
      <c r="U3" s="111"/>
      <c r="V3" s="111"/>
      <c r="W3" s="111" t="s">
        <v>132</v>
      </c>
      <c r="X3" s="111" t="s">
        <v>11</v>
      </c>
      <c r="Y3" s="113" t="s">
        <v>292</v>
      </c>
      <c r="Z3" s="113" t="s">
        <v>293</v>
      </c>
      <c r="AA3" s="113" t="s">
        <v>294</v>
      </c>
      <c r="AB3" s="113" t="s">
        <v>47</v>
      </c>
    </row>
    <row r="4" spans="1:28" ht="30" customHeight="1">
      <c r="A4" s="111"/>
      <c r="B4" s="111"/>
      <c r="C4" s="111"/>
      <c r="D4" s="111"/>
      <c r="E4" s="9" t="s">
        <v>285</v>
      </c>
      <c r="F4" s="9" t="s">
        <v>286</v>
      </c>
      <c r="G4" s="9" t="s">
        <v>287</v>
      </c>
      <c r="H4" s="9" t="s">
        <v>286</v>
      </c>
      <c r="I4" s="9" t="s">
        <v>288</v>
      </c>
      <c r="J4" s="9" t="s">
        <v>286</v>
      </c>
      <c r="K4" s="9" t="s">
        <v>289</v>
      </c>
      <c r="L4" s="9" t="s">
        <v>286</v>
      </c>
      <c r="M4" s="9" t="s">
        <v>290</v>
      </c>
      <c r="N4" s="9" t="s">
        <v>286</v>
      </c>
      <c r="O4" s="9" t="s">
        <v>291</v>
      </c>
      <c r="P4" s="111"/>
      <c r="Q4" s="9" t="s">
        <v>285</v>
      </c>
      <c r="R4" s="9" t="s">
        <v>287</v>
      </c>
      <c r="S4" s="9" t="s">
        <v>288</v>
      </c>
      <c r="T4" s="9" t="s">
        <v>289</v>
      </c>
      <c r="U4" s="9" t="s">
        <v>290</v>
      </c>
      <c r="V4" s="9" t="s">
        <v>291</v>
      </c>
      <c r="W4" s="111"/>
      <c r="X4" s="111"/>
      <c r="Y4" s="113"/>
      <c r="Z4" s="113"/>
      <c r="AA4" s="113"/>
      <c r="AB4" s="113"/>
    </row>
    <row r="5" spans="1:28" ht="30" customHeight="1">
      <c r="A5" s="16" t="s">
        <v>175</v>
      </c>
      <c r="B5" s="16" t="s">
        <v>173</v>
      </c>
      <c r="C5" s="16" t="s">
        <v>174</v>
      </c>
      <c r="D5" s="29" t="s">
        <v>58</v>
      </c>
      <c r="E5" s="30">
        <v>1909</v>
      </c>
      <c r="F5" s="16" t="s">
        <v>50</v>
      </c>
      <c r="G5" s="30">
        <v>2398</v>
      </c>
      <c r="H5" s="16" t="s">
        <v>295</v>
      </c>
      <c r="I5" s="30">
        <v>2829</v>
      </c>
      <c r="J5" s="16" t="s">
        <v>296</v>
      </c>
      <c r="K5" s="30">
        <v>3082</v>
      </c>
      <c r="L5" s="16" t="s">
        <v>297</v>
      </c>
      <c r="M5" s="30">
        <v>0</v>
      </c>
      <c r="N5" s="16" t="s">
        <v>50</v>
      </c>
      <c r="O5" s="30">
        <v>2398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16" t="s">
        <v>298</v>
      </c>
      <c r="X5" s="16" t="s">
        <v>50</v>
      </c>
      <c r="Y5" s="2" t="s">
        <v>50</v>
      </c>
      <c r="Z5" s="2" t="s">
        <v>50</v>
      </c>
      <c r="AA5" s="31"/>
      <c r="AB5" s="2" t="s">
        <v>50</v>
      </c>
    </row>
    <row r="6" spans="1:28" ht="30" customHeight="1">
      <c r="A6" s="16" t="s">
        <v>184</v>
      </c>
      <c r="B6" s="16" t="s">
        <v>173</v>
      </c>
      <c r="C6" s="16" t="s">
        <v>183</v>
      </c>
      <c r="D6" s="29" t="s">
        <v>58</v>
      </c>
      <c r="E6" s="30">
        <v>2545</v>
      </c>
      <c r="F6" s="16" t="s">
        <v>50</v>
      </c>
      <c r="G6" s="30">
        <v>3579</v>
      </c>
      <c r="H6" s="16" t="s">
        <v>295</v>
      </c>
      <c r="I6" s="30">
        <v>3864</v>
      </c>
      <c r="J6" s="16" t="s">
        <v>296</v>
      </c>
      <c r="K6" s="30">
        <v>4330</v>
      </c>
      <c r="L6" s="16" t="s">
        <v>297</v>
      </c>
      <c r="M6" s="30">
        <v>0</v>
      </c>
      <c r="N6" s="16" t="s">
        <v>50</v>
      </c>
      <c r="O6" s="30">
        <v>3579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16" t="s">
        <v>299</v>
      </c>
      <c r="X6" s="16" t="s">
        <v>50</v>
      </c>
      <c r="Y6" s="2" t="s">
        <v>50</v>
      </c>
      <c r="Z6" s="2" t="s">
        <v>50</v>
      </c>
      <c r="AA6" s="31"/>
      <c r="AB6" s="2" t="s">
        <v>50</v>
      </c>
    </row>
    <row r="7" spans="1:28" ht="30" customHeight="1">
      <c r="A7" s="16" t="s">
        <v>177</v>
      </c>
      <c r="B7" s="16" t="s">
        <v>173</v>
      </c>
      <c r="C7" s="16" t="s">
        <v>174</v>
      </c>
      <c r="D7" s="29" t="s">
        <v>58</v>
      </c>
      <c r="E7" s="30">
        <v>0</v>
      </c>
      <c r="F7" s="16" t="s">
        <v>50</v>
      </c>
      <c r="G7" s="30">
        <v>1893</v>
      </c>
      <c r="H7" s="16" t="s">
        <v>295</v>
      </c>
      <c r="I7" s="30">
        <v>1885</v>
      </c>
      <c r="J7" s="16" t="s">
        <v>296</v>
      </c>
      <c r="K7" s="30">
        <v>1970</v>
      </c>
      <c r="L7" s="16" t="s">
        <v>300</v>
      </c>
      <c r="M7" s="30">
        <v>0</v>
      </c>
      <c r="N7" s="16" t="s">
        <v>50</v>
      </c>
      <c r="O7" s="30">
        <v>1885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16" t="s">
        <v>301</v>
      </c>
      <c r="X7" s="16" t="s">
        <v>50</v>
      </c>
      <c r="Y7" s="2" t="s">
        <v>50</v>
      </c>
      <c r="Z7" s="2" t="s">
        <v>50</v>
      </c>
      <c r="AA7" s="31"/>
      <c r="AB7" s="2" t="s">
        <v>50</v>
      </c>
    </row>
    <row r="8" spans="1:28" ht="30" customHeight="1">
      <c r="A8" s="16" t="s">
        <v>186</v>
      </c>
      <c r="B8" s="16" t="s">
        <v>173</v>
      </c>
      <c r="C8" s="16" t="s">
        <v>183</v>
      </c>
      <c r="D8" s="29" t="s">
        <v>58</v>
      </c>
      <c r="E8" s="30">
        <v>0</v>
      </c>
      <c r="F8" s="16" t="s">
        <v>50</v>
      </c>
      <c r="G8" s="30">
        <v>2893</v>
      </c>
      <c r="H8" s="16" t="s">
        <v>295</v>
      </c>
      <c r="I8" s="30">
        <v>2573</v>
      </c>
      <c r="J8" s="16" t="s">
        <v>296</v>
      </c>
      <c r="K8" s="30">
        <v>2750</v>
      </c>
      <c r="L8" s="16" t="s">
        <v>300</v>
      </c>
      <c r="M8" s="30">
        <v>0</v>
      </c>
      <c r="N8" s="16" t="s">
        <v>50</v>
      </c>
      <c r="O8" s="30">
        <v>2573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16" t="s">
        <v>302</v>
      </c>
      <c r="X8" s="16" t="s">
        <v>50</v>
      </c>
      <c r="Y8" s="2" t="s">
        <v>50</v>
      </c>
      <c r="Z8" s="2" t="s">
        <v>50</v>
      </c>
      <c r="AA8" s="31"/>
      <c r="AB8" s="2" t="s">
        <v>50</v>
      </c>
    </row>
    <row r="9" spans="1:28" ht="30" customHeight="1">
      <c r="A9" s="16" t="s">
        <v>194</v>
      </c>
      <c r="B9" s="16" t="s">
        <v>193</v>
      </c>
      <c r="C9" s="16" t="s">
        <v>109</v>
      </c>
      <c r="D9" s="29" t="s">
        <v>58</v>
      </c>
      <c r="E9" s="30">
        <v>2212</v>
      </c>
      <c r="F9" s="16" t="s">
        <v>50</v>
      </c>
      <c r="G9" s="30">
        <v>3791</v>
      </c>
      <c r="H9" s="16" t="s">
        <v>303</v>
      </c>
      <c r="I9" s="30">
        <v>4289</v>
      </c>
      <c r="J9" s="16" t="s">
        <v>304</v>
      </c>
      <c r="K9" s="30">
        <v>2637</v>
      </c>
      <c r="L9" s="16" t="s">
        <v>305</v>
      </c>
      <c r="M9" s="30">
        <v>0</v>
      </c>
      <c r="N9" s="16" t="s">
        <v>50</v>
      </c>
      <c r="O9" s="30">
        <v>2637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16" t="s">
        <v>306</v>
      </c>
      <c r="X9" s="16" t="s">
        <v>50</v>
      </c>
      <c r="Y9" s="2" t="s">
        <v>50</v>
      </c>
      <c r="Z9" s="2" t="s">
        <v>50</v>
      </c>
      <c r="AA9" s="31"/>
      <c r="AB9" s="2" t="s">
        <v>50</v>
      </c>
    </row>
    <row r="10" spans="1:28" ht="30" customHeight="1">
      <c r="A10" s="16" t="s">
        <v>204</v>
      </c>
      <c r="B10" s="16" t="s">
        <v>193</v>
      </c>
      <c r="C10" s="16" t="s">
        <v>105</v>
      </c>
      <c r="D10" s="29" t="s">
        <v>58</v>
      </c>
      <c r="E10" s="30">
        <v>9457</v>
      </c>
      <c r="F10" s="16" t="s">
        <v>50</v>
      </c>
      <c r="G10" s="30">
        <v>16655</v>
      </c>
      <c r="H10" s="16" t="s">
        <v>303</v>
      </c>
      <c r="I10" s="30">
        <v>18894</v>
      </c>
      <c r="J10" s="16" t="s">
        <v>304</v>
      </c>
      <c r="K10" s="30">
        <v>11585</v>
      </c>
      <c r="L10" s="16" t="s">
        <v>305</v>
      </c>
      <c r="M10" s="30">
        <v>0</v>
      </c>
      <c r="N10" s="16" t="s">
        <v>50</v>
      </c>
      <c r="O10" s="30">
        <v>11585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16" t="s">
        <v>307</v>
      </c>
      <c r="X10" s="16" t="s">
        <v>50</v>
      </c>
      <c r="Y10" s="2" t="s">
        <v>50</v>
      </c>
      <c r="Z10" s="2" t="s">
        <v>50</v>
      </c>
      <c r="AA10" s="31"/>
      <c r="AB10" s="2" t="s">
        <v>50</v>
      </c>
    </row>
    <row r="11" spans="1:28" ht="30" customHeight="1">
      <c r="A11" s="16" t="s">
        <v>213</v>
      </c>
      <c r="B11" s="16" t="s">
        <v>193</v>
      </c>
      <c r="C11" s="16" t="s">
        <v>65</v>
      </c>
      <c r="D11" s="29" t="s">
        <v>58</v>
      </c>
      <c r="E11" s="30">
        <v>26369</v>
      </c>
      <c r="F11" s="16" t="s">
        <v>50</v>
      </c>
      <c r="G11" s="30">
        <v>38284</v>
      </c>
      <c r="H11" s="16" t="s">
        <v>303</v>
      </c>
      <c r="I11" s="30">
        <v>43480</v>
      </c>
      <c r="J11" s="16" t="s">
        <v>304</v>
      </c>
      <c r="K11" s="30">
        <v>31360</v>
      </c>
      <c r="L11" s="16" t="s">
        <v>305</v>
      </c>
      <c r="M11" s="30">
        <v>0</v>
      </c>
      <c r="N11" s="16" t="s">
        <v>50</v>
      </c>
      <c r="O11" s="30">
        <v>31360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16" t="s">
        <v>308</v>
      </c>
      <c r="X11" s="16" t="s">
        <v>50</v>
      </c>
      <c r="Y11" s="2" t="s">
        <v>50</v>
      </c>
      <c r="Z11" s="2" t="s">
        <v>50</v>
      </c>
      <c r="AA11" s="31"/>
      <c r="AB11" s="2" t="s">
        <v>50</v>
      </c>
    </row>
    <row r="12" spans="1:28" ht="30" customHeight="1">
      <c r="A12" s="16" t="s">
        <v>196</v>
      </c>
      <c r="B12" s="16" t="s">
        <v>193</v>
      </c>
      <c r="C12" s="16" t="s">
        <v>109</v>
      </c>
      <c r="D12" s="29" t="s">
        <v>58</v>
      </c>
      <c r="E12" s="30">
        <v>0</v>
      </c>
      <c r="F12" s="16" t="s">
        <v>50</v>
      </c>
      <c r="G12" s="30">
        <v>2632</v>
      </c>
      <c r="H12" s="16" t="s">
        <v>303</v>
      </c>
      <c r="I12" s="30">
        <v>2883</v>
      </c>
      <c r="J12" s="16" t="s">
        <v>304</v>
      </c>
      <c r="K12" s="30">
        <v>2637</v>
      </c>
      <c r="L12" s="16" t="s">
        <v>305</v>
      </c>
      <c r="M12" s="30">
        <v>0</v>
      </c>
      <c r="N12" s="16" t="s">
        <v>50</v>
      </c>
      <c r="O12" s="30">
        <v>2632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16" t="s">
        <v>309</v>
      </c>
      <c r="X12" s="16" t="s">
        <v>50</v>
      </c>
      <c r="Y12" s="2" t="s">
        <v>50</v>
      </c>
      <c r="Z12" s="2" t="s">
        <v>50</v>
      </c>
      <c r="AA12" s="31"/>
      <c r="AB12" s="2" t="s">
        <v>50</v>
      </c>
    </row>
    <row r="13" spans="1:28" ht="30" customHeight="1">
      <c r="A13" s="16" t="s">
        <v>206</v>
      </c>
      <c r="B13" s="16" t="s">
        <v>193</v>
      </c>
      <c r="C13" s="16" t="s">
        <v>105</v>
      </c>
      <c r="D13" s="29" t="s">
        <v>58</v>
      </c>
      <c r="E13" s="30">
        <v>0</v>
      </c>
      <c r="F13" s="16" t="s">
        <v>50</v>
      </c>
      <c r="G13" s="30">
        <v>11561</v>
      </c>
      <c r="H13" s="16" t="s">
        <v>303</v>
      </c>
      <c r="I13" s="30">
        <v>12701</v>
      </c>
      <c r="J13" s="16" t="s">
        <v>304</v>
      </c>
      <c r="K13" s="30">
        <v>11585</v>
      </c>
      <c r="L13" s="16" t="s">
        <v>305</v>
      </c>
      <c r="M13" s="30">
        <v>0</v>
      </c>
      <c r="N13" s="16" t="s">
        <v>50</v>
      </c>
      <c r="O13" s="30">
        <v>11561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6" t="s">
        <v>310</v>
      </c>
      <c r="X13" s="16" t="s">
        <v>50</v>
      </c>
      <c r="Y13" s="2" t="s">
        <v>50</v>
      </c>
      <c r="Z13" s="2" t="s">
        <v>50</v>
      </c>
      <c r="AA13" s="31"/>
      <c r="AB13" s="2" t="s">
        <v>50</v>
      </c>
    </row>
    <row r="14" spans="1:28" ht="30" customHeight="1">
      <c r="A14" s="16" t="s">
        <v>215</v>
      </c>
      <c r="B14" s="16" t="s">
        <v>193</v>
      </c>
      <c r="C14" s="16" t="s">
        <v>65</v>
      </c>
      <c r="D14" s="29" t="s">
        <v>58</v>
      </c>
      <c r="E14" s="30">
        <v>0</v>
      </c>
      <c r="F14" s="16" t="s">
        <v>50</v>
      </c>
      <c r="G14" s="30">
        <v>26575</v>
      </c>
      <c r="H14" s="16" t="s">
        <v>303</v>
      </c>
      <c r="I14" s="30">
        <v>29228</v>
      </c>
      <c r="J14" s="16" t="s">
        <v>304</v>
      </c>
      <c r="K14" s="30">
        <v>31360</v>
      </c>
      <c r="L14" s="16" t="s">
        <v>305</v>
      </c>
      <c r="M14" s="30">
        <v>0</v>
      </c>
      <c r="N14" s="16" t="s">
        <v>50</v>
      </c>
      <c r="O14" s="30">
        <v>26575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6" t="s">
        <v>311</v>
      </c>
      <c r="X14" s="16" t="s">
        <v>50</v>
      </c>
      <c r="Y14" s="2" t="s">
        <v>50</v>
      </c>
      <c r="Z14" s="2" t="s">
        <v>50</v>
      </c>
      <c r="AA14" s="31"/>
      <c r="AB14" s="2" t="s">
        <v>50</v>
      </c>
    </row>
    <row r="15" spans="1:28" ht="30" customHeight="1">
      <c r="A15" s="16" t="s">
        <v>266</v>
      </c>
      <c r="B15" s="16" t="s">
        <v>264</v>
      </c>
      <c r="C15" s="16" t="s">
        <v>265</v>
      </c>
      <c r="D15" s="29" t="s">
        <v>82</v>
      </c>
      <c r="E15" s="30">
        <v>913</v>
      </c>
      <c r="F15" s="16" t="s">
        <v>50</v>
      </c>
      <c r="G15" s="30">
        <v>1170</v>
      </c>
      <c r="H15" s="16" t="s">
        <v>312</v>
      </c>
      <c r="I15" s="30">
        <v>1179</v>
      </c>
      <c r="J15" s="16" t="s">
        <v>313</v>
      </c>
      <c r="K15" s="30">
        <v>0</v>
      </c>
      <c r="L15" s="16" t="s">
        <v>50</v>
      </c>
      <c r="M15" s="30">
        <v>0</v>
      </c>
      <c r="N15" s="16" t="s">
        <v>50</v>
      </c>
      <c r="O15" s="30">
        <v>1170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6" t="s">
        <v>314</v>
      </c>
      <c r="X15" s="16" t="s">
        <v>50</v>
      </c>
      <c r="Y15" s="2" t="s">
        <v>50</v>
      </c>
      <c r="Z15" s="2" t="s">
        <v>50</v>
      </c>
      <c r="AA15" s="31"/>
      <c r="AB15" s="2" t="s">
        <v>50</v>
      </c>
    </row>
    <row r="16" spans="1:28" ht="30" customHeight="1">
      <c r="A16" s="16" t="s">
        <v>270</v>
      </c>
      <c r="B16" s="16" t="s">
        <v>268</v>
      </c>
      <c r="C16" s="16" t="s">
        <v>269</v>
      </c>
      <c r="D16" s="29" t="s">
        <v>82</v>
      </c>
      <c r="E16" s="30">
        <v>0</v>
      </c>
      <c r="F16" s="16" t="s">
        <v>50</v>
      </c>
      <c r="G16" s="30">
        <v>25.4</v>
      </c>
      <c r="H16" s="16" t="s">
        <v>315</v>
      </c>
      <c r="I16" s="30">
        <v>21.3</v>
      </c>
      <c r="J16" s="16" t="s">
        <v>316</v>
      </c>
      <c r="K16" s="30">
        <v>0</v>
      </c>
      <c r="L16" s="16" t="s">
        <v>50</v>
      </c>
      <c r="M16" s="30">
        <v>0</v>
      </c>
      <c r="N16" s="16" t="s">
        <v>50</v>
      </c>
      <c r="O16" s="30">
        <v>21.3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6" t="s">
        <v>317</v>
      </c>
      <c r="X16" s="16" t="s">
        <v>50</v>
      </c>
      <c r="Y16" s="2" t="s">
        <v>50</v>
      </c>
      <c r="Z16" s="2" t="s">
        <v>50</v>
      </c>
      <c r="AA16" s="31"/>
      <c r="AB16" s="2" t="s">
        <v>50</v>
      </c>
    </row>
    <row r="17" spans="1:28" ht="30" customHeight="1">
      <c r="A17" s="16" t="s">
        <v>274</v>
      </c>
      <c r="B17" s="16" t="s">
        <v>272</v>
      </c>
      <c r="C17" s="16" t="s">
        <v>273</v>
      </c>
      <c r="D17" s="29" t="s">
        <v>82</v>
      </c>
      <c r="E17" s="30">
        <v>0</v>
      </c>
      <c r="F17" s="16" t="s">
        <v>50</v>
      </c>
      <c r="G17" s="30">
        <v>11</v>
      </c>
      <c r="H17" s="16" t="s">
        <v>318</v>
      </c>
      <c r="I17" s="30">
        <v>9.3000000000000007</v>
      </c>
      <c r="J17" s="16" t="s">
        <v>316</v>
      </c>
      <c r="K17" s="30">
        <v>0</v>
      </c>
      <c r="L17" s="16" t="s">
        <v>50</v>
      </c>
      <c r="M17" s="30">
        <v>0</v>
      </c>
      <c r="N17" s="16" t="s">
        <v>50</v>
      </c>
      <c r="O17" s="30">
        <v>9.3000000000000007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6" t="s">
        <v>319</v>
      </c>
      <c r="X17" s="16" t="s">
        <v>50</v>
      </c>
      <c r="Y17" s="2" t="s">
        <v>50</v>
      </c>
      <c r="Z17" s="2" t="s">
        <v>50</v>
      </c>
      <c r="AA17" s="31"/>
      <c r="AB17" s="2" t="s">
        <v>50</v>
      </c>
    </row>
    <row r="18" spans="1:28" ht="30" customHeight="1">
      <c r="A18" s="16" t="s">
        <v>262</v>
      </c>
      <c r="B18" s="16" t="s">
        <v>260</v>
      </c>
      <c r="C18" s="16" t="s">
        <v>261</v>
      </c>
      <c r="D18" s="29" t="s">
        <v>82</v>
      </c>
      <c r="E18" s="30">
        <v>0</v>
      </c>
      <c r="F18" s="16" t="s">
        <v>50</v>
      </c>
      <c r="G18" s="30">
        <v>143</v>
      </c>
      <c r="H18" s="16" t="s">
        <v>318</v>
      </c>
      <c r="I18" s="30">
        <v>0</v>
      </c>
      <c r="J18" s="16" t="s">
        <v>50</v>
      </c>
      <c r="K18" s="30">
        <v>0</v>
      </c>
      <c r="L18" s="16" t="s">
        <v>50</v>
      </c>
      <c r="M18" s="30">
        <v>0</v>
      </c>
      <c r="N18" s="16" t="s">
        <v>50</v>
      </c>
      <c r="O18" s="30">
        <v>143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6" t="s">
        <v>320</v>
      </c>
      <c r="X18" s="16" t="s">
        <v>50</v>
      </c>
      <c r="Y18" s="2" t="s">
        <v>50</v>
      </c>
      <c r="Z18" s="2" t="s">
        <v>50</v>
      </c>
      <c r="AA18" s="31"/>
      <c r="AB18" s="2" t="s">
        <v>50</v>
      </c>
    </row>
    <row r="19" spans="1:28" ht="30" customHeight="1">
      <c r="A19" s="16" t="s">
        <v>230</v>
      </c>
      <c r="B19" s="16" t="s">
        <v>229</v>
      </c>
      <c r="C19" s="16" t="s">
        <v>114</v>
      </c>
      <c r="D19" s="29" t="s">
        <v>82</v>
      </c>
      <c r="E19" s="30">
        <v>0</v>
      </c>
      <c r="F19" s="16" t="s">
        <v>50</v>
      </c>
      <c r="G19" s="30">
        <v>0</v>
      </c>
      <c r="H19" s="16" t="s">
        <v>50</v>
      </c>
      <c r="I19" s="30">
        <v>0</v>
      </c>
      <c r="J19" s="16" t="s">
        <v>50</v>
      </c>
      <c r="K19" s="30">
        <v>700</v>
      </c>
      <c r="L19" s="16" t="s">
        <v>321</v>
      </c>
      <c r="M19" s="30">
        <v>0</v>
      </c>
      <c r="N19" s="16" t="s">
        <v>50</v>
      </c>
      <c r="O19" s="30">
        <v>700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6" t="s">
        <v>322</v>
      </c>
      <c r="X19" s="16" t="s">
        <v>50</v>
      </c>
      <c r="Y19" s="2" t="s">
        <v>50</v>
      </c>
      <c r="Z19" s="2" t="s">
        <v>50</v>
      </c>
      <c r="AA19" s="31"/>
      <c r="AB19" s="2" t="s">
        <v>50</v>
      </c>
    </row>
    <row r="20" spans="1:28" ht="30" customHeight="1">
      <c r="A20" s="16" t="s">
        <v>278</v>
      </c>
      <c r="B20" s="16" t="s">
        <v>276</v>
      </c>
      <c r="C20" s="16" t="s">
        <v>277</v>
      </c>
      <c r="D20" s="29" t="s">
        <v>82</v>
      </c>
      <c r="E20" s="30">
        <v>0</v>
      </c>
      <c r="F20" s="16" t="s">
        <v>50</v>
      </c>
      <c r="G20" s="30">
        <v>840</v>
      </c>
      <c r="H20" s="16" t="s">
        <v>323</v>
      </c>
      <c r="I20" s="30">
        <v>0</v>
      </c>
      <c r="J20" s="16" t="s">
        <v>50</v>
      </c>
      <c r="K20" s="30">
        <v>0</v>
      </c>
      <c r="L20" s="16" t="s">
        <v>50</v>
      </c>
      <c r="M20" s="30">
        <v>0</v>
      </c>
      <c r="N20" s="16" t="s">
        <v>50</v>
      </c>
      <c r="O20" s="30">
        <v>840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6" t="s">
        <v>324</v>
      </c>
      <c r="X20" s="16" t="s">
        <v>50</v>
      </c>
      <c r="Y20" s="2" t="s">
        <v>50</v>
      </c>
      <c r="Z20" s="2" t="s">
        <v>50</v>
      </c>
      <c r="AA20" s="31"/>
      <c r="AB20" s="2" t="s">
        <v>50</v>
      </c>
    </row>
    <row r="21" spans="1:28" ht="30" customHeight="1">
      <c r="A21" s="16" t="s">
        <v>234</v>
      </c>
      <c r="B21" s="16" t="s">
        <v>232</v>
      </c>
      <c r="C21" s="16" t="s">
        <v>233</v>
      </c>
      <c r="D21" s="29" t="s">
        <v>82</v>
      </c>
      <c r="E21" s="30">
        <v>0</v>
      </c>
      <c r="F21" s="16" t="s">
        <v>50</v>
      </c>
      <c r="G21" s="30">
        <v>240</v>
      </c>
      <c r="H21" s="16" t="s">
        <v>323</v>
      </c>
      <c r="I21" s="30">
        <v>0</v>
      </c>
      <c r="J21" s="16" t="s">
        <v>50</v>
      </c>
      <c r="K21" s="30">
        <v>0</v>
      </c>
      <c r="L21" s="16" t="s">
        <v>50</v>
      </c>
      <c r="M21" s="30">
        <v>0</v>
      </c>
      <c r="N21" s="16" t="s">
        <v>50</v>
      </c>
      <c r="O21" s="30">
        <v>240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6" t="s">
        <v>325</v>
      </c>
      <c r="X21" s="16" t="s">
        <v>50</v>
      </c>
      <c r="Y21" s="2" t="s">
        <v>50</v>
      </c>
      <c r="Z21" s="2" t="s">
        <v>50</v>
      </c>
      <c r="AA21" s="31"/>
      <c r="AB21" s="2" t="s">
        <v>50</v>
      </c>
    </row>
    <row r="22" spans="1:28" ht="30" customHeight="1">
      <c r="A22" s="16" t="s">
        <v>241</v>
      </c>
      <c r="B22" s="16" t="s">
        <v>80</v>
      </c>
      <c r="C22" s="16" t="s">
        <v>240</v>
      </c>
      <c r="D22" s="29" t="s">
        <v>82</v>
      </c>
      <c r="E22" s="30">
        <v>0</v>
      </c>
      <c r="F22" s="16" t="s">
        <v>50</v>
      </c>
      <c r="G22" s="30">
        <v>936</v>
      </c>
      <c r="H22" s="16" t="s">
        <v>326</v>
      </c>
      <c r="I22" s="30">
        <v>923</v>
      </c>
      <c r="J22" s="16" t="s">
        <v>327</v>
      </c>
      <c r="K22" s="30">
        <v>0</v>
      </c>
      <c r="L22" s="16" t="s">
        <v>50</v>
      </c>
      <c r="M22" s="30">
        <v>0</v>
      </c>
      <c r="N22" s="16" t="s">
        <v>50</v>
      </c>
      <c r="O22" s="30">
        <v>923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6" t="s">
        <v>328</v>
      </c>
      <c r="X22" s="16" t="s">
        <v>50</v>
      </c>
      <c r="Y22" s="2" t="s">
        <v>50</v>
      </c>
      <c r="Z22" s="2" t="s">
        <v>50</v>
      </c>
      <c r="AA22" s="31"/>
      <c r="AB22" s="2" t="s">
        <v>50</v>
      </c>
    </row>
    <row r="23" spans="1:28" ht="30" customHeight="1">
      <c r="A23" s="16" t="s">
        <v>150</v>
      </c>
      <c r="B23" s="16" t="s">
        <v>90</v>
      </c>
      <c r="C23" s="16" t="s">
        <v>149</v>
      </c>
      <c r="D23" s="29" t="s">
        <v>58</v>
      </c>
      <c r="E23" s="30">
        <v>5869</v>
      </c>
      <c r="F23" s="16" t="s">
        <v>50</v>
      </c>
      <c r="G23" s="30">
        <v>10380</v>
      </c>
      <c r="H23" s="16" t="s">
        <v>329</v>
      </c>
      <c r="I23" s="30">
        <v>0</v>
      </c>
      <c r="J23" s="16" t="s">
        <v>50</v>
      </c>
      <c r="K23" s="30">
        <v>10380</v>
      </c>
      <c r="L23" s="16" t="s">
        <v>330</v>
      </c>
      <c r="M23" s="30">
        <v>0</v>
      </c>
      <c r="N23" s="16" t="s">
        <v>50</v>
      </c>
      <c r="O23" s="30">
        <v>10380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6" t="s">
        <v>331</v>
      </c>
      <c r="X23" s="16" t="s">
        <v>50</v>
      </c>
      <c r="Y23" s="2" t="s">
        <v>50</v>
      </c>
      <c r="Z23" s="2" t="s">
        <v>50</v>
      </c>
      <c r="AA23" s="31"/>
      <c r="AB23" s="2" t="s">
        <v>50</v>
      </c>
    </row>
    <row r="24" spans="1:28" ht="30" customHeight="1">
      <c r="A24" s="16" t="s">
        <v>223</v>
      </c>
      <c r="B24" s="16" t="s">
        <v>75</v>
      </c>
      <c r="C24" s="16" t="s">
        <v>222</v>
      </c>
      <c r="D24" s="29" t="s">
        <v>58</v>
      </c>
      <c r="E24" s="30">
        <v>30898</v>
      </c>
      <c r="F24" s="16" t="s">
        <v>50</v>
      </c>
      <c r="G24" s="30">
        <v>50000</v>
      </c>
      <c r="H24" s="16" t="s">
        <v>332</v>
      </c>
      <c r="I24" s="30">
        <v>50000</v>
      </c>
      <c r="J24" s="16" t="s">
        <v>333</v>
      </c>
      <c r="K24" s="30">
        <v>44100</v>
      </c>
      <c r="L24" s="16" t="s">
        <v>300</v>
      </c>
      <c r="M24" s="30">
        <v>0</v>
      </c>
      <c r="N24" s="16" t="s">
        <v>50</v>
      </c>
      <c r="O24" s="30">
        <v>44100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6" t="s">
        <v>334</v>
      </c>
      <c r="X24" s="16" t="s">
        <v>50</v>
      </c>
      <c r="Y24" s="2" t="s">
        <v>50</v>
      </c>
      <c r="Z24" s="2" t="s">
        <v>50</v>
      </c>
      <c r="AA24" s="31"/>
      <c r="AB24" s="2" t="s">
        <v>50</v>
      </c>
    </row>
    <row r="25" spans="1:28" ht="30" customHeight="1">
      <c r="A25" s="16" t="s">
        <v>247</v>
      </c>
      <c r="B25" s="16" t="s">
        <v>120</v>
      </c>
      <c r="C25" s="16" t="s">
        <v>121</v>
      </c>
      <c r="D25" s="29" t="s">
        <v>122</v>
      </c>
      <c r="E25" s="30">
        <v>0</v>
      </c>
      <c r="F25" s="16" t="s">
        <v>50</v>
      </c>
      <c r="G25" s="30">
        <v>0</v>
      </c>
      <c r="H25" s="16" t="s">
        <v>50</v>
      </c>
      <c r="I25" s="30">
        <v>0</v>
      </c>
      <c r="J25" s="16" t="s">
        <v>50</v>
      </c>
      <c r="K25" s="30">
        <v>0</v>
      </c>
      <c r="L25" s="16" t="s">
        <v>50</v>
      </c>
      <c r="M25" s="30">
        <v>0</v>
      </c>
      <c r="N25" s="16" t="s">
        <v>50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6" t="s">
        <v>335</v>
      </c>
      <c r="X25" s="16" t="s">
        <v>246</v>
      </c>
      <c r="Y25" s="2" t="s">
        <v>50</v>
      </c>
      <c r="Z25" s="2" t="s">
        <v>50</v>
      </c>
      <c r="AA25" s="31"/>
      <c r="AB25" s="2" t="s">
        <v>50</v>
      </c>
    </row>
    <row r="26" spans="1:28" ht="30" customHeight="1">
      <c r="A26" s="16" t="s">
        <v>254</v>
      </c>
      <c r="B26" s="16" t="s">
        <v>253</v>
      </c>
      <c r="C26" s="16" t="s">
        <v>50</v>
      </c>
      <c r="D26" s="29" t="s">
        <v>71</v>
      </c>
      <c r="E26" s="30">
        <v>0</v>
      </c>
      <c r="F26" s="16" t="s">
        <v>50</v>
      </c>
      <c r="G26" s="30">
        <v>0</v>
      </c>
      <c r="H26" s="16" t="s">
        <v>50</v>
      </c>
      <c r="I26" s="30">
        <v>0</v>
      </c>
      <c r="J26" s="16" t="s">
        <v>50</v>
      </c>
      <c r="K26" s="30">
        <v>0</v>
      </c>
      <c r="L26" s="16" t="s">
        <v>50</v>
      </c>
      <c r="M26" s="30">
        <v>1860000</v>
      </c>
      <c r="N26" s="16" t="s">
        <v>336</v>
      </c>
      <c r="O26" s="30">
        <v>1860000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6" t="s">
        <v>337</v>
      </c>
      <c r="X26" s="16" t="s">
        <v>50</v>
      </c>
      <c r="Y26" s="2" t="s">
        <v>50</v>
      </c>
      <c r="Z26" s="2" t="s">
        <v>50</v>
      </c>
      <c r="AA26" s="31"/>
      <c r="AB26" s="2" t="s">
        <v>50</v>
      </c>
    </row>
    <row r="27" spans="1:28" ht="30" customHeight="1">
      <c r="A27" s="16" t="s">
        <v>164</v>
      </c>
      <c r="B27" s="16" t="s">
        <v>161</v>
      </c>
      <c r="C27" s="16" t="s">
        <v>162</v>
      </c>
      <c r="D27" s="29" t="s">
        <v>163</v>
      </c>
      <c r="E27" s="30">
        <v>0</v>
      </c>
      <c r="F27" s="16" t="s">
        <v>50</v>
      </c>
      <c r="G27" s="30">
        <v>0</v>
      </c>
      <c r="H27" s="16" t="s">
        <v>50</v>
      </c>
      <c r="I27" s="30">
        <v>0</v>
      </c>
      <c r="J27" s="16" t="s">
        <v>50</v>
      </c>
      <c r="K27" s="30">
        <v>0</v>
      </c>
      <c r="L27" s="16" t="s">
        <v>50</v>
      </c>
      <c r="M27" s="30">
        <v>0</v>
      </c>
      <c r="N27" s="16" t="s">
        <v>50</v>
      </c>
      <c r="O27" s="30">
        <v>0</v>
      </c>
      <c r="P27" s="30">
        <v>273676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6" t="s">
        <v>338</v>
      </c>
      <c r="X27" s="16" t="s">
        <v>50</v>
      </c>
      <c r="Y27" s="2" t="s">
        <v>339</v>
      </c>
      <c r="Z27" s="2" t="s">
        <v>50</v>
      </c>
      <c r="AA27" s="31"/>
      <c r="AB27" s="2" t="s">
        <v>50</v>
      </c>
    </row>
    <row r="28" spans="1:28" ht="30" customHeight="1">
      <c r="A28" s="16" t="s">
        <v>200</v>
      </c>
      <c r="B28" s="16" t="s">
        <v>199</v>
      </c>
      <c r="C28" s="16" t="s">
        <v>162</v>
      </c>
      <c r="D28" s="29" t="s">
        <v>163</v>
      </c>
      <c r="E28" s="30">
        <v>0</v>
      </c>
      <c r="F28" s="16" t="s">
        <v>50</v>
      </c>
      <c r="G28" s="30">
        <v>0</v>
      </c>
      <c r="H28" s="16" t="s">
        <v>50</v>
      </c>
      <c r="I28" s="30">
        <v>0</v>
      </c>
      <c r="J28" s="16" t="s">
        <v>50</v>
      </c>
      <c r="K28" s="30">
        <v>0</v>
      </c>
      <c r="L28" s="16" t="s">
        <v>50</v>
      </c>
      <c r="M28" s="30">
        <v>0</v>
      </c>
      <c r="N28" s="16" t="s">
        <v>50</v>
      </c>
      <c r="O28" s="30">
        <v>0</v>
      </c>
      <c r="P28" s="30">
        <v>304156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6" t="s">
        <v>340</v>
      </c>
      <c r="X28" s="16" t="s">
        <v>50</v>
      </c>
      <c r="Y28" s="2" t="s">
        <v>339</v>
      </c>
      <c r="Z28" s="2" t="s">
        <v>50</v>
      </c>
      <c r="AA28" s="31"/>
      <c r="AB28" s="2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X46"/>
  <sheetViews>
    <sheetView topLeftCell="B1" workbookViewId="0">
      <selection activeCell="B16" sqref="B16:P16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5" width="0" hidden="1" customWidth="1"/>
  </cols>
  <sheetData>
    <row r="1" spans="1:24" ht="30" customHeight="1">
      <c r="A1" s="117" t="s">
        <v>358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24" ht="30" customHeight="1">
      <c r="A2" s="115" t="s">
        <v>513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</row>
    <row r="3" spans="1:24" ht="30" customHeight="1">
      <c r="A3" s="9" t="s">
        <v>127</v>
      </c>
      <c r="B3" s="9" t="s">
        <v>1</v>
      </c>
      <c r="C3" s="9" t="s">
        <v>2</v>
      </c>
      <c r="D3" s="9" t="s">
        <v>3</v>
      </c>
      <c r="E3" s="9" t="s">
        <v>359</v>
      </c>
      <c r="F3" s="9" t="s">
        <v>360</v>
      </c>
      <c r="G3" s="9" t="s">
        <v>135</v>
      </c>
      <c r="H3" s="9" t="s">
        <v>361</v>
      </c>
      <c r="I3" s="9" t="s">
        <v>362</v>
      </c>
      <c r="J3" s="9" t="s">
        <v>363</v>
      </c>
      <c r="K3" s="9" t="s">
        <v>364</v>
      </c>
      <c r="L3" s="9" t="s">
        <v>365</v>
      </c>
      <c r="M3" s="9" t="s">
        <v>366</v>
      </c>
      <c r="N3" s="9" t="s">
        <v>367</v>
      </c>
      <c r="O3" s="9" t="s">
        <v>132</v>
      </c>
      <c r="P3" s="9" t="s">
        <v>368</v>
      </c>
      <c r="Q3" s="1" t="s">
        <v>50</v>
      </c>
      <c r="R3" s="1" t="s">
        <v>50</v>
      </c>
      <c r="S3" s="1" t="s">
        <v>50</v>
      </c>
      <c r="T3" s="1" t="s">
        <v>369</v>
      </c>
      <c r="V3" s="1" t="s">
        <v>161</v>
      </c>
      <c r="W3" s="1" t="s">
        <v>162</v>
      </c>
      <c r="X3" s="1" t="s">
        <v>199</v>
      </c>
    </row>
    <row r="4" spans="1:24" ht="30" customHeight="1">
      <c r="A4" s="32"/>
      <c r="B4" s="116" t="s">
        <v>370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</row>
    <row r="5" spans="1:24" ht="30" customHeight="1">
      <c r="A5" s="33" t="s">
        <v>175</v>
      </c>
      <c r="B5" s="33" t="s">
        <v>173</v>
      </c>
      <c r="C5" s="33" t="s">
        <v>174</v>
      </c>
      <c r="D5" s="33" t="s">
        <v>58</v>
      </c>
      <c r="E5" s="33" t="s">
        <v>371</v>
      </c>
      <c r="F5" s="32">
        <v>1</v>
      </c>
      <c r="G5" s="32"/>
      <c r="H5" s="32"/>
      <c r="I5" s="32"/>
      <c r="J5" s="32"/>
      <c r="K5" s="32">
        <v>1</v>
      </c>
      <c r="L5" s="33" t="s">
        <v>161</v>
      </c>
      <c r="M5" s="32">
        <f>0.006*(H5+100)/100*(I5+100)/100*(J5+100)/100</f>
        <v>6.0000000000000001E-3</v>
      </c>
      <c r="N5" s="32">
        <f>F5*M5</f>
        <v>6.0000000000000001E-3</v>
      </c>
      <c r="O5" s="33" t="s">
        <v>338</v>
      </c>
      <c r="P5" s="33" t="s">
        <v>372</v>
      </c>
      <c r="Q5" s="1" t="s">
        <v>103</v>
      </c>
      <c r="R5" s="1" t="s">
        <v>164</v>
      </c>
      <c r="S5">
        <v>6.0000000000000001E-3</v>
      </c>
      <c r="T5" s="1" t="s">
        <v>176</v>
      </c>
      <c r="V5">
        <f>N5</f>
        <v>6.0000000000000001E-3</v>
      </c>
    </row>
    <row r="6" spans="1:24" ht="30" customHeight="1">
      <c r="A6" s="33" t="s">
        <v>177</v>
      </c>
      <c r="B6" s="33" t="s">
        <v>173</v>
      </c>
      <c r="C6" s="33" t="s">
        <v>174</v>
      </c>
      <c r="D6" s="33" t="s">
        <v>58</v>
      </c>
      <c r="E6" s="33" t="s">
        <v>371</v>
      </c>
      <c r="F6" s="32">
        <v>0.1</v>
      </c>
      <c r="G6" s="32"/>
      <c r="H6" s="32">
        <v>-100</v>
      </c>
      <c r="I6" s="32"/>
      <c r="J6" s="32"/>
      <c r="K6" s="32">
        <v>0.1</v>
      </c>
      <c r="L6" s="33" t="s">
        <v>161</v>
      </c>
      <c r="M6" s="32">
        <f>0.006*(H6+100)/100*(I6+100)/100*(J6+100)/100</f>
        <v>0</v>
      </c>
      <c r="N6" s="32">
        <f>F6*M6</f>
        <v>0</v>
      </c>
      <c r="O6" s="33" t="s">
        <v>338</v>
      </c>
      <c r="P6" s="33" t="s">
        <v>373</v>
      </c>
      <c r="Q6" s="1" t="s">
        <v>103</v>
      </c>
      <c r="R6" s="1" t="s">
        <v>164</v>
      </c>
      <c r="S6">
        <v>6.0000000000000001E-3</v>
      </c>
      <c r="T6" s="1" t="s">
        <v>178</v>
      </c>
      <c r="V6">
        <f>N6</f>
        <v>0</v>
      </c>
    </row>
    <row r="7" spans="1:24" ht="30" customHeight="1">
      <c r="A7" s="33" t="s">
        <v>164</v>
      </c>
      <c r="B7" s="33" t="s">
        <v>161</v>
      </c>
      <c r="C7" s="33" t="s">
        <v>162</v>
      </c>
      <c r="D7" s="33" t="s">
        <v>163</v>
      </c>
      <c r="E7" s="33" t="s">
        <v>50</v>
      </c>
      <c r="F7" s="32">
        <f>SUM(V5:V6)</f>
        <v>6.0000000000000001E-3</v>
      </c>
      <c r="G7" s="32"/>
      <c r="H7" s="32"/>
      <c r="I7" s="32"/>
      <c r="J7" s="32"/>
      <c r="K7" s="32">
        <f>TRUNC(ROUNDDOWN(F7,공량설정_일위대가!C3+1)*공량설정_일위대가!B2/100, 공량설정_일위대가!C3)</f>
        <v>6.0000000000000001E-3</v>
      </c>
      <c r="L7" s="33" t="s">
        <v>50</v>
      </c>
      <c r="M7" s="32"/>
      <c r="N7" s="32"/>
      <c r="O7" s="32" t="s">
        <v>338</v>
      </c>
      <c r="P7" s="33" t="s">
        <v>50</v>
      </c>
      <c r="Q7" s="1" t="s">
        <v>103</v>
      </c>
      <c r="R7" s="1" t="s">
        <v>50</v>
      </c>
      <c r="T7" s="1" t="s">
        <v>180</v>
      </c>
    </row>
    <row r="8" spans="1:24" ht="30" customHeight="1">
      <c r="A8" s="32"/>
      <c r="B8" s="116" t="s">
        <v>374</v>
      </c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</row>
    <row r="9" spans="1:24" ht="30" customHeight="1">
      <c r="A9" s="33" t="s">
        <v>184</v>
      </c>
      <c r="B9" s="33" t="s">
        <v>173</v>
      </c>
      <c r="C9" s="33" t="s">
        <v>183</v>
      </c>
      <c r="D9" s="33" t="s">
        <v>58</v>
      </c>
      <c r="E9" s="33" t="s">
        <v>371</v>
      </c>
      <c r="F9" s="32">
        <v>1</v>
      </c>
      <c r="G9" s="32"/>
      <c r="H9" s="32"/>
      <c r="I9" s="32"/>
      <c r="J9" s="32"/>
      <c r="K9" s="32">
        <v>1</v>
      </c>
      <c r="L9" s="33" t="s">
        <v>161</v>
      </c>
      <c r="M9" s="32">
        <f>0.007*(H9+100)/100*(I9+100)/100*(J9+100)/100</f>
        <v>7.000000000000001E-3</v>
      </c>
      <c r="N9" s="32">
        <f>F9*M9</f>
        <v>7.000000000000001E-3</v>
      </c>
      <c r="O9" s="33" t="s">
        <v>338</v>
      </c>
      <c r="P9" s="33" t="s">
        <v>375</v>
      </c>
      <c r="Q9" s="1" t="s">
        <v>60</v>
      </c>
      <c r="R9" s="1" t="s">
        <v>164</v>
      </c>
      <c r="S9">
        <v>7.0000000000000001E-3</v>
      </c>
      <c r="T9" s="1" t="s">
        <v>185</v>
      </c>
      <c r="V9">
        <f>N9</f>
        <v>7.000000000000001E-3</v>
      </c>
    </row>
    <row r="10" spans="1:24" ht="30" customHeight="1">
      <c r="A10" s="33" t="s">
        <v>186</v>
      </c>
      <c r="B10" s="33" t="s">
        <v>173</v>
      </c>
      <c r="C10" s="33" t="s">
        <v>183</v>
      </c>
      <c r="D10" s="33" t="s">
        <v>58</v>
      </c>
      <c r="E10" s="33" t="s">
        <v>371</v>
      </c>
      <c r="F10" s="32">
        <v>0.1</v>
      </c>
      <c r="G10" s="32"/>
      <c r="H10" s="32">
        <v>-100</v>
      </c>
      <c r="I10" s="32"/>
      <c r="J10" s="32"/>
      <c r="K10" s="32">
        <v>0.1</v>
      </c>
      <c r="L10" s="33" t="s">
        <v>161</v>
      </c>
      <c r="M10" s="32">
        <f>0.007*(H10+100)/100*(I10+100)/100*(J10+100)/100</f>
        <v>0</v>
      </c>
      <c r="N10" s="32">
        <f>F10*M10</f>
        <v>0</v>
      </c>
      <c r="O10" s="33" t="s">
        <v>338</v>
      </c>
      <c r="P10" s="33" t="s">
        <v>376</v>
      </c>
      <c r="Q10" s="1" t="s">
        <v>60</v>
      </c>
      <c r="R10" s="1" t="s">
        <v>164</v>
      </c>
      <c r="S10">
        <v>7.0000000000000001E-3</v>
      </c>
      <c r="T10" s="1" t="s">
        <v>187</v>
      </c>
      <c r="V10">
        <f>N10</f>
        <v>0</v>
      </c>
    </row>
    <row r="11" spans="1:24" ht="30" customHeight="1">
      <c r="A11" s="33" t="s">
        <v>164</v>
      </c>
      <c r="B11" s="33" t="s">
        <v>161</v>
      </c>
      <c r="C11" s="33" t="s">
        <v>162</v>
      </c>
      <c r="D11" s="33" t="s">
        <v>163</v>
      </c>
      <c r="E11" s="33" t="s">
        <v>50</v>
      </c>
      <c r="F11" s="32">
        <f>SUM(V9:V10)</f>
        <v>7.000000000000001E-3</v>
      </c>
      <c r="G11" s="32"/>
      <c r="H11" s="32"/>
      <c r="I11" s="32"/>
      <c r="J11" s="32"/>
      <c r="K11" s="32">
        <f>TRUNC(ROUNDDOWN(F11,공량설정_일위대가!C5+1)*공량설정_일위대가!B4/100, 공량설정_일위대가!C5)</f>
        <v>7.0000000000000001E-3</v>
      </c>
      <c r="L11" s="33" t="s">
        <v>50</v>
      </c>
      <c r="M11" s="32"/>
      <c r="N11" s="32"/>
      <c r="O11" s="32" t="s">
        <v>338</v>
      </c>
      <c r="P11" s="33" t="s">
        <v>50</v>
      </c>
      <c r="Q11" s="1" t="s">
        <v>60</v>
      </c>
      <c r="R11" s="1" t="s">
        <v>50</v>
      </c>
      <c r="T11" s="1" t="s">
        <v>189</v>
      </c>
    </row>
    <row r="12" spans="1:24" ht="30" customHeight="1">
      <c r="A12" s="32"/>
      <c r="B12" s="116" t="s">
        <v>377</v>
      </c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</row>
    <row r="13" spans="1:24" ht="30" customHeight="1">
      <c r="A13" s="33" t="s">
        <v>150</v>
      </c>
      <c r="B13" s="33" t="s">
        <v>90</v>
      </c>
      <c r="C13" s="33" t="s">
        <v>149</v>
      </c>
      <c r="D13" s="33" t="s">
        <v>58</v>
      </c>
      <c r="E13" s="33" t="s">
        <v>378</v>
      </c>
      <c r="F13" s="32">
        <v>1</v>
      </c>
      <c r="G13" s="32"/>
      <c r="H13" s="32">
        <v>-10</v>
      </c>
      <c r="I13" s="32"/>
      <c r="J13" s="32"/>
      <c r="K13" s="32">
        <v>1</v>
      </c>
      <c r="L13" s="33" t="s">
        <v>161</v>
      </c>
      <c r="M13" s="32">
        <f>0.104*(H13+100)/100*(I13+100)/100*(J13+100)/100</f>
        <v>9.3599999999999989E-2</v>
      </c>
      <c r="N13" s="32">
        <f>F13*M13</f>
        <v>9.3599999999999989E-2</v>
      </c>
      <c r="O13" s="33" t="s">
        <v>338</v>
      </c>
      <c r="P13" s="33" t="s">
        <v>379</v>
      </c>
      <c r="Q13" s="1" t="s">
        <v>93</v>
      </c>
      <c r="R13" s="1" t="s">
        <v>164</v>
      </c>
      <c r="S13">
        <v>0.104</v>
      </c>
      <c r="T13" s="1" t="s">
        <v>151</v>
      </c>
      <c r="V13">
        <f>N13</f>
        <v>9.3599999999999989E-2</v>
      </c>
    </row>
    <row r="14" spans="1:24" ht="30" customHeight="1">
      <c r="A14" s="33" t="s">
        <v>150</v>
      </c>
      <c r="B14" s="33" t="s">
        <v>90</v>
      </c>
      <c r="C14" s="33" t="s">
        <v>149</v>
      </c>
      <c r="D14" s="33" t="s">
        <v>58</v>
      </c>
      <c r="E14" s="33" t="s">
        <v>378</v>
      </c>
      <c r="F14" s="32">
        <v>0.1</v>
      </c>
      <c r="G14" s="32"/>
      <c r="H14" s="32">
        <v>-100</v>
      </c>
      <c r="I14" s="32"/>
      <c r="J14" s="32"/>
      <c r="K14" s="32">
        <v>0.1</v>
      </c>
      <c r="L14" s="33" t="s">
        <v>161</v>
      </c>
      <c r="M14" s="32">
        <f>0.104*(H14+100)/100*(I14+100)/100*(J14+100)/100</f>
        <v>0</v>
      </c>
      <c r="N14" s="32">
        <f>F14*M14</f>
        <v>0</v>
      </c>
      <c r="O14" s="33" t="s">
        <v>338</v>
      </c>
      <c r="P14" s="33" t="s">
        <v>380</v>
      </c>
      <c r="Q14" s="1" t="s">
        <v>93</v>
      </c>
      <c r="R14" s="1" t="s">
        <v>164</v>
      </c>
      <c r="S14">
        <v>0.104</v>
      </c>
      <c r="T14" s="1" t="s">
        <v>151</v>
      </c>
      <c r="V14">
        <f>N14</f>
        <v>0</v>
      </c>
    </row>
    <row r="15" spans="1:24" ht="30" customHeight="1">
      <c r="A15" s="33" t="s">
        <v>164</v>
      </c>
      <c r="B15" s="33" t="s">
        <v>161</v>
      </c>
      <c r="C15" s="33" t="s">
        <v>162</v>
      </c>
      <c r="D15" s="33" t="s">
        <v>163</v>
      </c>
      <c r="E15" s="33" t="s">
        <v>50</v>
      </c>
      <c r="F15" s="32">
        <f>SUM(V13:V14)</f>
        <v>9.3599999999999989E-2</v>
      </c>
      <c r="G15" s="32"/>
      <c r="H15" s="32"/>
      <c r="I15" s="32"/>
      <c r="J15" s="32"/>
      <c r="K15" s="32">
        <f>TRUNC(ROUNDDOWN(F15,공량설정_일위대가!C7+1)*공량설정_일위대가!B6/100, 공량설정_일위대가!C7)</f>
        <v>9.2999999999999999E-2</v>
      </c>
      <c r="L15" s="33" t="s">
        <v>50</v>
      </c>
      <c r="M15" s="32"/>
      <c r="N15" s="32"/>
      <c r="O15" s="32" t="s">
        <v>338</v>
      </c>
      <c r="P15" s="33" t="s">
        <v>50</v>
      </c>
      <c r="Q15" s="1" t="s">
        <v>93</v>
      </c>
      <c r="R15" s="1" t="s">
        <v>50</v>
      </c>
      <c r="T15" s="1" t="s">
        <v>165</v>
      </c>
    </row>
    <row r="16" spans="1:24" ht="30" customHeight="1">
      <c r="A16" s="32"/>
      <c r="B16" s="116" t="s">
        <v>381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</row>
    <row r="17" spans="1:24" ht="30" customHeight="1">
      <c r="A17" s="33" t="s">
        <v>213</v>
      </c>
      <c r="B17" s="33" t="s">
        <v>193</v>
      </c>
      <c r="C17" s="33" t="s">
        <v>65</v>
      </c>
      <c r="D17" s="33" t="s">
        <v>58</v>
      </c>
      <c r="E17" s="33" t="s">
        <v>382</v>
      </c>
      <c r="F17" s="32">
        <v>1</v>
      </c>
      <c r="G17" s="32"/>
      <c r="H17" s="32"/>
      <c r="I17" s="32"/>
      <c r="J17" s="32"/>
      <c r="K17" s="32">
        <v>1</v>
      </c>
      <c r="L17" s="33" t="s">
        <v>199</v>
      </c>
      <c r="M17" s="32">
        <f>0.0936*(H17+100)/100*(I17+100)/100*(J17+100)/100</f>
        <v>9.3599999999999989E-2</v>
      </c>
      <c r="N17" s="32">
        <f>F17*M17</f>
        <v>9.3599999999999989E-2</v>
      </c>
      <c r="O17" s="33" t="s">
        <v>340</v>
      </c>
      <c r="P17" s="33" t="s">
        <v>383</v>
      </c>
      <c r="Q17" s="1" t="s">
        <v>67</v>
      </c>
      <c r="R17" s="1" t="s">
        <v>200</v>
      </c>
      <c r="S17">
        <v>9.3600000000000003E-2</v>
      </c>
      <c r="T17" s="1" t="s">
        <v>214</v>
      </c>
      <c r="X17">
        <f>N17</f>
        <v>9.3599999999999989E-2</v>
      </c>
    </row>
    <row r="18" spans="1:24" ht="30" customHeight="1">
      <c r="A18" s="33" t="s">
        <v>215</v>
      </c>
      <c r="B18" s="33" t="s">
        <v>193</v>
      </c>
      <c r="C18" s="33" t="s">
        <v>65</v>
      </c>
      <c r="D18" s="33" t="s">
        <v>58</v>
      </c>
      <c r="E18" s="33" t="s">
        <v>382</v>
      </c>
      <c r="F18" s="32">
        <v>0.05</v>
      </c>
      <c r="G18" s="32"/>
      <c r="H18" s="32">
        <v>-100</v>
      </c>
      <c r="I18" s="32"/>
      <c r="J18" s="32"/>
      <c r="K18" s="32">
        <v>0.05</v>
      </c>
      <c r="L18" s="33" t="s">
        <v>199</v>
      </c>
      <c r="M18" s="32">
        <f>0.0936*(H18+100)/100*(I18+100)/100*(J18+100)/100</f>
        <v>0</v>
      </c>
      <c r="N18" s="32">
        <f>F18*M18</f>
        <v>0</v>
      </c>
      <c r="O18" s="33" t="s">
        <v>340</v>
      </c>
      <c r="P18" s="33" t="s">
        <v>384</v>
      </c>
      <c r="Q18" s="1" t="s">
        <v>67</v>
      </c>
      <c r="R18" s="1" t="s">
        <v>200</v>
      </c>
      <c r="S18">
        <v>9.3600000000000003E-2</v>
      </c>
      <c r="T18" s="1" t="s">
        <v>216</v>
      </c>
      <c r="X18">
        <f>N18</f>
        <v>0</v>
      </c>
    </row>
    <row r="19" spans="1:24" ht="30" customHeight="1">
      <c r="A19" s="33" t="s">
        <v>200</v>
      </c>
      <c r="B19" s="33" t="s">
        <v>199</v>
      </c>
      <c r="C19" s="33" t="s">
        <v>162</v>
      </c>
      <c r="D19" s="33" t="s">
        <v>163</v>
      </c>
      <c r="E19" s="33" t="s">
        <v>50</v>
      </c>
      <c r="F19" s="32">
        <f>SUM(X17:X18)</f>
        <v>9.3599999999999989E-2</v>
      </c>
      <c r="G19" s="32"/>
      <c r="H19" s="32"/>
      <c r="I19" s="32"/>
      <c r="J19" s="32"/>
      <c r="K19" s="32">
        <f>TRUNC(ROUNDDOWN(F19,공량설정_일위대가!C9+1)*공량설정_일위대가!B8/100, 공량설정_일위대가!C9)</f>
        <v>0.09</v>
      </c>
      <c r="L19" s="33" t="s">
        <v>50</v>
      </c>
      <c r="M19" s="32"/>
      <c r="N19" s="32"/>
      <c r="O19" s="32" t="s">
        <v>340</v>
      </c>
      <c r="P19" s="33" t="s">
        <v>50</v>
      </c>
      <c r="Q19" s="1" t="s">
        <v>67</v>
      </c>
      <c r="R19" s="1" t="s">
        <v>50</v>
      </c>
      <c r="T19" s="1" t="s">
        <v>218</v>
      </c>
    </row>
    <row r="20" spans="1:24" ht="30" customHeight="1">
      <c r="A20" s="32"/>
      <c r="B20" s="116" t="s">
        <v>385</v>
      </c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</row>
    <row r="21" spans="1:24" ht="30" customHeight="1">
      <c r="A21" s="33" t="s">
        <v>194</v>
      </c>
      <c r="B21" s="33" t="s">
        <v>193</v>
      </c>
      <c r="C21" s="33" t="s">
        <v>109</v>
      </c>
      <c r="D21" s="33" t="s">
        <v>58</v>
      </c>
      <c r="E21" s="33" t="s">
        <v>386</v>
      </c>
      <c r="F21" s="32">
        <v>1</v>
      </c>
      <c r="G21" s="32"/>
      <c r="H21" s="32"/>
      <c r="I21" s="32"/>
      <c r="J21" s="32"/>
      <c r="K21" s="32">
        <v>1</v>
      </c>
      <c r="L21" s="33" t="s">
        <v>199</v>
      </c>
      <c r="M21" s="32">
        <f>0.019*(H21+100)/100*(I21+100)/100*(J21+100)/100</f>
        <v>1.9E-2</v>
      </c>
      <c r="N21" s="32">
        <f>F21*M21</f>
        <v>1.9E-2</v>
      </c>
      <c r="O21" s="33" t="s">
        <v>340</v>
      </c>
      <c r="P21" s="33" t="s">
        <v>387</v>
      </c>
      <c r="Q21" s="1" t="s">
        <v>111</v>
      </c>
      <c r="R21" s="1" t="s">
        <v>200</v>
      </c>
      <c r="S21">
        <v>1.9E-2</v>
      </c>
      <c r="T21" s="1" t="s">
        <v>195</v>
      </c>
      <c r="X21">
        <f>N21</f>
        <v>1.9E-2</v>
      </c>
    </row>
    <row r="22" spans="1:24" ht="30" customHeight="1">
      <c r="A22" s="33" t="s">
        <v>196</v>
      </c>
      <c r="B22" s="33" t="s">
        <v>193</v>
      </c>
      <c r="C22" s="33" t="s">
        <v>109</v>
      </c>
      <c r="D22" s="33" t="s">
        <v>58</v>
      </c>
      <c r="E22" s="33" t="s">
        <v>386</v>
      </c>
      <c r="F22" s="32">
        <v>0.05</v>
      </c>
      <c r="G22" s="32"/>
      <c r="H22" s="32">
        <v>-100</v>
      </c>
      <c r="I22" s="32"/>
      <c r="J22" s="32"/>
      <c r="K22" s="32">
        <v>0.05</v>
      </c>
      <c r="L22" s="33" t="s">
        <v>199</v>
      </c>
      <c r="M22" s="32">
        <f>0.019*(H22+100)/100*(I22+100)/100*(J22+100)/100</f>
        <v>0</v>
      </c>
      <c r="N22" s="32">
        <f>F22*M22</f>
        <v>0</v>
      </c>
      <c r="O22" s="33" t="s">
        <v>340</v>
      </c>
      <c r="P22" s="33" t="s">
        <v>388</v>
      </c>
      <c r="Q22" s="1" t="s">
        <v>111</v>
      </c>
      <c r="R22" s="1" t="s">
        <v>200</v>
      </c>
      <c r="S22">
        <v>1.9E-2</v>
      </c>
      <c r="T22" s="1" t="s">
        <v>197</v>
      </c>
      <c r="X22">
        <f>N22</f>
        <v>0</v>
      </c>
    </row>
    <row r="23" spans="1:24" ht="30" customHeight="1">
      <c r="A23" s="33" t="s">
        <v>200</v>
      </c>
      <c r="B23" s="33" t="s">
        <v>199</v>
      </c>
      <c r="C23" s="33" t="s">
        <v>162</v>
      </c>
      <c r="D23" s="33" t="s">
        <v>163</v>
      </c>
      <c r="E23" s="33" t="s">
        <v>50</v>
      </c>
      <c r="F23" s="32">
        <f>SUM(X21:X22)</f>
        <v>1.9E-2</v>
      </c>
      <c r="G23" s="32"/>
      <c r="H23" s="32"/>
      <c r="I23" s="32"/>
      <c r="J23" s="32"/>
      <c r="K23" s="32">
        <f>TRUNC(ROUNDDOWN(F23,공량설정_일위대가!C11+1)*공량설정_일위대가!B10/100, 공량설정_일위대가!C11)</f>
        <v>1.9E-2</v>
      </c>
      <c r="L23" s="33" t="s">
        <v>50</v>
      </c>
      <c r="M23" s="32"/>
      <c r="N23" s="32"/>
      <c r="O23" s="32" t="s">
        <v>340</v>
      </c>
      <c r="P23" s="33" t="s">
        <v>50</v>
      </c>
      <c r="Q23" s="1" t="s">
        <v>111</v>
      </c>
      <c r="R23" s="1" t="s">
        <v>50</v>
      </c>
      <c r="T23" s="1" t="s">
        <v>201</v>
      </c>
    </row>
    <row r="24" spans="1:24" ht="30" customHeight="1">
      <c r="A24" s="32"/>
      <c r="B24" s="116" t="s">
        <v>389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</row>
    <row r="25" spans="1:24" ht="30" customHeight="1">
      <c r="A25" s="33" t="s">
        <v>204</v>
      </c>
      <c r="B25" s="33" t="s">
        <v>193</v>
      </c>
      <c r="C25" s="33" t="s">
        <v>105</v>
      </c>
      <c r="D25" s="33" t="s">
        <v>58</v>
      </c>
      <c r="E25" s="33" t="s">
        <v>386</v>
      </c>
      <c r="F25" s="32">
        <v>1</v>
      </c>
      <c r="G25" s="32"/>
      <c r="H25" s="32"/>
      <c r="I25" s="32"/>
      <c r="J25" s="32"/>
      <c r="K25" s="32">
        <v>1</v>
      </c>
      <c r="L25" s="33" t="s">
        <v>199</v>
      </c>
      <c r="M25" s="32">
        <f>0.049*(H25+100)/100*(I25+100)/100*(J25+100)/100</f>
        <v>4.9000000000000002E-2</v>
      </c>
      <c r="N25" s="32">
        <f>F25*M25</f>
        <v>4.9000000000000002E-2</v>
      </c>
      <c r="O25" s="33" t="s">
        <v>340</v>
      </c>
      <c r="P25" s="33" t="s">
        <v>390</v>
      </c>
      <c r="Q25" s="1" t="s">
        <v>107</v>
      </c>
      <c r="R25" s="1" t="s">
        <v>200</v>
      </c>
      <c r="S25">
        <v>4.9000000000000002E-2</v>
      </c>
      <c r="T25" s="1" t="s">
        <v>205</v>
      </c>
      <c r="X25">
        <f>N25</f>
        <v>4.9000000000000002E-2</v>
      </c>
    </row>
    <row r="26" spans="1:24" ht="30" customHeight="1">
      <c r="A26" s="33" t="s">
        <v>206</v>
      </c>
      <c r="B26" s="33" t="s">
        <v>193</v>
      </c>
      <c r="C26" s="33" t="s">
        <v>105</v>
      </c>
      <c r="D26" s="33" t="s">
        <v>58</v>
      </c>
      <c r="E26" s="33" t="s">
        <v>386</v>
      </c>
      <c r="F26" s="32">
        <v>0.05</v>
      </c>
      <c r="G26" s="32"/>
      <c r="H26" s="32">
        <v>-100</v>
      </c>
      <c r="I26" s="32"/>
      <c r="J26" s="32"/>
      <c r="K26" s="32">
        <v>0.05</v>
      </c>
      <c r="L26" s="33" t="s">
        <v>199</v>
      </c>
      <c r="M26" s="32">
        <f>0.049*(H26+100)/100*(I26+100)/100*(J26+100)/100</f>
        <v>0</v>
      </c>
      <c r="N26" s="32">
        <f>F26*M26</f>
        <v>0</v>
      </c>
      <c r="O26" s="33" t="s">
        <v>340</v>
      </c>
      <c r="P26" s="33" t="s">
        <v>391</v>
      </c>
      <c r="Q26" s="1" t="s">
        <v>107</v>
      </c>
      <c r="R26" s="1" t="s">
        <v>200</v>
      </c>
      <c r="S26">
        <v>4.9000000000000002E-2</v>
      </c>
      <c r="T26" s="1" t="s">
        <v>207</v>
      </c>
      <c r="X26">
        <f>N26</f>
        <v>0</v>
      </c>
    </row>
    <row r="27" spans="1:24" ht="30" customHeight="1">
      <c r="A27" s="33" t="s">
        <v>200</v>
      </c>
      <c r="B27" s="33" t="s">
        <v>199</v>
      </c>
      <c r="C27" s="33" t="s">
        <v>162</v>
      </c>
      <c r="D27" s="33" t="s">
        <v>163</v>
      </c>
      <c r="E27" s="33" t="s">
        <v>50</v>
      </c>
      <c r="F27" s="32">
        <f>SUM(X25:X26)</f>
        <v>4.9000000000000002E-2</v>
      </c>
      <c r="G27" s="32"/>
      <c r="H27" s="32"/>
      <c r="I27" s="32"/>
      <c r="J27" s="32"/>
      <c r="K27" s="32">
        <f>TRUNC(ROUNDDOWN(F27,공량설정_일위대가!C13+1)*공량설정_일위대가!B12/100, 공량설정_일위대가!C13)</f>
        <v>0.04</v>
      </c>
      <c r="L27" s="33" t="s">
        <v>50</v>
      </c>
      <c r="M27" s="32"/>
      <c r="N27" s="32"/>
      <c r="O27" s="32" t="s">
        <v>340</v>
      </c>
      <c r="P27" s="33" t="s">
        <v>50</v>
      </c>
      <c r="Q27" s="1" t="s">
        <v>107</v>
      </c>
      <c r="R27" s="1" t="s">
        <v>50</v>
      </c>
      <c r="T27" s="1" t="s">
        <v>209</v>
      </c>
    </row>
    <row r="28" spans="1:24" ht="30" customHeight="1">
      <c r="A28" s="32"/>
      <c r="B28" s="116" t="s">
        <v>392</v>
      </c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</row>
    <row r="29" spans="1:24" ht="30" customHeight="1">
      <c r="A29" s="33" t="s">
        <v>230</v>
      </c>
      <c r="B29" s="33" t="s">
        <v>229</v>
      </c>
      <c r="C29" s="33" t="s">
        <v>114</v>
      </c>
      <c r="D29" s="33" t="s">
        <v>82</v>
      </c>
      <c r="E29" s="33" t="s">
        <v>393</v>
      </c>
      <c r="F29" s="32">
        <v>1</v>
      </c>
      <c r="G29" s="32">
        <v>0</v>
      </c>
      <c r="H29" s="32">
        <v>-10</v>
      </c>
      <c r="I29" s="32"/>
      <c r="J29" s="32"/>
      <c r="K29" s="32">
        <v>1</v>
      </c>
      <c r="L29" s="33" t="s">
        <v>161</v>
      </c>
      <c r="M29" s="32">
        <f>0.04*(H29+100)/100*(I29+100)/100*(J29+100)/100</f>
        <v>3.6000000000000004E-2</v>
      </c>
      <c r="N29" s="32">
        <f>F29*M29</f>
        <v>3.6000000000000004E-2</v>
      </c>
      <c r="O29" s="33" t="s">
        <v>338</v>
      </c>
      <c r="P29" s="33" t="s">
        <v>394</v>
      </c>
      <c r="Q29" s="1" t="s">
        <v>116</v>
      </c>
      <c r="R29" s="1" t="s">
        <v>164</v>
      </c>
      <c r="S29">
        <v>0.04</v>
      </c>
      <c r="T29" s="1" t="s">
        <v>231</v>
      </c>
      <c r="V29">
        <f>N29</f>
        <v>3.6000000000000004E-2</v>
      </c>
    </row>
    <row r="30" spans="1:24" ht="30" customHeight="1">
      <c r="A30" s="33" t="s">
        <v>164</v>
      </c>
      <c r="B30" s="33" t="s">
        <v>161</v>
      </c>
      <c r="C30" s="33" t="s">
        <v>162</v>
      </c>
      <c r="D30" s="33" t="s">
        <v>163</v>
      </c>
      <c r="E30" s="33" t="s">
        <v>50</v>
      </c>
      <c r="F30" s="32">
        <f>SUM(V29:V29)</f>
        <v>3.6000000000000004E-2</v>
      </c>
      <c r="G30" s="32"/>
      <c r="H30" s="32"/>
      <c r="I30" s="32"/>
      <c r="J30" s="32"/>
      <c r="K30" s="32">
        <f>TRUNC(ROUNDDOWN(F30,공량설정_일위대가!C15+1)*공량설정_일위대가!B14/100, 공량설정_일위대가!C15)</f>
        <v>0.03</v>
      </c>
      <c r="L30" s="33" t="s">
        <v>50</v>
      </c>
      <c r="M30" s="32"/>
      <c r="N30" s="32"/>
      <c r="O30" s="32" t="s">
        <v>338</v>
      </c>
      <c r="P30" s="33" t="s">
        <v>50</v>
      </c>
      <c r="Q30" s="1" t="s">
        <v>116</v>
      </c>
      <c r="R30" s="1" t="s">
        <v>50</v>
      </c>
      <c r="T30" s="1" t="s">
        <v>236</v>
      </c>
    </row>
    <row r="31" spans="1:24" ht="30" customHeight="1">
      <c r="A31" s="32"/>
      <c r="B31" s="116" t="s">
        <v>395</v>
      </c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</row>
    <row r="32" spans="1:24" ht="30" customHeight="1">
      <c r="A32" s="33" t="s">
        <v>247</v>
      </c>
      <c r="B32" s="33" t="s">
        <v>120</v>
      </c>
      <c r="C32" s="33" t="s">
        <v>121</v>
      </c>
      <c r="D32" s="33" t="s">
        <v>122</v>
      </c>
      <c r="E32" s="33" t="s">
        <v>378</v>
      </c>
      <c r="F32" s="32">
        <v>1</v>
      </c>
      <c r="G32" s="32">
        <v>0</v>
      </c>
      <c r="H32" s="32">
        <v>-10</v>
      </c>
      <c r="I32" s="32">
        <v>-70</v>
      </c>
      <c r="J32" s="32"/>
      <c r="K32" s="32">
        <v>1</v>
      </c>
      <c r="L32" s="33" t="s">
        <v>161</v>
      </c>
      <c r="M32" s="32">
        <f>0.059*(H32+100)/100*(I32+100)/100*(J32+100)/100</f>
        <v>1.5929999999999996E-2</v>
      </c>
      <c r="N32" s="32">
        <f>F32*M32</f>
        <v>1.5929999999999996E-2</v>
      </c>
      <c r="O32" s="33" t="s">
        <v>338</v>
      </c>
      <c r="P32" s="33" t="s">
        <v>396</v>
      </c>
      <c r="Q32" s="1" t="s">
        <v>124</v>
      </c>
      <c r="R32" s="1" t="s">
        <v>164</v>
      </c>
      <c r="S32">
        <v>5.8999999999999997E-2</v>
      </c>
      <c r="T32" s="1" t="s">
        <v>248</v>
      </c>
      <c r="V32">
        <f>N32</f>
        <v>1.5929999999999996E-2</v>
      </c>
    </row>
    <row r="33" spans="1:24" ht="30" customHeight="1">
      <c r="A33" s="33" t="s">
        <v>164</v>
      </c>
      <c r="B33" s="33" t="s">
        <v>161</v>
      </c>
      <c r="C33" s="33" t="s">
        <v>162</v>
      </c>
      <c r="D33" s="33" t="s">
        <v>163</v>
      </c>
      <c r="E33" s="33" t="s">
        <v>50</v>
      </c>
      <c r="F33" s="32">
        <f>SUM(V32:V32)</f>
        <v>1.5929999999999996E-2</v>
      </c>
      <c r="G33" s="32"/>
      <c r="H33" s="32"/>
      <c r="I33" s="32"/>
      <c r="J33" s="32"/>
      <c r="K33" s="32">
        <f>TRUNC(ROUNDDOWN(F33,공량설정_일위대가!C17+1)*공량설정_일위대가!B16/100, 공량설정_일위대가!C17)</f>
        <v>0.01</v>
      </c>
      <c r="L33" s="33" t="s">
        <v>50</v>
      </c>
      <c r="M33" s="32"/>
      <c r="N33" s="32"/>
      <c r="O33" s="32" t="s">
        <v>338</v>
      </c>
      <c r="P33" s="33" t="s">
        <v>50</v>
      </c>
      <c r="Q33" s="1" t="s">
        <v>124</v>
      </c>
      <c r="R33" s="1" t="s">
        <v>50</v>
      </c>
      <c r="T33" s="1" t="s">
        <v>249</v>
      </c>
    </row>
    <row r="34" spans="1:24" ht="30" customHeight="1">
      <c r="A34" s="32"/>
      <c r="B34" s="116" t="s">
        <v>397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</row>
    <row r="35" spans="1:24" ht="30" customHeight="1">
      <c r="A35" s="33" t="s">
        <v>254</v>
      </c>
      <c r="B35" s="33" t="s">
        <v>253</v>
      </c>
      <c r="C35" s="33" t="s">
        <v>50</v>
      </c>
      <c r="D35" s="33" t="s">
        <v>71</v>
      </c>
      <c r="E35" s="33" t="s">
        <v>398</v>
      </c>
      <c r="F35" s="32">
        <v>1</v>
      </c>
      <c r="G35" s="32">
        <v>0</v>
      </c>
      <c r="H35" s="32">
        <v>-10</v>
      </c>
      <c r="I35" s="32"/>
      <c r="J35" s="32"/>
      <c r="K35" s="32">
        <v>1</v>
      </c>
      <c r="L35" s="33" t="s">
        <v>161</v>
      </c>
      <c r="M35" s="32">
        <f>0.95*(H35+100)/100*(I35+100)/100*(J35+100)/100</f>
        <v>0.85499999999999998</v>
      </c>
      <c r="N35" s="32">
        <f>F35*M35</f>
        <v>0.85499999999999998</v>
      </c>
      <c r="O35" s="33" t="s">
        <v>338</v>
      </c>
      <c r="P35" s="33" t="s">
        <v>399</v>
      </c>
      <c r="Q35" s="1" t="s">
        <v>73</v>
      </c>
      <c r="R35" s="1" t="s">
        <v>164</v>
      </c>
      <c r="S35">
        <v>0.95</v>
      </c>
      <c r="T35" s="1" t="s">
        <v>255</v>
      </c>
      <c r="V35">
        <f>N35</f>
        <v>0.85499999999999998</v>
      </c>
    </row>
    <row r="36" spans="1:24" ht="30" customHeight="1">
      <c r="A36" s="33" t="s">
        <v>164</v>
      </c>
      <c r="B36" s="33" t="s">
        <v>161</v>
      </c>
      <c r="C36" s="33" t="s">
        <v>162</v>
      </c>
      <c r="D36" s="33" t="s">
        <v>163</v>
      </c>
      <c r="E36" s="33" t="s">
        <v>50</v>
      </c>
      <c r="F36" s="32">
        <f>SUM(V35:V35)</f>
        <v>0.85499999999999998</v>
      </c>
      <c r="G36" s="32"/>
      <c r="H36" s="32"/>
      <c r="I36" s="32"/>
      <c r="J36" s="32"/>
      <c r="K36" s="32">
        <f>TRUNC(ROUNDDOWN(F36,공량설정_일위대가!C19+1)*공량설정_일위대가!B18/100, 공량설정_일위대가!C19)</f>
        <v>0.85499999999999998</v>
      </c>
      <c r="L36" s="33" t="s">
        <v>50</v>
      </c>
      <c r="M36" s="32"/>
      <c r="N36" s="32"/>
      <c r="O36" s="32" t="s">
        <v>338</v>
      </c>
      <c r="P36" s="33" t="s">
        <v>50</v>
      </c>
      <c r="Q36" s="1" t="s">
        <v>73</v>
      </c>
      <c r="R36" s="1" t="s">
        <v>50</v>
      </c>
      <c r="T36" s="1" t="s">
        <v>256</v>
      </c>
    </row>
    <row r="37" spans="1:24" ht="30" customHeight="1">
      <c r="A37" s="32"/>
      <c r="B37" s="116" t="s">
        <v>400</v>
      </c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</row>
    <row r="38" spans="1:24" ht="30" customHeight="1">
      <c r="A38" s="33" t="s">
        <v>223</v>
      </c>
      <c r="B38" s="33" t="s">
        <v>75</v>
      </c>
      <c r="C38" s="33" t="s">
        <v>222</v>
      </c>
      <c r="D38" s="33" t="s">
        <v>58</v>
      </c>
      <c r="E38" s="33" t="s">
        <v>401</v>
      </c>
      <c r="F38" s="32">
        <v>1</v>
      </c>
      <c r="G38" s="32">
        <v>5</v>
      </c>
      <c r="H38" s="32">
        <v>-30</v>
      </c>
      <c r="I38" s="32"/>
      <c r="J38" s="32"/>
      <c r="K38" s="32">
        <v>1.05</v>
      </c>
      <c r="L38" s="33" t="s">
        <v>161</v>
      </c>
      <c r="M38" s="32">
        <f>0.4*(H38+100)/100*(I38+100)/100*(J38+100)/100</f>
        <v>0.28000000000000003</v>
      </c>
      <c r="N38" s="32">
        <f>F38*M38</f>
        <v>0.28000000000000003</v>
      </c>
      <c r="O38" s="33" t="s">
        <v>338</v>
      </c>
      <c r="P38" s="33" t="s">
        <v>402</v>
      </c>
      <c r="Q38" s="1" t="s">
        <v>78</v>
      </c>
      <c r="R38" s="1" t="s">
        <v>164</v>
      </c>
      <c r="S38">
        <v>0.4</v>
      </c>
      <c r="T38" s="1" t="s">
        <v>224</v>
      </c>
      <c r="V38">
        <f>N38</f>
        <v>0.28000000000000003</v>
      </c>
    </row>
    <row r="39" spans="1:24" ht="30" customHeight="1">
      <c r="A39" s="33" t="s">
        <v>164</v>
      </c>
      <c r="B39" s="33" t="s">
        <v>161</v>
      </c>
      <c r="C39" s="33" t="s">
        <v>162</v>
      </c>
      <c r="D39" s="33" t="s">
        <v>163</v>
      </c>
      <c r="E39" s="33" t="s">
        <v>50</v>
      </c>
      <c r="F39" s="32">
        <f>SUM(V38:V38)</f>
        <v>0.28000000000000003</v>
      </c>
      <c r="G39" s="32"/>
      <c r="H39" s="32"/>
      <c r="I39" s="32"/>
      <c r="J39" s="32"/>
      <c r="K39" s="32">
        <f>TRUNC(ROUNDDOWN(F39,공량설정_일위대가!C21+1)*공량설정_일위대가!B20/100, 공량설정_일위대가!C21)</f>
        <v>0.28000000000000003</v>
      </c>
      <c r="L39" s="33" t="s">
        <v>50</v>
      </c>
      <c r="M39" s="32"/>
      <c r="N39" s="32"/>
      <c r="O39" s="32" t="s">
        <v>338</v>
      </c>
      <c r="P39" s="33" t="s">
        <v>50</v>
      </c>
      <c r="Q39" s="1" t="s">
        <v>78</v>
      </c>
      <c r="R39" s="1" t="s">
        <v>50</v>
      </c>
      <c r="T39" s="1" t="s">
        <v>225</v>
      </c>
    </row>
    <row r="40" spans="1:24" ht="30" customHeight="1">
      <c r="A40" s="32"/>
      <c r="B40" s="116" t="s">
        <v>403</v>
      </c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</row>
    <row r="41" spans="1:24" ht="30" customHeight="1">
      <c r="A41" s="33" t="s">
        <v>241</v>
      </c>
      <c r="B41" s="33" t="s">
        <v>80</v>
      </c>
      <c r="C41" s="33" t="s">
        <v>240</v>
      </c>
      <c r="D41" s="33" t="s">
        <v>82</v>
      </c>
      <c r="E41" s="33" t="s">
        <v>404</v>
      </c>
      <c r="F41" s="32">
        <v>1</v>
      </c>
      <c r="G41" s="32">
        <v>0</v>
      </c>
      <c r="H41" s="32"/>
      <c r="I41" s="32"/>
      <c r="J41" s="32"/>
      <c r="K41" s="32">
        <v>1</v>
      </c>
      <c r="L41" s="33" t="s">
        <v>199</v>
      </c>
      <c r="M41" s="32">
        <f>0.108*(H41+100)/100*(I41+100)/100*(J41+100)/100</f>
        <v>0.10800000000000001</v>
      </c>
      <c r="N41" s="32">
        <f>F41*M41</f>
        <v>0.10800000000000001</v>
      </c>
      <c r="O41" s="33" t="s">
        <v>340</v>
      </c>
      <c r="P41" s="33" t="s">
        <v>405</v>
      </c>
      <c r="Q41" s="1" t="s">
        <v>84</v>
      </c>
      <c r="R41" s="1" t="s">
        <v>200</v>
      </c>
      <c r="S41">
        <v>0.108</v>
      </c>
      <c r="T41" s="1" t="s">
        <v>242</v>
      </c>
      <c r="X41">
        <f>N41</f>
        <v>0.10800000000000001</v>
      </c>
    </row>
    <row r="42" spans="1:24" ht="30" customHeight="1">
      <c r="A42" s="33" t="s">
        <v>200</v>
      </c>
      <c r="B42" s="33" t="s">
        <v>199</v>
      </c>
      <c r="C42" s="33" t="s">
        <v>162</v>
      </c>
      <c r="D42" s="33" t="s">
        <v>163</v>
      </c>
      <c r="E42" s="33" t="s">
        <v>50</v>
      </c>
      <c r="F42" s="32">
        <f>SUM(X41:X41)</f>
        <v>0.10800000000000001</v>
      </c>
      <c r="G42" s="32"/>
      <c r="H42" s="32"/>
      <c r="I42" s="32"/>
      <c r="J42" s="32"/>
      <c r="K42" s="32">
        <f>TRUNC(ROUNDDOWN(F42,공량설정_일위대가!C23+1)*공량설정_일위대가!B22/100, 공량설정_일위대가!C23)</f>
        <v>0.1</v>
      </c>
      <c r="L42" s="33" t="s">
        <v>50</v>
      </c>
      <c r="M42" s="32"/>
      <c r="N42" s="32"/>
      <c r="O42" s="32" t="s">
        <v>340</v>
      </c>
      <c r="P42" s="33" t="s">
        <v>50</v>
      </c>
      <c r="Q42" s="1" t="s">
        <v>84</v>
      </c>
      <c r="R42" s="1" t="s">
        <v>50</v>
      </c>
      <c r="T42" s="1" t="s">
        <v>243</v>
      </c>
    </row>
    <row r="43" spans="1:24" ht="30" customHeight="1">
      <c r="A43" s="32"/>
      <c r="B43" s="116" t="s">
        <v>406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</row>
    <row r="44" spans="1:24" ht="30" customHeight="1">
      <c r="A44" s="33" t="s">
        <v>262</v>
      </c>
      <c r="B44" s="33" t="s">
        <v>260</v>
      </c>
      <c r="C44" s="33" t="s">
        <v>261</v>
      </c>
      <c r="D44" s="33" t="s">
        <v>82</v>
      </c>
      <c r="E44" s="33" t="s">
        <v>407</v>
      </c>
      <c r="F44" s="32">
        <v>1</v>
      </c>
      <c r="G44" s="32">
        <v>0</v>
      </c>
      <c r="H44" s="32"/>
      <c r="I44" s="32"/>
      <c r="J44" s="32"/>
      <c r="K44" s="32">
        <v>1</v>
      </c>
      <c r="L44" s="33" t="s">
        <v>161</v>
      </c>
      <c r="M44" s="32">
        <f>0.036*(H44+100)/100*(I44+100)/100*(J44+100)/100</f>
        <v>3.5999999999999997E-2</v>
      </c>
      <c r="N44" s="32">
        <f>F44*M44</f>
        <v>3.5999999999999997E-2</v>
      </c>
      <c r="O44" s="33" t="s">
        <v>338</v>
      </c>
      <c r="P44" s="33" t="s">
        <v>408</v>
      </c>
      <c r="Q44" s="1" t="s">
        <v>99</v>
      </c>
      <c r="R44" s="1" t="s">
        <v>164</v>
      </c>
      <c r="S44">
        <v>3.5999999999999997E-2</v>
      </c>
      <c r="T44" s="1" t="s">
        <v>263</v>
      </c>
      <c r="V44">
        <f>N44</f>
        <v>3.5999999999999997E-2</v>
      </c>
    </row>
    <row r="45" spans="1:24" ht="30" customHeight="1">
      <c r="A45" s="33" t="s">
        <v>278</v>
      </c>
      <c r="B45" s="33" t="s">
        <v>276</v>
      </c>
      <c r="C45" s="33" t="s">
        <v>277</v>
      </c>
      <c r="D45" s="33" t="s">
        <v>82</v>
      </c>
      <c r="E45" s="33" t="s">
        <v>393</v>
      </c>
      <c r="F45" s="32">
        <v>1</v>
      </c>
      <c r="G45" s="32">
        <v>0</v>
      </c>
      <c r="H45" s="32">
        <v>-10</v>
      </c>
      <c r="I45" s="32"/>
      <c r="J45" s="32"/>
      <c r="K45" s="32">
        <v>1</v>
      </c>
      <c r="L45" s="33" t="s">
        <v>161</v>
      </c>
      <c r="M45" s="32">
        <f>0.04*(H45+100)/100*(I45+100)/100*(J45+100)/100</f>
        <v>3.6000000000000004E-2</v>
      </c>
      <c r="N45" s="32">
        <f>F45*M45</f>
        <v>3.6000000000000004E-2</v>
      </c>
      <c r="O45" s="33" t="s">
        <v>338</v>
      </c>
      <c r="P45" s="33" t="s">
        <v>394</v>
      </c>
      <c r="Q45" s="1" t="s">
        <v>99</v>
      </c>
      <c r="R45" s="1" t="s">
        <v>164</v>
      </c>
      <c r="S45">
        <v>0.04</v>
      </c>
      <c r="T45" s="1" t="s">
        <v>279</v>
      </c>
      <c r="V45">
        <f>N45</f>
        <v>3.6000000000000004E-2</v>
      </c>
    </row>
    <row r="46" spans="1:24" ht="30" customHeight="1">
      <c r="A46" s="33" t="s">
        <v>164</v>
      </c>
      <c r="B46" s="33" t="s">
        <v>161</v>
      </c>
      <c r="C46" s="33" t="s">
        <v>162</v>
      </c>
      <c r="D46" s="33" t="s">
        <v>163</v>
      </c>
      <c r="E46" s="33" t="s">
        <v>50</v>
      </c>
      <c r="F46" s="32">
        <f>SUM(V44:V45)</f>
        <v>7.2000000000000008E-2</v>
      </c>
      <c r="G46" s="32"/>
      <c r="H46" s="32"/>
      <c r="I46" s="32"/>
      <c r="J46" s="32"/>
      <c r="K46" s="32">
        <f>TRUNC(ROUNDDOWN(F46,공량설정_일위대가!C25+1)*공량설정_일위대가!B24/100, 공량설정_일위대가!C25)</f>
        <v>7.0000000000000007E-2</v>
      </c>
      <c r="L46" s="33" t="s">
        <v>50</v>
      </c>
      <c r="M46" s="32"/>
      <c r="N46" s="32"/>
      <c r="O46" s="32" t="s">
        <v>338</v>
      </c>
      <c r="P46" s="33" t="s">
        <v>50</v>
      </c>
      <c r="Q46" s="1" t="s">
        <v>99</v>
      </c>
      <c r="R46" s="1" t="s">
        <v>50</v>
      </c>
      <c r="T46" s="1" t="s">
        <v>281</v>
      </c>
    </row>
  </sheetData>
  <mergeCells count="14">
    <mergeCell ref="B40:P40"/>
    <mergeCell ref="B43:P43"/>
    <mergeCell ref="B20:P20"/>
    <mergeCell ref="B24:P24"/>
    <mergeCell ref="B28:P28"/>
    <mergeCell ref="B31:P31"/>
    <mergeCell ref="B34:P34"/>
    <mergeCell ref="B37:P37"/>
    <mergeCell ref="B16:P16"/>
    <mergeCell ref="A1:P1"/>
    <mergeCell ref="A2:P2"/>
    <mergeCell ref="B4:P4"/>
    <mergeCell ref="B8:P8"/>
    <mergeCell ref="B12:P12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5"/>
  <sheetViews>
    <sheetView workbookViewId="0"/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138</v>
      </c>
      <c r="B1" t="s">
        <v>341</v>
      </c>
      <c r="C1" t="s">
        <v>342</v>
      </c>
      <c r="D1" t="s">
        <v>343</v>
      </c>
    </row>
    <row r="2" spans="1:4">
      <c r="A2" s="1" t="s">
        <v>344</v>
      </c>
      <c r="B2">
        <v>100</v>
      </c>
      <c r="D2" s="1" t="s">
        <v>103</v>
      </c>
    </row>
    <row r="3" spans="1:4">
      <c r="A3" t="s">
        <v>345</v>
      </c>
      <c r="C3">
        <v>3</v>
      </c>
      <c r="D3" s="1" t="s">
        <v>180</v>
      </c>
    </row>
    <row r="4" spans="1:4">
      <c r="A4" s="1" t="s">
        <v>346</v>
      </c>
      <c r="B4">
        <v>100</v>
      </c>
      <c r="D4" s="1" t="s">
        <v>60</v>
      </c>
    </row>
    <row r="5" spans="1:4">
      <c r="A5" t="s">
        <v>345</v>
      </c>
      <c r="C5">
        <v>3</v>
      </c>
      <c r="D5" s="1" t="s">
        <v>189</v>
      </c>
    </row>
    <row r="6" spans="1:4">
      <c r="A6" s="1" t="s">
        <v>347</v>
      </c>
      <c r="B6">
        <v>100</v>
      </c>
      <c r="D6" s="1" t="s">
        <v>93</v>
      </c>
    </row>
    <row r="7" spans="1:4">
      <c r="A7" t="s">
        <v>345</v>
      </c>
      <c r="C7">
        <v>3</v>
      </c>
      <c r="D7" s="1" t="s">
        <v>165</v>
      </c>
    </row>
    <row r="8" spans="1:4">
      <c r="A8" s="1" t="s">
        <v>348</v>
      </c>
      <c r="B8">
        <v>100</v>
      </c>
      <c r="D8" s="1" t="s">
        <v>67</v>
      </c>
    </row>
    <row r="9" spans="1:4">
      <c r="A9" t="s">
        <v>349</v>
      </c>
      <c r="C9">
        <v>2</v>
      </c>
      <c r="D9" s="1" t="s">
        <v>218</v>
      </c>
    </row>
    <row r="10" spans="1:4">
      <c r="A10" s="1" t="s">
        <v>350</v>
      </c>
      <c r="B10">
        <v>100</v>
      </c>
      <c r="D10" s="1" t="s">
        <v>111</v>
      </c>
    </row>
    <row r="11" spans="1:4">
      <c r="A11" t="s">
        <v>349</v>
      </c>
      <c r="C11">
        <v>3</v>
      </c>
      <c r="D11" s="1" t="s">
        <v>201</v>
      </c>
    </row>
    <row r="12" spans="1:4">
      <c r="A12" s="1" t="s">
        <v>351</v>
      </c>
      <c r="B12">
        <v>100</v>
      </c>
      <c r="D12" s="1" t="s">
        <v>107</v>
      </c>
    </row>
    <row r="13" spans="1:4">
      <c r="A13" t="s">
        <v>349</v>
      </c>
      <c r="C13">
        <v>2</v>
      </c>
      <c r="D13" s="1" t="s">
        <v>209</v>
      </c>
    </row>
    <row r="14" spans="1:4">
      <c r="A14" s="1" t="s">
        <v>352</v>
      </c>
      <c r="B14">
        <v>100</v>
      </c>
      <c r="D14" s="1" t="s">
        <v>116</v>
      </c>
    </row>
    <row r="15" spans="1:4">
      <c r="A15" t="s">
        <v>345</v>
      </c>
      <c r="C15">
        <v>2</v>
      </c>
      <c r="D15" s="1" t="s">
        <v>236</v>
      </c>
    </row>
    <row r="16" spans="1:4">
      <c r="A16" s="1" t="s">
        <v>353</v>
      </c>
      <c r="B16">
        <v>100</v>
      </c>
      <c r="D16" s="1" t="s">
        <v>124</v>
      </c>
    </row>
    <row r="17" spans="1:4">
      <c r="A17" t="s">
        <v>345</v>
      </c>
      <c r="C17">
        <v>2</v>
      </c>
      <c r="D17" s="1" t="s">
        <v>249</v>
      </c>
    </row>
    <row r="18" spans="1:4">
      <c r="A18" s="1" t="s">
        <v>354</v>
      </c>
      <c r="B18">
        <v>100</v>
      </c>
      <c r="D18" s="1" t="s">
        <v>73</v>
      </c>
    </row>
    <row r="19" spans="1:4">
      <c r="A19" t="s">
        <v>345</v>
      </c>
      <c r="C19">
        <v>3</v>
      </c>
      <c r="D19" s="1" t="s">
        <v>256</v>
      </c>
    </row>
    <row r="20" spans="1:4">
      <c r="A20" s="1" t="s">
        <v>355</v>
      </c>
      <c r="B20">
        <v>100</v>
      </c>
      <c r="D20" s="1" t="s">
        <v>78</v>
      </c>
    </row>
    <row r="21" spans="1:4">
      <c r="A21" t="s">
        <v>345</v>
      </c>
      <c r="C21">
        <v>2</v>
      </c>
      <c r="D21" s="1" t="s">
        <v>225</v>
      </c>
    </row>
    <row r="22" spans="1:4">
      <c r="A22" s="1" t="s">
        <v>356</v>
      </c>
      <c r="B22">
        <v>100</v>
      </c>
      <c r="D22" s="1" t="s">
        <v>84</v>
      </c>
    </row>
    <row r="23" spans="1:4">
      <c r="A23" t="s">
        <v>349</v>
      </c>
      <c r="C23">
        <v>1</v>
      </c>
      <c r="D23" s="1" t="s">
        <v>243</v>
      </c>
    </row>
    <row r="24" spans="1:4">
      <c r="A24" s="1" t="s">
        <v>357</v>
      </c>
      <c r="B24">
        <v>100</v>
      </c>
      <c r="D24" s="1" t="s">
        <v>99</v>
      </c>
    </row>
    <row r="25" spans="1:4">
      <c r="A25" t="s">
        <v>345</v>
      </c>
      <c r="C25">
        <v>2</v>
      </c>
      <c r="D25" s="1" t="s">
        <v>281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/>
  </sheetViews>
  <sheetFormatPr defaultRowHeight="16.5"/>
  <sheetData>
    <row r="1" spans="1:7">
      <c r="A1" t="s">
        <v>409</v>
      </c>
    </row>
    <row r="2" spans="1:7">
      <c r="A2" s="1" t="s">
        <v>410</v>
      </c>
      <c r="B2" t="s">
        <v>411</v>
      </c>
      <c r="C2" s="1" t="s">
        <v>412</v>
      </c>
    </row>
    <row r="3" spans="1:7">
      <c r="A3" s="1" t="s">
        <v>413</v>
      </c>
      <c r="B3" t="s">
        <v>414</v>
      </c>
    </row>
    <row r="4" spans="1:7">
      <c r="A4" s="1" t="s">
        <v>415</v>
      </c>
      <c r="B4">
        <v>5</v>
      </c>
    </row>
    <row r="5" spans="1:7">
      <c r="A5" s="1" t="s">
        <v>416</v>
      </c>
      <c r="B5">
        <v>5</v>
      </c>
    </row>
    <row r="6" spans="1:7">
      <c r="A6" s="1" t="s">
        <v>417</v>
      </c>
      <c r="B6" t="s">
        <v>418</v>
      </c>
    </row>
    <row r="7" spans="1:7">
      <c r="A7" s="1" t="s">
        <v>419</v>
      </c>
      <c r="B7" t="s">
        <v>420</v>
      </c>
      <c r="C7">
        <v>1</v>
      </c>
    </row>
    <row r="8" spans="1:7">
      <c r="A8" s="1" t="s">
        <v>421</v>
      </c>
      <c r="B8" t="s">
        <v>420</v>
      </c>
      <c r="C8">
        <v>2</v>
      </c>
    </row>
    <row r="9" spans="1:7">
      <c r="A9" s="1" t="s">
        <v>422</v>
      </c>
      <c r="B9" t="s">
        <v>285</v>
      </c>
      <c r="C9" t="s">
        <v>287</v>
      </c>
      <c r="D9" t="s">
        <v>288</v>
      </c>
      <c r="E9" t="s">
        <v>289</v>
      </c>
      <c r="F9" t="s">
        <v>290</v>
      </c>
      <c r="G9" t="s">
        <v>423</v>
      </c>
    </row>
    <row r="10" spans="1:7">
      <c r="A10" s="1" t="s">
        <v>424</v>
      </c>
      <c r="B10">
        <v>1267</v>
      </c>
      <c r="C10">
        <v>0</v>
      </c>
      <c r="D10">
        <v>0</v>
      </c>
    </row>
    <row r="11" spans="1:7">
      <c r="A11" s="1" t="s">
        <v>425</v>
      </c>
      <c r="B11" t="s">
        <v>426</v>
      </c>
      <c r="C11">
        <v>4</v>
      </c>
    </row>
    <row r="12" spans="1:7">
      <c r="A12" s="1" t="s">
        <v>427</v>
      </c>
      <c r="B12" t="s">
        <v>426</v>
      </c>
      <c r="C12">
        <v>4</v>
      </c>
    </row>
    <row r="13" spans="1:7">
      <c r="A13" s="1" t="s">
        <v>428</v>
      </c>
      <c r="B13" t="s">
        <v>426</v>
      </c>
      <c r="C13">
        <v>3</v>
      </c>
    </row>
    <row r="14" spans="1:7">
      <c r="A14" s="1" t="s">
        <v>429</v>
      </c>
      <c r="B14" t="s">
        <v>426</v>
      </c>
      <c r="C14">
        <v>5</v>
      </c>
    </row>
    <row r="15" spans="1:7">
      <c r="A15" s="1" t="s">
        <v>430</v>
      </c>
      <c r="B15" t="s">
        <v>431</v>
      </c>
      <c r="C15" t="s">
        <v>432</v>
      </c>
      <c r="D15" t="s">
        <v>432</v>
      </c>
      <c r="E15" t="s">
        <v>432</v>
      </c>
      <c r="F15">
        <v>1</v>
      </c>
    </row>
    <row r="16" spans="1:7">
      <c r="A16" s="1" t="s">
        <v>433</v>
      </c>
      <c r="B16">
        <v>1.1100000000000001</v>
      </c>
      <c r="C16">
        <v>1.1200000000000001</v>
      </c>
    </row>
    <row r="17" spans="1:13">
      <c r="A17" s="1" t="s">
        <v>434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435</v>
      </c>
      <c r="B18">
        <v>1.25</v>
      </c>
      <c r="C18">
        <v>1.071</v>
      </c>
    </row>
    <row r="19" spans="1:13">
      <c r="A19" s="1" t="s">
        <v>436</v>
      </c>
    </row>
    <row r="20" spans="1:13">
      <c r="A20" s="1" t="s">
        <v>437</v>
      </c>
      <c r="B20" s="1" t="s">
        <v>420</v>
      </c>
      <c r="C20">
        <v>1</v>
      </c>
    </row>
    <row r="21" spans="1:13">
      <c r="A21" t="s">
        <v>439</v>
      </c>
      <c r="B21" t="s">
        <v>440</v>
      </c>
      <c r="C21" t="s">
        <v>441</v>
      </c>
    </row>
    <row r="22" spans="1:13">
      <c r="A22">
        <v>1</v>
      </c>
      <c r="B22" s="1" t="s">
        <v>442</v>
      </c>
      <c r="C22" s="1" t="s">
        <v>443</v>
      </c>
    </row>
    <row r="23" spans="1:13">
      <c r="A23">
        <v>2</v>
      </c>
      <c r="B23" s="1" t="s">
        <v>444</v>
      </c>
      <c r="C23" s="1" t="s">
        <v>445</v>
      </c>
    </row>
    <row r="24" spans="1:13">
      <c r="A24">
        <v>3</v>
      </c>
      <c r="B24" s="1" t="s">
        <v>446</v>
      </c>
      <c r="C24" s="1" t="s">
        <v>447</v>
      </c>
    </row>
    <row r="25" spans="1:13">
      <c r="A25">
        <v>4</v>
      </c>
      <c r="B25" s="1" t="s">
        <v>448</v>
      </c>
      <c r="C25" s="1" t="s">
        <v>449</v>
      </c>
    </row>
    <row r="26" spans="1:13">
      <c r="A26">
        <v>5</v>
      </c>
      <c r="B26" s="1" t="s">
        <v>450</v>
      </c>
      <c r="C26" s="1" t="s">
        <v>50</v>
      </c>
    </row>
    <row r="27" spans="1:13">
      <c r="A27">
        <v>6</v>
      </c>
      <c r="B27" s="1" t="s">
        <v>451</v>
      </c>
      <c r="C27" s="1" t="s">
        <v>50</v>
      </c>
    </row>
    <row r="28" spans="1:13">
      <c r="A28">
        <v>7</v>
      </c>
      <c r="B28" s="1" t="s">
        <v>451</v>
      </c>
      <c r="C28" s="1" t="s">
        <v>50</v>
      </c>
    </row>
    <row r="29" spans="1:13">
      <c r="A29">
        <v>8</v>
      </c>
      <c r="B29" s="1" t="s">
        <v>451</v>
      </c>
      <c r="C29" s="1" t="s">
        <v>50</v>
      </c>
    </row>
    <row r="30" spans="1:13">
      <c r="A30">
        <v>9</v>
      </c>
      <c r="B30" s="1" t="s">
        <v>451</v>
      </c>
      <c r="C30" s="1" t="s">
        <v>50</v>
      </c>
    </row>
    <row r="43" spans="1:2">
      <c r="A43" t="s">
        <v>438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13</vt:i4>
      </vt:variant>
    </vt:vector>
  </HeadingPairs>
  <TitlesOfParts>
    <vt:vector size="24" baseType="lpstr">
      <vt:lpstr>공사품의내용</vt:lpstr>
      <vt:lpstr>전기원가</vt:lpstr>
      <vt:lpstr>공종별집계표</vt:lpstr>
      <vt:lpstr>공종별내역서</vt:lpstr>
      <vt:lpstr>일위대가목록</vt:lpstr>
      <vt:lpstr>일위대가</vt:lpstr>
      <vt:lpstr>단가대비표</vt:lpstr>
      <vt:lpstr>공량산출근거서_일위대가</vt:lpstr>
      <vt:lpstr>공량설정_일위대가</vt:lpstr>
      <vt:lpstr> 공사설정 </vt:lpstr>
      <vt:lpstr>Sheet1</vt:lpstr>
      <vt:lpstr>공량산출근거서_일위대가!Print_Area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전기원가!Print_Area</vt:lpstr>
      <vt:lpstr>공량산출근거서_일위대가!Print_Titles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aone</dc:creator>
  <cp:lastModifiedBy>태현 윤</cp:lastModifiedBy>
  <dcterms:created xsi:type="dcterms:W3CDTF">2026-06-24T02:08:59Z</dcterms:created>
  <dcterms:modified xsi:type="dcterms:W3CDTF">2026-07-16T01:21:19Z</dcterms:modified>
</cp:coreProperties>
</file>