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승강기\"/>
    </mc:Choice>
  </mc:AlternateContent>
  <xr:revisionPtr revIDLastSave="0" documentId="13_ncr:1_{6DEDA7A1-D034-49BE-8EA2-9861C2800C99}" xr6:coauthVersionLast="47" xr6:coauthVersionMax="47" xr10:uidLastSave="{00000000-0000-0000-0000-000000000000}"/>
  <bookViews>
    <workbookView xWindow="28680" yWindow="-120" windowWidth="29040" windowHeight="15720" tabRatio="842" activeTab="1" xr2:uid="{00000000-000D-0000-FFFF-FFFF00000000}"/>
  </bookViews>
  <sheets>
    <sheet name="표지" sheetId="36" r:id="rId1"/>
    <sheet name="갑지(건축)" sheetId="38" r:id="rId2"/>
    <sheet name="원가" sheetId="42" r:id="rId3"/>
    <sheet name="집계표(건축)" sheetId="8" r:id="rId4"/>
    <sheet name="내역서" sheetId="34" r:id="rId5"/>
    <sheet name="간지" sheetId="52" r:id="rId6"/>
  </sheets>
  <definedNames>
    <definedName name="_Dist_Bin" localSheetId="5" hidden="1">#REF!</definedName>
    <definedName name="_Dist_Bin" hidden="1">#REF!</definedName>
    <definedName name="_Dist_Values" hidden="1">#REF!</definedName>
    <definedName name="_Fill" localSheetId="5" hidden="1">#REF!</definedName>
    <definedName name="_Fill" localSheetId="1" hidden="1">#REF!</definedName>
    <definedName name="_Fill" hidden="1">#REF!</definedName>
    <definedName name="_Key1" localSheetId="2" hidden="1">#REF!</definedName>
    <definedName name="_Key2" localSheetId="2" hidden="1">#REF!</definedName>
    <definedName name="_Order1" hidden="1">255</definedName>
    <definedName name="_Order2" hidden="1">255</definedName>
    <definedName name="_Regression_Int" hidden="1">1</definedName>
    <definedName name="_Sort" localSheetId="2" hidden="1">#REF!</definedName>
    <definedName name="_Table1_In1" localSheetId="2" hidden="1">#REF!</definedName>
    <definedName name="_Table1_In1" hidden="1">#REF!</definedName>
    <definedName name="_Table1_Out" localSheetId="2" hidden="1">#REF!</definedName>
    <definedName name="_Table1_Out" hidden="1">#REF!</definedName>
    <definedName name="a" localSheetId="2">원가!집</definedName>
    <definedName name="AAAA" localSheetId="5">간지!AAAAA</definedName>
    <definedName name="AAAA" localSheetId="2">원가!AAAAA</definedName>
    <definedName name="AAAA" localSheetId="3">'집계표(건축)'!AAAAA</definedName>
    <definedName name="AAAA">[0]!AAAAA</definedName>
    <definedName name="AAAAA" localSheetId="5">#N/A</definedName>
    <definedName name="AAAAA" localSheetId="2">원가!AAAAA</definedName>
    <definedName name="AAAAA" localSheetId="3">'집계표(건축)'!AAAAA</definedName>
    <definedName name="AAAAA">원가!AAAAA</definedName>
    <definedName name="aer" localSheetId="5">#REF!,#REF!</definedName>
    <definedName name="aer" localSheetId="2">#REF!,#REF!</definedName>
    <definedName name="aer">#REF!,#REF!</definedName>
    <definedName name="_xlnm.Database" localSheetId="1">#REF!</definedName>
    <definedName name="_xlnm.Database">#REF!</definedName>
    <definedName name="dlff" localSheetId="5" hidden="1">{#N/A,#N/A,FALSE,"운반시간"}</definedName>
    <definedName name="dlff" localSheetId="2" hidden="1">{#N/A,#N/A,FALSE,"운반시간"}</definedName>
    <definedName name="dlff" hidden="1">{#N/A,#N/A,FALSE,"운반시간"}</definedName>
    <definedName name="dn" localSheetId="5" hidden="1">{#N/A,#N/A,FALSE,"혼합골재"}</definedName>
    <definedName name="dn" localSheetId="2" hidden="1">{#N/A,#N/A,FALSE,"혼합골재"}</definedName>
    <definedName name="dn" hidden="1">{#N/A,#N/A,FALSE,"혼합골재"}</definedName>
    <definedName name="dsdsd" localSheetId="5" hidden="1">{#N/A,#N/A,FALSE,"운반시간"}</definedName>
    <definedName name="dsdsd" localSheetId="2" hidden="1">{#N/A,#N/A,FALSE,"운반시간"}</definedName>
    <definedName name="dsdsd" hidden="1">{#N/A,#N/A,FALSE,"운반시간"}</definedName>
    <definedName name="edssqq" localSheetId="5" hidden="1">{#N/A,#N/A,FALSE,"혼합골재"}</definedName>
    <definedName name="edssqq" localSheetId="2" hidden="1">{#N/A,#N/A,FALSE,"혼합골재"}</definedName>
    <definedName name="edssqq" hidden="1">{#N/A,#N/A,FALSE,"혼합골재"}</definedName>
    <definedName name="grew" localSheetId="5" hidden="1">#REF!</definedName>
    <definedName name="grew" localSheetId="2" hidden="1">#REF!</definedName>
    <definedName name="grew" hidden="1">#REF!</definedName>
    <definedName name="gu" localSheetId="5">#REF!,#REF!</definedName>
    <definedName name="gu" localSheetId="2">#REF!,#REF!</definedName>
    <definedName name="gu">#REF!,#REF!</definedName>
    <definedName name="han" localSheetId="5" hidden="1">#REF!</definedName>
    <definedName name="han" localSheetId="2" hidden="1">#REF!</definedName>
    <definedName name="han" hidden="1">#REF!</definedName>
    <definedName name="HTML_CodePage" hidden="1">949</definedName>
    <definedName name="HTML_Control" localSheetId="5" hidden="1">{"'Firr(선)'!$AS$1:$AY$62","'Firr(사)'!$AS$1:$AY$62","'Firr(회)'!$AS$1:$AY$62","'Firr(선)'!$L$1:$V$62","'Firr(사)'!$L$1:$V$62","'Firr(회)'!$L$1:$V$62"}</definedName>
    <definedName name="HTML_Control" localSheetId="2" hidden="1">{"'Firr(선)'!$AS$1:$AY$62","'Firr(사)'!$AS$1:$AY$62","'Firr(회)'!$AS$1:$AY$62","'Firr(선)'!$L$1:$V$62","'Firr(사)'!$L$1:$V$62","'Firr(회)'!$L$1:$V$62"}</definedName>
    <definedName name="HTML_Control" hidden="1">{"'Firr(선)'!$AS$1:$AY$62","'Firr(사)'!$AS$1:$AY$62","'Firr(회)'!$AS$1:$AY$62","'Firr(선)'!$L$1:$V$62","'Firr(사)'!$L$1:$V$62","'Firr(회)'!$L$1:$V$62"}</definedName>
    <definedName name="HTML_Description" hidden="1">""</definedName>
    <definedName name="HTML_Email" hidden="1">""</definedName>
    <definedName name="HTML_Header" hidden="1">"8%"</definedName>
    <definedName name="HTML_LastUpdate" hidden="1">"2000-11-08"</definedName>
    <definedName name="HTML_LineAfter" hidden="1">FALSE</definedName>
    <definedName name="HTML_LineBefore" hidden="1">FALSE</definedName>
    <definedName name="HTML_Name" hidden="1">"이제찬"</definedName>
    <definedName name="HTML_OBDlg2" hidden="1">TRUE</definedName>
    <definedName name="HTML_OBDlg4" hidden="1">TRUE</definedName>
    <definedName name="HTML_OS" hidden="1">0</definedName>
    <definedName name="HTML_PathFile" hidden="1">"C:\My Documents\MyHTML.htm"</definedName>
    <definedName name="HTML_Title" hidden="1">"Firrsrwd"</definedName>
    <definedName name="_xlnm.Print_Area" localSheetId="5">간지!$A$1:$L$64</definedName>
    <definedName name="_xlnm.Print_Area" localSheetId="1">'갑지(건축)'!$A$1:$K$22</definedName>
    <definedName name="_xlnm.Print_Area" localSheetId="4">내역서!$A$1:$M$395</definedName>
    <definedName name="_xlnm.Print_Area" localSheetId="2">원가!$A$1:$G$39</definedName>
    <definedName name="_xlnm.Print_Area" localSheetId="3">'집계표(건축)'!$A$1:$M$27</definedName>
    <definedName name="_xlnm.Print_Area" localSheetId="0">표지!$A$1:$N$21</definedName>
    <definedName name="Print_Area_MI" localSheetId="5">#REF!</definedName>
    <definedName name="Print_Area_MI" localSheetId="1">#REF!</definedName>
    <definedName name="Print_Area_MI">#REF!</definedName>
    <definedName name="_xlnm.Print_Titles" localSheetId="5">#REF!</definedName>
    <definedName name="_xlnm.Print_Titles" localSheetId="4">내역서!$1:$4</definedName>
    <definedName name="_xlnm.Print_Titles">#REF!</definedName>
    <definedName name="qw" localSheetId="5" hidden="1">{#N/A,#N/A,FALSE,"단가표지"}</definedName>
    <definedName name="qw" localSheetId="2" hidden="1">{#N/A,#N/A,FALSE,"단가표지"}</definedName>
    <definedName name="qw" hidden="1">{#N/A,#N/A,FALSE,"단가표지"}</definedName>
    <definedName name="rkdkd" localSheetId="5" hidden="1">{#N/A,#N/A,FALSE,"2~8번"}</definedName>
    <definedName name="rkdkd" localSheetId="2" hidden="1">{#N/A,#N/A,FALSE,"2~8번"}</definedName>
    <definedName name="rkdkd" hidden="1">{#N/A,#N/A,FALSE,"2~8번"}</definedName>
    <definedName name="RT" localSheetId="5">#REF!,#REF!,#REF!</definedName>
    <definedName name="RT" localSheetId="2">#REF!,#REF!,#REF!</definedName>
    <definedName name="RT">#REF!,#REF!,#REF!</definedName>
    <definedName name="rty" localSheetId="5">#REF!,#REF!</definedName>
    <definedName name="rty" localSheetId="2">#REF!,#REF!</definedName>
    <definedName name="rty">#REF!,#REF!</definedName>
    <definedName name="sdg" localSheetId="5" hidden="1">#REF!</definedName>
    <definedName name="sdg" localSheetId="2" hidden="1">#REF!</definedName>
    <definedName name="sdg" hidden="1">#REF!</definedName>
    <definedName name="sr" localSheetId="5">#REF!,#REF!</definedName>
    <definedName name="sr" localSheetId="2">#REF!,#REF!</definedName>
    <definedName name="sr">#REF!,#REF!</definedName>
    <definedName name="sss" localSheetId="5" hidden="1">{#N/A,#N/A,FALSE,"전력간선"}</definedName>
    <definedName name="sss" localSheetId="2" hidden="1">{#N/A,#N/A,FALSE,"전력간선"}</definedName>
    <definedName name="sss" hidden="1">{#N/A,#N/A,FALSE,"전력간선"}</definedName>
    <definedName name="tr" localSheetId="5" hidden="1">#REF!</definedName>
    <definedName name="tr" localSheetId="2" hidden="1">#REF!</definedName>
    <definedName name="tr" hidden="1">#REF!</definedName>
    <definedName name="ujdffdf" localSheetId="5" hidden="1">{#N/A,#N/A,FALSE,"단가표지"}</definedName>
    <definedName name="ujdffdf" localSheetId="2" hidden="1">{#N/A,#N/A,FALSE,"단가표지"}</definedName>
    <definedName name="ujdffdf" hidden="1">{#N/A,#N/A,FALSE,"단가표지"}</definedName>
    <definedName name="wererr" localSheetId="5" hidden="1">{#N/A,#N/A,FALSE,"운반시간"}</definedName>
    <definedName name="wererr" localSheetId="2" hidden="1">{#N/A,#N/A,FALSE,"운반시간"}</definedName>
    <definedName name="wererr" hidden="1">{#N/A,#N/A,FALSE,"운반시간"}</definedName>
    <definedName name="werewr" localSheetId="5" hidden="1">{#N/A,#N/A,FALSE,"골재소요량";#N/A,#N/A,FALSE,"골재소요량"}</definedName>
    <definedName name="werewr" localSheetId="2" hidden="1">{#N/A,#N/A,FALSE,"골재소요량";#N/A,#N/A,FALSE,"골재소요량"}</definedName>
    <definedName name="werewr" hidden="1">{#N/A,#N/A,FALSE,"골재소요량";#N/A,#N/A,FALSE,"골재소요량"}</definedName>
    <definedName name="wm.조골재1" localSheetId="5" hidden="1">{#N/A,#N/A,FALSE,"조골재"}</definedName>
    <definedName name="wm.조골재1" localSheetId="2" hidden="1">{#N/A,#N/A,FALSE,"조골재"}</definedName>
    <definedName name="wm.조골재1" hidden="1">{#N/A,#N/A,FALSE,"조골재"}</definedName>
    <definedName name="wrn.2번." localSheetId="5" hidden="1">{#N/A,#N/A,FALSE,"2~8번"}</definedName>
    <definedName name="wrn.2번." localSheetId="2" hidden="1">{#N/A,#N/A,FALSE,"2~8번"}</definedName>
    <definedName name="wrn.2번." hidden="1">{#N/A,#N/A,FALSE,"2~8번"}</definedName>
    <definedName name="wrn.골재소요량." localSheetId="5" hidden="1">{#N/A,#N/A,FALSE,"골재소요량";#N/A,#N/A,FALSE,"골재소요량"}</definedName>
    <definedName name="wrn.골재소요량." localSheetId="2" hidden="1">{#N/A,#N/A,FALSE,"골재소요량";#N/A,#N/A,FALSE,"골재소요량"}</definedName>
    <definedName name="wrn.골재소요량." hidden="1">{#N/A,#N/A,FALSE,"골재소요량";#N/A,#N/A,FALSE,"골재소요량"}</definedName>
    <definedName name="wrn.교육청." localSheetId="5" hidden="1">{#N/A,#N/A,FALSE,"전력간선"}</definedName>
    <definedName name="wrn.교육청." localSheetId="2" hidden="1">{#N/A,#N/A,FALSE,"전력간선"}</definedName>
    <definedName name="wrn.교육청." hidden="1">{#N/A,#N/A,FALSE,"전력간선"}</definedName>
    <definedName name="wrn.구조2." localSheetId="5" hidden="1">{#N/A,#N/A,FALSE,"구조2"}</definedName>
    <definedName name="wrn.구조2." localSheetId="2" hidden="1">{#N/A,#N/A,FALSE,"구조2"}</definedName>
    <definedName name="wrn.구조2." hidden="1">{#N/A,#N/A,FALSE,"구조2"}</definedName>
    <definedName name="wrn.단가표지." localSheetId="5" hidden="1">{#N/A,#N/A,FALSE,"단가표지"}</definedName>
    <definedName name="wrn.단가표지." localSheetId="2" hidden="1">{#N/A,#N/A,FALSE,"단가표지"}</definedName>
    <definedName name="wrn.단가표지." hidden="1">{#N/A,#N/A,FALSE,"단가표지"}</definedName>
    <definedName name="wrn.배수1." localSheetId="5" hidden="1">{#N/A,#N/A,FALSE,"배수1"}</definedName>
    <definedName name="wrn.배수1." localSheetId="2" hidden="1">{#N/A,#N/A,FALSE,"배수1"}</definedName>
    <definedName name="wrn.배수1." hidden="1">{#N/A,#N/A,FALSE,"배수1"}</definedName>
    <definedName name="wrn.배수2." localSheetId="5" hidden="1">{#N/A,#N/A,FALSE,"배수2"}</definedName>
    <definedName name="wrn.배수2." localSheetId="2" hidden="1">{#N/A,#N/A,FALSE,"배수2"}</definedName>
    <definedName name="wrn.배수2." hidden="1">{#N/A,#N/A,FALSE,"배수2"}</definedName>
    <definedName name="wrn.부대1." localSheetId="5" hidden="1">{#N/A,#N/A,FALSE,"부대1"}</definedName>
    <definedName name="wrn.부대1." localSheetId="2" hidden="1">{#N/A,#N/A,FALSE,"부대1"}</definedName>
    <definedName name="wrn.부대1." hidden="1">{#N/A,#N/A,FALSE,"부대1"}</definedName>
    <definedName name="wrn.부대2." localSheetId="5" hidden="1">{#N/A,#N/A,FALSE,"부대2"}</definedName>
    <definedName name="wrn.부대2." localSheetId="2" hidden="1">{#N/A,#N/A,FALSE,"부대2"}</definedName>
    <definedName name="wrn.부대2." hidden="1">{#N/A,#N/A,FALSE,"부대2"}</definedName>
    <definedName name="wrn.속도." localSheetId="5" hidden="1">{#N/A,#N/A,FALSE,"속도"}</definedName>
    <definedName name="wrn.속도." localSheetId="2" hidden="1">{#N/A,#N/A,FALSE,"속도"}</definedName>
    <definedName name="wrn.속도." hidden="1">{#N/A,#N/A,FALSE,"속도"}</definedName>
    <definedName name="wrn.운반시간." localSheetId="5" hidden="1">{#N/A,#N/A,FALSE,"운반시간"}</definedName>
    <definedName name="wrn.운반시간." localSheetId="2" hidden="1">{#N/A,#N/A,FALSE,"운반시간"}</definedName>
    <definedName name="wrn.운반시간." hidden="1">{#N/A,#N/A,FALSE,"운반시간"}</definedName>
    <definedName name="wrn.이정표." localSheetId="5" hidden="1">{#N/A,#N/A,FALSE,"이정표"}</definedName>
    <definedName name="wrn.이정표." localSheetId="2" hidden="1">{#N/A,#N/A,FALSE,"이정표"}</definedName>
    <definedName name="wrn.이정표." hidden="1">{#N/A,#N/A,FALSE,"이정표"}</definedName>
    <definedName name="wrn.조골재." localSheetId="5" hidden="1">{#N/A,#N/A,FALSE,"조골재"}</definedName>
    <definedName name="wrn.조골재." localSheetId="2" hidden="1">{#N/A,#N/A,FALSE,"조골재"}</definedName>
    <definedName name="wrn.조골재." hidden="1">{#N/A,#N/A,FALSE,"조골재"}</definedName>
    <definedName name="wrn.토공1." localSheetId="5" hidden="1">{#N/A,#N/A,FALSE,"구조1"}</definedName>
    <definedName name="wrn.토공1." localSheetId="2" hidden="1">{#N/A,#N/A,FALSE,"구조1"}</definedName>
    <definedName name="wrn.토공1." hidden="1">{#N/A,#N/A,FALSE,"구조1"}</definedName>
    <definedName name="wrn.토공2." localSheetId="5" hidden="1">{#N/A,#N/A,FALSE,"토공2"}</definedName>
    <definedName name="wrn.토공2." localSheetId="2" hidden="1">{#N/A,#N/A,FALSE,"토공2"}</definedName>
    <definedName name="wrn.토공2." hidden="1">{#N/A,#N/A,FALSE,"토공2"}</definedName>
    <definedName name="wrn.포장1." localSheetId="5" hidden="1">{#N/A,#N/A,FALSE,"포장1";#N/A,#N/A,FALSE,"포장1"}</definedName>
    <definedName name="wrn.포장1." localSheetId="2" hidden="1">{#N/A,#N/A,FALSE,"포장1";#N/A,#N/A,FALSE,"포장1"}</definedName>
    <definedName name="wrn.포장1." hidden="1">{#N/A,#N/A,FALSE,"포장1";#N/A,#N/A,FALSE,"포장1"}</definedName>
    <definedName name="wrn.포장2." localSheetId="5" hidden="1">{#N/A,#N/A,FALSE,"포장2"}</definedName>
    <definedName name="wrn.포장2." localSheetId="2" hidden="1">{#N/A,#N/A,FALSE,"포장2"}</definedName>
    <definedName name="wrn.포장2." hidden="1">{#N/A,#N/A,FALSE,"포장2"}</definedName>
    <definedName name="wrn.표지목차." localSheetId="5" hidden="1">{#N/A,#N/A,FALSE,"표지목차"}</definedName>
    <definedName name="wrn.표지목차." localSheetId="2" hidden="1">{#N/A,#N/A,FALSE,"표지목차"}</definedName>
    <definedName name="wrn.표지목차." hidden="1">{#N/A,#N/A,FALSE,"표지목차"}</definedName>
    <definedName name="wrn.혼합골재." localSheetId="5" hidden="1">{#N/A,#N/A,FALSE,"혼합골재"}</definedName>
    <definedName name="wrn.혼합골재." localSheetId="2" hidden="1">{#N/A,#N/A,FALSE,"혼합골재"}</definedName>
    <definedName name="wrn.혼합골재." hidden="1">{#N/A,#N/A,FALSE,"혼합골재"}</definedName>
    <definedName name="xx" localSheetId="5" hidden="1">#REF!</definedName>
    <definedName name="xx" localSheetId="2" hidden="1">#REF!</definedName>
    <definedName name="xx" hidden="1">#REF!</definedName>
    <definedName name="ㄱㄱㄱ" localSheetId="5">간지!집</definedName>
    <definedName name="ㄱㄱㄱ" localSheetId="2">[0]!집</definedName>
    <definedName name="ㄱㄱㄱ">집</definedName>
    <definedName name="ㄱㅈㅎ" localSheetId="5" hidden="1">#REF!</definedName>
    <definedName name="ㄱㅈㅎ" localSheetId="2" hidden="1">#REF!</definedName>
    <definedName name="ㄱㅈㅎ" hidden="1">#REF!</definedName>
    <definedName name="가설" localSheetId="5">간지!템플리트모듈6</definedName>
    <definedName name="가설" localSheetId="2">원가!템플리트모듈6</definedName>
    <definedName name="가설" localSheetId="3">'집계표(건축)'!템플리트모듈6</definedName>
    <definedName name="가설">[0]!템플리트모듈6</definedName>
    <definedName name="감감" localSheetId="5">간지!감감</definedName>
    <definedName name="감감" localSheetId="2">원가!감감</definedName>
    <definedName name="감감">[0]!감감</definedName>
    <definedName name="감삼" localSheetId="5">간지!감삼</definedName>
    <definedName name="감삼" localSheetId="2">원가!감삼</definedName>
    <definedName name="감삼">[0]!감삼</definedName>
    <definedName name="감삼준" localSheetId="5">간지!템플리트모듈6</definedName>
    <definedName name="감삼준" localSheetId="2">[0]!템플리트모듈6</definedName>
    <definedName name="감삼준">템플리트모듈6</definedName>
    <definedName name="강교" localSheetId="5" hidden="1">{#N/A,#N/A,FALSE,"포장2"}</definedName>
    <definedName name="강교" localSheetId="2" hidden="1">{#N/A,#N/A,FALSE,"포장2"}</definedName>
    <definedName name="강교" hidden="1">{#N/A,#N/A,FALSE,"포장2"}</definedName>
    <definedName name="강구조물" localSheetId="5" hidden="1">{#N/A,#N/A,FALSE,"포장1";#N/A,#N/A,FALSE,"포장1"}</definedName>
    <definedName name="강구조물" localSheetId="2" hidden="1">{#N/A,#N/A,FALSE,"포장1";#N/A,#N/A,FALSE,"포장1"}</definedName>
    <definedName name="강구조물" hidden="1">{#N/A,#N/A,FALSE,"포장1";#N/A,#N/A,FALSE,"포장1"}</definedName>
    <definedName name="견적대비" localSheetId="5" hidden="1">{#N/A,#N/A,FALSE,"포장2"}</definedName>
    <definedName name="견적대비" localSheetId="2" hidden="1">{#N/A,#N/A,FALSE,"포장2"}</definedName>
    <definedName name="견적대비" hidden="1">{#N/A,#N/A,FALSE,"포장2"}</definedName>
    <definedName name="결" localSheetId="5" hidden="1">{#N/A,#N/A,FALSE,"포장2"}</definedName>
    <definedName name="결" localSheetId="2" hidden="1">{#N/A,#N/A,FALSE,"포장2"}</definedName>
    <definedName name="결" hidden="1">{#N/A,#N/A,FALSE,"포장2"}</definedName>
    <definedName name="결과" localSheetId="5" hidden="1">{#N/A,#N/A,FALSE,"포장2"}</definedName>
    <definedName name="결과" localSheetId="2" hidden="1">{#N/A,#N/A,FALSE,"포장2"}</definedName>
    <definedName name="결과" hidden="1">{#N/A,#N/A,FALSE,"포장2"}</definedName>
    <definedName name="공정" localSheetId="5">간지!공정</definedName>
    <definedName name="공정" localSheetId="2">원가!공정</definedName>
    <definedName name="공정">[0]!공정</definedName>
    <definedName name="관급" localSheetId="5">간지!관급</definedName>
    <definedName name="관급" localSheetId="2">원가!관급</definedName>
    <definedName name="관급" localSheetId="3">'집계표(건축)'!관급</definedName>
    <definedName name="관급">[0]!관급</definedName>
    <definedName name="관급1" localSheetId="5">간지!관급</definedName>
    <definedName name="관급1" localSheetId="2">원가!관급</definedName>
    <definedName name="관급1" localSheetId="3">'집계표(건축)'!관급</definedName>
    <definedName name="관급1">관급</definedName>
    <definedName name="관급2" localSheetId="5">간지!관급2</definedName>
    <definedName name="관급2" localSheetId="2">원가!관급2</definedName>
    <definedName name="관급2" localSheetId="3">'집계표(건축)'!관급2</definedName>
    <definedName name="관급2">[0]!관급2</definedName>
    <definedName name="관급자재2" localSheetId="5">간지!관급자재2</definedName>
    <definedName name="관급자재2" localSheetId="2">원가!관급자재2</definedName>
    <definedName name="관급자재2">[0]!관급자재2</definedName>
    <definedName name="관급자재대" localSheetId="5">간지!관급자재대</definedName>
    <definedName name="관급자재대" localSheetId="2">원가!관급자재대</definedName>
    <definedName name="관급자재대" localSheetId="3">'집계표(건축)'!관급자재대</definedName>
    <definedName name="관급자재대">[0]!관급자재대</definedName>
    <definedName name="관급자재표" localSheetId="5">간지!관급자재2</definedName>
    <definedName name="관급자재표" localSheetId="2">원가!관급자재2</definedName>
    <definedName name="관급자재표">관급자재2</definedName>
    <definedName name="관리" localSheetId="5" hidden="1">{#N/A,#N/A,FALSE,"포장2"}</definedName>
    <definedName name="관리" localSheetId="2" hidden="1">{#N/A,#N/A,FALSE,"포장2"}</definedName>
    <definedName name="관리" hidden="1">{#N/A,#N/A,FALSE,"포장2"}</definedName>
    <definedName name="교좌" localSheetId="5" hidden="1">{#N/A,#N/A,FALSE,"포장2"}</definedName>
    <definedName name="교좌" localSheetId="2" hidden="1">{#N/A,#N/A,FALSE,"포장2"}</definedName>
    <definedName name="교좌" hidden="1">{#N/A,#N/A,FALSE,"포장2"}</definedName>
    <definedName name="금광추정" localSheetId="5" hidden="1">{#N/A,#N/A,FALSE,"포장2"}</definedName>
    <definedName name="금광추정" localSheetId="2" hidden="1">{#N/A,#N/A,FALSE,"포장2"}</definedName>
    <definedName name="금광추정" hidden="1">{#N/A,#N/A,FALSE,"포장2"}</definedName>
    <definedName name="기술" localSheetId="5" hidden="1">{#N/A,#N/A,FALSE,"부대1"}</definedName>
    <definedName name="기술" localSheetId="2" hidden="1">{#N/A,#N/A,FALSE,"부대1"}</definedName>
    <definedName name="기술" hidden="1">{#N/A,#N/A,FALSE,"부대1"}</definedName>
    <definedName name="기타자재" localSheetId="5">간지!기타자재</definedName>
    <definedName name="기타자재" localSheetId="2">원가!기타자재</definedName>
    <definedName name="기타자재">[0]!기타자재</definedName>
    <definedName name="김1" localSheetId="5" hidden="1">{"'Firr(선)'!$AS$1:$AY$62","'Firr(사)'!$AS$1:$AY$62","'Firr(회)'!$AS$1:$AY$62","'Firr(선)'!$L$1:$V$62","'Firr(사)'!$L$1:$V$62","'Firr(회)'!$L$1:$V$62"}</definedName>
    <definedName name="김1" localSheetId="2" hidden="1">{"'Firr(선)'!$AS$1:$AY$62","'Firr(사)'!$AS$1:$AY$62","'Firr(회)'!$AS$1:$AY$62","'Firr(선)'!$L$1:$V$62","'Firr(사)'!$L$1:$V$62","'Firr(회)'!$L$1:$V$62"}</definedName>
    <definedName name="김1" hidden="1">{"'Firr(선)'!$AS$1:$AY$62","'Firr(사)'!$AS$1:$AY$62","'Firr(회)'!$AS$1:$AY$62","'Firr(선)'!$L$1:$V$62","'Firr(사)'!$L$1:$V$62","'Firr(회)'!$L$1:$V$62"}</definedName>
    <definedName name="ㄴㄱㄹ" localSheetId="5" hidden="1">#REF!</definedName>
    <definedName name="ㄴㄱㄹ" localSheetId="2" hidden="1">#REF!</definedName>
    <definedName name="ㄴㄱㄹ" hidden="1">#REF!</definedName>
    <definedName name="남대구" localSheetId="5">간지!남대구</definedName>
    <definedName name="남대구" localSheetId="2">원가!남대구</definedName>
    <definedName name="남대구">[0]!남대구</definedName>
    <definedName name="내역서" localSheetId="5">간지!집</definedName>
    <definedName name="내역서" localSheetId="2">[0]!집</definedName>
    <definedName name="내역서">[0]!집</definedName>
    <definedName name="내역서1" localSheetId="5">간지!템플리트모듈6</definedName>
    <definedName name="내역서1" localSheetId="2">[0]!템플리트모듈6</definedName>
    <definedName name="내역서1">템플리트모듈6</definedName>
    <definedName name="단가비교표" localSheetId="5">#REF!,#REF!</definedName>
    <definedName name="단가비교표" localSheetId="2">#REF!,#REF!</definedName>
    <definedName name="단가비교표">#REF!,#REF!</definedName>
    <definedName name="단가비교표1" localSheetId="2">#REF!,#REF!</definedName>
    <definedName name="단가비교표1">#REF!,#REF!</definedName>
    <definedName name="덕" localSheetId="5" hidden="1">{#N/A,#N/A,FALSE,"포장2"}</definedName>
    <definedName name="덕" localSheetId="2" hidden="1">{#N/A,#N/A,FALSE,"포장2"}</definedName>
    <definedName name="덕" hidden="1">{#N/A,#N/A,FALSE,"포장2"}</definedName>
    <definedName name="덕진" localSheetId="5" hidden="1">{#N/A,#N/A,FALSE,"포장2"}</definedName>
    <definedName name="덕진" localSheetId="2" hidden="1">{#N/A,#N/A,FALSE,"포장2"}</definedName>
    <definedName name="덕진" hidden="1">{#N/A,#N/A,FALSE,"포장2"}</definedName>
    <definedName name="덕호" localSheetId="5" hidden="1">{#N/A,#N/A,FALSE,"포장2"}</definedName>
    <definedName name="덕호" localSheetId="2" hidden="1">{#N/A,#N/A,FALSE,"포장2"}</definedName>
    <definedName name="덕호" hidden="1">{#N/A,#N/A,FALSE,"포장2"}</definedName>
    <definedName name="ㄹ아ㅓㄹㄴ" localSheetId="5">간지!집</definedName>
    <definedName name="ㄹ아ㅓㄹㄴ" localSheetId="2">[0]!집</definedName>
    <definedName name="ㄹ아ㅓㄹㄴ">집</definedName>
    <definedName name="ㄹ호" localSheetId="5" hidden="1">#REF!</definedName>
    <definedName name="ㄹ호" localSheetId="2" hidden="1">#REF!</definedName>
    <definedName name="ㄹ호" hidden="1">#REF!</definedName>
    <definedName name="ㅁ" localSheetId="5">간지!ㅁ</definedName>
    <definedName name="ㅁ" localSheetId="2">원가!ㅁ</definedName>
    <definedName name="ㅁ" localSheetId="3">'집계표(건축)'!ㅁ</definedName>
    <definedName name="ㅁ">[0]!ㅁ</definedName>
    <definedName name="ㅁㅁㅁㅁㅁㅁ" localSheetId="5" hidden="1">#REF!</definedName>
    <definedName name="ㅁㅁㅁㅁㅁㅁ" localSheetId="2" hidden="1">#REF!</definedName>
    <definedName name="ㅁㅁㅁㅁㅁㅁ" hidden="1">#REF!</definedName>
    <definedName name="명일" localSheetId="5" hidden="1">{#N/A,#N/A,FALSE,"속도"}</definedName>
    <definedName name="명일" localSheetId="2" hidden="1">{#N/A,#N/A,FALSE,"속도"}</definedName>
    <definedName name="명일" hidden="1">{#N/A,#N/A,FALSE,"속도"}</definedName>
    <definedName name="목공" localSheetId="5">간지!관급자재2</definedName>
    <definedName name="목공" localSheetId="2">원가!관급자재2</definedName>
    <definedName name="목공">관급자재2</definedName>
    <definedName name="배토판19ton">"Picture 11"</definedName>
    <definedName name="배토판32ton">"Picture 10"</definedName>
    <definedName name="보링" localSheetId="5" hidden="1">{#N/A,#N/A,FALSE,"포장2"}</definedName>
    <definedName name="보링" localSheetId="2" hidden="1">{#N/A,#N/A,FALSE,"포장2"}</definedName>
    <definedName name="보링" hidden="1">{#N/A,#N/A,FALSE,"포장2"}</definedName>
    <definedName name="본리중" localSheetId="5">간지!감삼</definedName>
    <definedName name="본리중" localSheetId="2">원가!감삼</definedName>
    <definedName name="본리중">감삼</definedName>
    <definedName name="부대원가" localSheetId="5" hidden="1">{#N/A,#N/A,FALSE,"배수2"}</definedName>
    <definedName name="부대원가" localSheetId="2" hidden="1">{#N/A,#N/A,FALSE,"배수2"}</definedName>
    <definedName name="부대원가" hidden="1">{#N/A,#N/A,FALSE,"배수2"}</definedName>
    <definedName name="사급" localSheetId="5" hidden="1">{#N/A,#N/A,FALSE,"배수2"}</definedName>
    <definedName name="사급" localSheetId="2" hidden="1">{#N/A,#N/A,FALSE,"배수2"}</definedName>
    <definedName name="사급" hidden="1">{#N/A,#N/A,FALSE,"배수2"}</definedName>
    <definedName name="삼호" localSheetId="5" hidden="1">{#N/A,#N/A,FALSE,"배수2"}</definedName>
    <definedName name="삼호" localSheetId="2" hidden="1">{#N/A,#N/A,FALSE,"배수2"}</definedName>
    <definedName name="삼호" hidden="1">{#N/A,#N/A,FALSE,"배수2"}</definedName>
    <definedName name="설명서" localSheetId="5" hidden="1">{#N/A,#N/A,FALSE,"포장1";#N/A,#N/A,FALSE,"포장1"}</definedName>
    <definedName name="설명서" localSheetId="2" hidden="1">{#N/A,#N/A,FALSE,"포장1";#N/A,#N/A,FALSE,"포장1"}</definedName>
    <definedName name="설명서" hidden="1">{#N/A,#N/A,FALSE,"포장1";#N/A,#N/A,FALSE,"포장1"}</definedName>
    <definedName name="성당중" localSheetId="5">간지!성당중</definedName>
    <definedName name="성당중" localSheetId="2">원가!성당중</definedName>
    <definedName name="성당중">[0]!성당중</definedName>
    <definedName name="신호기" localSheetId="5">간지!신호기</definedName>
    <definedName name="신호기" localSheetId="2">원가!신호기</definedName>
    <definedName name="신호기">[0]!신호기</definedName>
    <definedName name="ㅇ" localSheetId="5">간지!ㅇ</definedName>
    <definedName name="ㅇ" localSheetId="2">원가!ㅇ</definedName>
    <definedName name="ㅇ" localSheetId="3">'집계표(건축)'!ㅇ</definedName>
    <definedName name="ㅇ">[0]!ㅇ</definedName>
    <definedName name="ㅇㄹ" localSheetId="5" hidden="1">#REF!</definedName>
    <definedName name="ㅇㄹ" localSheetId="2" hidden="1">#REF!</definedName>
    <definedName name="ㅇㄹ" hidden="1">#REF!</definedName>
    <definedName name="아무" localSheetId="5" hidden="1">{#N/A,#N/A,FALSE,"배수2"}</definedName>
    <definedName name="아무" localSheetId="2" hidden="1">{#N/A,#N/A,FALSE,"배수2"}</definedName>
    <definedName name="아무" hidden="1">{#N/A,#N/A,FALSE,"배수2"}</definedName>
    <definedName name="아무거나" localSheetId="5" hidden="1">{#N/A,#N/A,FALSE,"배수2"}</definedName>
    <definedName name="아무거나" localSheetId="2" hidden="1">{#N/A,#N/A,FALSE,"배수2"}</definedName>
    <definedName name="아무거나" hidden="1">{#N/A,#N/A,FALSE,"배수2"}</definedName>
    <definedName name="아ㅓ림" localSheetId="5" hidden="1">{#N/A,#N/A,FALSE,"포장1";#N/A,#N/A,FALSE,"포장1"}</definedName>
    <definedName name="아ㅓ림" localSheetId="2" hidden="1">{#N/A,#N/A,FALSE,"포장1";#N/A,#N/A,FALSE,"포장1"}</definedName>
    <definedName name="아ㅓ림" hidden="1">{#N/A,#N/A,FALSE,"포장1";#N/A,#N/A,FALSE,"포장1"}</definedName>
    <definedName name="억이상" localSheetId="5" hidden="1">{#N/A,#N/A,FALSE,"2~8번"}</definedName>
    <definedName name="억이상" localSheetId="2" hidden="1">{#N/A,#N/A,FALSE,"2~8번"}</definedName>
    <definedName name="억이상" hidden="1">{#N/A,#N/A,FALSE,"2~8번"}</definedName>
    <definedName name="업" localSheetId="5" hidden="1">{#N/A,#N/A,FALSE,"포장2"}</definedName>
    <definedName name="업" localSheetId="2" hidden="1">{#N/A,#N/A,FALSE,"포장2"}</definedName>
    <definedName name="업" hidden="1">{#N/A,#N/A,FALSE,"포장2"}</definedName>
    <definedName name="업종" localSheetId="5" hidden="1">{#N/A,#N/A,FALSE,"포장2"}</definedName>
    <definedName name="업종" localSheetId="2" hidden="1">{#N/A,#N/A,FALSE,"포장2"}</definedName>
    <definedName name="업종" hidden="1">{#N/A,#N/A,FALSE,"포장2"}</definedName>
    <definedName name="업체" localSheetId="5" hidden="1">{#N/A,#N/A,FALSE,"구조2"}</definedName>
    <definedName name="업체" localSheetId="2" hidden="1">{#N/A,#N/A,FALSE,"구조2"}</definedName>
    <definedName name="업체" hidden="1">{#N/A,#N/A,FALSE,"구조2"}</definedName>
    <definedName name="업체순위" localSheetId="5" hidden="1">{#N/A,#N/A,FALSE,"배수2"}</definedName>
    <definedName name="업체순위" localSheetId="2" hidden="1">{#N/A,#N/A,FALSE,"배수2"}</definedName>
    <definedName name="업체순위" hidden="1">{#N/A,#N/A,FALSE,"배수2"}</definedName>
    <definedName name="에" localSheetId="5">간지!집</definedName>
    <definedName name="에" localSheetId="2">원가!집</definedName>
    <definedName name="에" localSheetId="3">'집계표(건축)'!집</definedName>
    <definedName name="에">[0]!집</definedName>
    <definedName name="예산비교표" localSheetId="5">간지!예산비교표</definedName>
    <definedName name="예산비교표" localSheetId="2">원가!예산비교표</definedName>
    <definedName name="예산비교표">[0]!예산비교표</definedName>
    <definedName name="예정가" localSheetId="5" hidden="1">{#N/A,#N/A,FALSE,"포장2"}</definedName>
    <definedName name="예정가" localSheetId="2" hidden="1">{#N/A,#N/A,FALSE,"포장2"}</definedName>
    <definedName name="예정가" hidden="1">{#N/A,#N/A,FALSE,"포장2"}</definedName>
    <definedName name="완도" localSheetId="5" hidden="1">{#N/A,#N/A,FALSE,"포장2"}</definedName>
    <definedName name="완도" localSheetId="2" hidden="1">{#N/A,#N/A,FALSE,"포장2"}</definedName>
    <definedName name="완도" hidden="1">{#N/A,#N/A,FALSE,"포장2"}</definedName>
    <definedName name="용용" localSheetId="5" hidden="1">{#N/A,#N/A,FALSE,"포장2"}</definedName>
    <definedName name="용용" localSheetId="2" hidden="1">{#N/A,#N/A,FALSE,"포장2"}</definedName>
    <definedName name="용용" hidden="1">{#N/A,#N/A,FALSE,"포장2"}</definedName>
    <definedName name="원가" localSheetId="5" hidden="1">#REF!</definedName>
    <definedName name="원가" hidden="1">#REF!</definedName>
    <definedName name="원가계산" localSheetId="5">간지!템플리트모듈6</definedName>
    <definedName name="원가계산" localSheetId="2">원가!템플리트모듈6</definedName>
    <definedName name="원가계산" localSheetId="3">'집계표(건축)'!템플리트모듈6</definedName>
    <definedName name="원가계산">템플리트모듈6</definedName>
    <definedName name="의" localSheetId="5" hidden="1">{#N/A,#N/A,FALSE,"운반시간"}</definedName>
    <definedName name="의" localSheetId="2" hidden="1">{#N/A,#N/A,FALSE,"운반시간"}</definedName>
    <definedName name="의" hidden="1">{#N/A,#N/A,FALSE,"운반시간"}</definedName>
    <definedName name="이름" localSheetId="5" hidden="1">{#N/A,#N/A,FALSE,"구조1"}</definedName>
    <definedName name="이름" localSheetId="2" hidden="1">{#N/A,#N/A,FALSE,"구조1"}</definedName>
    <definedName name="이름" hidden="1">{#N/A,#N/A,FALSE,"구조1"}</definedName>
    <definedName name="임형" localSheetId="5" hidden="1">{#N/A,#N/A,FALSE,"포장2"}</definedName>
    <definedName name="임형" localSheetId="2" hidden="1">{#N/A,#N/A,FALSE,"포장2"}</definedName>
    <definedName name="임형" hidden="1">{#N/A,#N/A,FALSE,"포장2"}</definedName>
    <definedName name="ㅈㅈㅈㅈ" localSheetId="5">간지!ㅈㅈㅈㅈ</definedName>
    <definedName name="ㅈㅈㅈㅈ" localSheetId="2">원가!ㅈㅈㅈㅈ</definedName>
    <definedName name="ㅈㅈㅈㅈ">[0]!ㅈㅈㅈㅈ</definedName>
    <definedName name="자재" localSheetId="5" hidden="1">{#N/A,#N/A,FALSE,"포장2"}</definedName>
    <definedName name="자재" localSheetId="2" hidden="1">{#N/A,#N/A,FALSE,"포장2"}</definedName>
    <definedName name="자재" hidden="1">{#N/A,#N/A,FALSE,"포장2"}</definedName>
    <definedName name="자재1" localSheetId="5" hidden="1">{#N/A,#N/A,FALSE,"포장2"}</definedName>
    <definedName name="자재1" localSheetId="2" hidden="1">{#N/A,#N/A,FALSE,"포장2"}</definedName>
    <definedName name="자재1" hidden="1">{#N/A,#N/A,FALSE,"포장2"}</definedName>
    <definedName name="자재2" localSheetId="5" hidden="1">{#N/A,#N/A,FALSE,"구조2"}</definedName>
    <definedName name="자재2" localSheetId="2" hidden="1">{#N/A,#N/A,FALSE,"구조2"}</definedName>
    <definedName name="자재2" hidden="1">{#N/A,#N/A,FALSE,"구조2"}</definedName>
    <definedName name="지" localSheetId="5" hidden="1">{#N/A,#N/A,FALSE,"배수2"}</definedName>
    <definedName name="지" localSheetId="2" hidden="1">{#N/A,#N/A,FALSE,"배수2"}</definedName>
    <definedName name="지" hidden="1">{#N/A,#N/A,FALSE,"배수2"}</definedName>
    <definedName name="지역" localSheetId="5" hidden="1">{#N/A,#N/A,FALSE,"포장2"}</definedName>
    <definedName name="지역" localSheetId="2" hidden="1">{#N/A,#N/A,FALSE,"포장2"}</definedName>
    <definedName name="지역" hidden="1">{#N/A,#N/A,FALSE,"포장2"}</definedName>
    <definedName name="지역업체" localSheetId="5" hidden="1">{#N/A,#N/A,FALSE,"배수2"}</definedName>
    <definedName name="지역업체" localSheetId="2" hidden="1">{#N/A,#N/A,FALSE,"배수2"}</definedName>
    <definedName name="지역업체" hidden="1">{#N/A,#N/A,FALSE,"배수2"}</definedName>
    <definedName name="지철" localSheetId="5" hidden="1">{#N/A,#N/A,FALSE,"포장2"}</definedName>
    <definedName name="지철" localSheetId="2" hidden="1">{#N/A,#N/A,FALSE,"포장2"}</definedName>
    <definedName name="지철" hidden="1">{#N/A,#N/A,FALSE,"포장2"}</definedName>
    <definedName name="지철자재" localSheetId="5" hidden="1">{#N/A,#N/A,FALSE,"포장2"}</definedName>
    <definedName name="지철자재" localSheetId="2" hidden="1">{#N/A,#N/A,FALSE,"포장2"}</definedName>
    <definedName name="지철자재" hidden="1">{#N/A,#N/A,FALSE,"포장2"}</definedName>
    <definedName name="지토" localSheetId="5" hidden="1">{#N/A,#N/A,FALSE,"포장1";#N/A,#N/A,FALSE,"포장1"}</definedName>
    <definedName name="지토" localSheetId="2" hidden="1">{#N/A,#N/A,FALSE,"포장1";#N/A,#N/A,FALSE,"포장1"}</definedName>
    <definedName name="지토" hidden="1">{#N/A,#N/A,FALSE,"포장1";#N/A,#N/A,FALSE,"포장1"}</definedName>
    <definedName name="지토자재" localSheetId="5" hidden="1">{#N/A,#N/A,FALSE,"포장2"}</definedName>
    <definedName name="지토자재" localSheetId="2" hidden="1">{#N/A,#N/A,FALSE,"포장2"}</definedName>
    <definedName name="지토자재" hidden="1">{#N/A,#N/A,FALSE,"포장2"}</definedName>
    <definedName name="집" localSheetId="5">#N/A</definedName>
    <definedName name="집" localSheetId="2">원가!집</definedName>
    <definedName name="집" localSheetId="3">'집계표(건축)'!집</definedName>
    <definedName name="집">원가!집</definedName>
    <definedName name="집계소계" localSheetId="5">간지!템플리트모듈6</definedName>
    <definedName name="집계소계" localSheetId="2">[0]!템플리트모듈6</definedName>
    <definedName name="집계소계">[0]!템플리트모듈6</definedName>
    <definedName name="집계표2" localSheetId="5">간지!집</definedName>
    <definedName name="집계표2" localSheetId="2">원가!집</definedName>
    <definedName name="집계표2" localSheetId="3">'집계표(건축)'!집</definedName>
    <definedName name="집계표2">집</definedName>
    <definedName name="집계표3" localSheetId="5">간지!집</definedName>
    <definedName name="집계표3" localSheetId="2">[0]!집</definedName>
    <definedName name="집계표3">집</definedName>
    <definedName name="집계표5" localSheetId="5">간지!관급자재2</definedName>
    <definedName name="집계표5" localSheetId="2">원가!관급자재2</definedName>
    <definedName name="집계표5">관급자재2</definedName>
    <definedName name="ㅊㅇ" localSheetId="5">간지!템플리트모듈6</definedName>
    <definedName name="ㅊㅇ" localSheetId="2">[0]!템플리트모듈6</definedName>
    <definedName name="ㅊㅇ">템플리트모듈6</definedName>
    <definedName name="창" localSheetId="5">간지!템플리트모듈6</definedName>
    <definedName name="창" localSheetId="2">[0]!템플리트모듈6</definedName>
    <definedName name="창">템플리트모듈6</definedName>
    <definedName name="창호" localSheetId="5">간지!템플리트모듈6</definedName>
    <definedName name="창호" localSheetId="2">[0]!템플리트모듈6</definedName>
    <definedName name="창호">템플리트모듈6</definedName>
    <definedName name="창호2" localSheetId="5">간지!창호2</definedName>
    <definedName name="창호2" localSheetId="2">원가!창호2</definedName>
    <definedName name="창호2">[0]!창호2</definedName>
    <definedName name="총" localSheetId="5" hidden="1">{#N/A,#N/A,FALSE,"부대1"}</definedName>
    <definedName name="총" localSheetId="2" hidden="1">{#N/A,#N/A,FALSE,"부대1"}</definedName>
    <definedName name="총" hidden="1">{#N/A,#N/A,FALSE,"부대1"}</definedName>
    <definedName name="총괄" localSheetId="5">간지!집</definedName>
    <definedName name="총괄" localSheetId="2">[0]!집</definedName>
    <definedName name="총괄">집</definedName>
    <definedName name="총괄관급" localSheetId="5">간지!총괄관급</definedName>
    <definedName name="총괄관급" localSheetId="2">원가!총괄관급</definedName>
    <definedName name="총괄관급">[0]!총괄관급</definedName>
    <definedName name="최초집계" localSheetId="5">간지!템플리트모듈6</definedName>
    <definedName name="최초집계" localSheetId="2">[0]!템플리트모듈6</definedName>
    <definedName name="최초집계">[0]!템플리트모듈6</definedName>
    <definedName name="추정" localSheetId="5" hidden="1">{#N/A,#N/A,FALSE,"포장2"}</definedName>
    <definedName name="추정" localSheetId="2" hidden="1">{#N/A,#N/A,FALSE,"포장2"}</definedName>
    <definedName name="추정" hidden="1">{#N/A,#N/A,FALSE,"포장2"}</definedName>
    <definedName name="태영지급" localSheetId="5" hidden="1">{#N/A,#N/A,FALSE,"부대1"}</definedName>
    <definedName name="태영지급" localSheetId="2" hidden="1">{#N/A,#N/A,FALSE,"부대1"}</definedName>
    <definedName name="태영지급" hidden="1">{#N/A,#N/A,FALSE,"부대1"}</definedName>
    <definedName name="템플리트모듈1" localSheetId="5">간지!템플리트모듈6</definedName>
    <definedName name="템플리트모듈1" localSheetId="2">원가!템플리트모듈6</definedName>
    <definedName name="템플리트모듈1" localSheetId="3">'집계표(건축)'!템플리트모듈6</definedName>
    <definedName name="템플리트모듈1">템플리트모듈6</definedName>
    <definedName name="템플리트모듈2" localSheetId="5">간지!템플리트모듈6</definedName>
    <definedName name="템플리트모듈2" localSheetId="2">원가!템플리트모듈6</definedName>
    <definedName name="템플리트모듈2" localSheetId="3">'집계표(건축)'!템플리트모듈6</definedName>
    <definedName name="템플리트모듈2">템플리트모듈6</definedName>
    <definedName name="템플리트모듈3" localSheetId="5">간지!템플리트모듈6</definedName>
    <definedName name="템플리트모듈3" localSheetId="2">원가!템플리트모듈6</definedName>
    <definedName name="템플리트모듈3" localSheetId="3">'집계표(건축)'!템플리트모듈6</definedName>
    <definedName name="템플리트모듈3">템플리트모듈6</definedName>
    <definedName name="템플리트모듈4" localSheetId="5">간지!템플리트모듈6</definedName>
    <definedName name="템플리트모듈4" localSheetId="2">원가!템플리트모듈6</definedName>
    <definedName name="템플리트모듈4" localSheetId="3">'집계표(건축)'!템플리트모듈6</definedName>
    <definedName name="템플리트모듈4">템플리트모듈6</definedName>
    <definedName name="템플리트모듈5" localSheetId="5">간지!템플리트모듈6</definedName>
    <definedName name="템플리트모듈5" localSheetId="2">원가!템플리트모듈6</definedName>
    <definedName name="템플리트모듈5" localSheetId="3">'집계표(건축)'!템플리트모듈6</definedName>
    <definedName name="템플리트모듈5">템플리트모듈6</definedName>
    <definedName name="템플리트모듈6" localSheetId="5">#N/A</definedName>
    <definedName name="템플리트모듈6" localSheetId="2">원가!템플리트모듈6</definedName>
    <definedName name="템플리트모듈6" localSheetId="3">'집계표(건축)'!템플리트모듈6</definedName>
    <definedName name="템플리트모듈6">원가!템플리트모듈6</definedName>
    <definedName name="토" localSheetId="5" hidden="1">#REF!</definedName>
    <definedName name="토" localSheetId="2" hidden="1">#REF!</definedName>
    <definedName name="토" hidden="1">#REF!</definedName>
    <definedName name="토공" localSheetId="5" hidden="1">{#N/A,#N/A,FALSE,"포장2"}</definedName>
    <definedName name="토공" localSheetId="2" hidden="1">{#N/A,#N/A,FALSE,"포장2"}</definedName>
    <definedName name="토공" hidden="1">{#N/A,#N/A,FALSE,"포장2"}</definedName>
    <definedName name="토공11" localSheetId="5" hidden="1">{#N/A,#N/A,FALSE,"포장2"}</definedName>
    <definedName name="토공11" localSheetId="2" hidden="1">{#N/A,#N/A,FALSE,"포장2"}</definedName>
    <definedName name="토공11" hidden="1">{#N/A,#N/A,FALSE,"포장2"}</definedName>
    <definedName name="토목설계" localSheetId="5" hidden="1">{#N/A,#N/A,FALSE,"골재소요량";#N/A,#N/A,FALSE,"골재소요량"}</definedName>
    <definedName name="토목설계" localSheetId="2" hidden="1">{#N/A,#N/A,FALSE,"골재소요량";#N/A,#N/A,FALSE,"골재소요량"}</definedName>
    <definedName name="토목설계" hidden="1">{#N/A,#N/A,FALSE,"골재소요량";#N/A,#N/A,FALSE,"골재소요량"}</definedName>
    <definedName name="투3" localSheetId="5" hidden="1">{#N/A,#N/A,FALSE,"배수2"}</definedName>
    <definedName name="투3" localSheetId="2" hidden="1">{#N/A,#N/A,FALSE,"배수2"}</definedName>
    <definedName name="투3" hidden="1">{#N/A,#N/A,FALSE,"배수2"}</definedName>
    <definedName name="투찰표" localSheetId="5" hidden="1">{#N/A,#N/A,FALSE,"부대1"}</definedName>
    <definedName name="투찰표" localSheetId="2" hidden="1">{#N/A,#N/A,FALSE,"부대1"}</definedName>
    <definedName name="투찰표" hidden="1">{#N/A,#N/A,FALSE,"부대1"}</definedName>
    <definedName name="특급기술자" localSheetId="5">#REF!,#REF!,#REF!,#REF!,#REF!,#REF!</definedName>
    <definedName name="특급기술자" localSheetId="2">#REF!,#REF!,#REF!,#REF!,#REF!,#REF!</definedName>
    <definedName name="특급기술자">#REF!,#REF!,#REF!,#REF!,#REF!,#REF!</definedName>
    <definedName name="특급자" localSheetId="2">#REF!,#REF!,#REF!,#REF!,#REF!,#REF!</definedName>
    <definedName name="특급자">#REF!,#REF!,#REF!,#REF!,#REF!,#REF!</definedName>
    <definedName name="팔" localSheetId="5" hidden="1">#REF!</definedName>
    <definedName name="팔" localSheetId="2" hidden="1">#REF!</definedName>
    <definedName name="팔" hidden="1">#REF!</definedName>
    <definedName name="폐기량산출" localSheetId="5">간지!폐기량산출</definedName>
    <definedName name="폐기량산출" localSheetId="2">원가!폐기량산출</definedName>
    <definedName name="폐기량산출">[0]!폐기량산출</definedName>
    <definedName name="폐기물내역서" localSheetId="5">간지!템플리트모듈6</definedName>
    <definedName name="폐기물내역서" localSheetId="2">원가!템플리트모듈6</definedName>
    <definedName name="폐기물내역서" localSheetId="3">'집계표(건축)'!템플리트모듈6</definedName>
    <definedName name="폐기물내역서">템플리트모듈6</definedName>
    <definedName name="폐기물집계표" localSheetId="5">간지!집</definedName>
    <definedName name="폐기물집계표" localSheetId="2">원가!집</definedName>
    <definedName name="폐기물집계표" localSheetId="3">'집계표(건축)'!집</definedName>
    <definedName name="폐기물집계표">집</definedName>
    <definedName name="폐김" localSheetId="5">간지!템플리트모듈6</definedName>
    <definedName name="폐김" localSheetId="2">[0]!템플리트모듈6</definedName>
    <definedName name="폐김">템플리트모듈6</definedName>
    <definedName name="하도" localSheetId="5" hidden="1">{#N/A,#N/A,FALSE,"이정표"}</definedName>
    <definedName name="하도" localSheetId="2" hidden="1">{#N/A,#N/A,FALSE,"이정표"}</definedName>
    <definedName name="하도" hidden="1">{#N/A,#N/A,FALSE,"이정표"}</definedName>
    <definedName name="하한선" localSheetId="5" hidden="1">{#N/A,#N/A,FALSE,"배수2"}</definedName>
    <definedName name="하한선" localSheetId="2" hidden="1">{#N/A,#N/A,FALSE,"배수2"}</definedName>
    <definedName name="하한선" hidden="1">{#N/A,#N/A,FALSE,"배수2"}</definedName>
    <definedName name="한" localSheetId="5" hidden="1">#REF!</definedName>
    <definedName name="한" localSheetId="2" hidden="1">#REF!</definedName>
    <definedName name="한" hidden="1">#REF!</definedName>
    <definedName name="합계" localSheetId="5">간지!합계</definedName>
    <definedName name="합계" localSheetId="2">원가!합계</definedName>
    <definedName name="합계" localSheetId="3">'집계표(건축)'!합계</definedName>
    <definedName name="합계">[0]!합계</definedName>
    <definedName name="협" localSheetId="5" hidden="1">{#N/A,#N/A,FALSE,"배수2"}</definedName>
    <definedName name="협" localSheetId="2" hidden="1">{#N/A,#N/A,FALSE,"배수2"}</definedName>
    <definedName name="협" hidden="1">{#N/A,#N/A,FALSE,"배수2"}</definedName>
    <definedName name="협력" localSheetId="5" hidden="1">{#N/A,#N/A,FALSE,"포장2"}</definedName>
    <definedName name="협력" localSheetId="2" hidden="1">{#N/A,#N/A,FALSE,"포장2"}</definedName>
    <definedName name="협력" hidden="1">{#N/A,#N/A,FALSE,"포장2"}</definedName>
    <definedName name="협력업체" localSheetId="5" hidden="1">{#N/A,#N/A,FALSE,"포장2"}</definedName>
    <definedName name="협력업체" localSheetId="2" hidden="1">{#N/A,#N/A,FALSE,"포장2"}</definedName>
    <definedName name="협력업체" hidden="1">{#N/A,#N/A,FALSE,"포장2"}</definedName>
    <definedName name="협철" localSheetId="5" hidden="1">{#N/A,#N/A,FALSE,"포장2"}</definedName>
    <definedName name="협철" localSheetId="2" hidden="1">{#N/A,#N/A,FALSE,"포장2"}</definedName>
    <definedName name="협철" hidden="1">{#N/A,#N/A,FALSE,"포장2"}</definedName>
    <definedName name="협토" localSheetId="5" hidden="1">{#N/A,#N/A,FALSE,"포장1";#N/A,#N/A,FALSE,"포장1"}</definedName>
    <definedName name="협토" localSheetId="2" hidden="1">{#N/A,#N/A,FALSE,"포장1";#N/A,#N/A,FALSE,"포장1"}</definedName>
    <definedName name="협토" hidden="1">{#N/A,#N/A,FALSE,"포장1";#N/A,#N/A,FALSE,"포장1"}</definedName>
    <definedName name="협토1" localSheetId="5" hidden="1">{#N/A,#N/A,FALSE,"포장2"}</definedName>
    <definedName name="협토1" localSheetId="2" hidden="1">{#N/A,#N/A,FALSE,"포장2"}</definedName>
    <definedName name="협토1" hidden="1">{#N/A,#N/A,FALSE,"포장2"}</definedName>
    <definedName name="협토자재" localSheetId="5" hidden="1">{#N/A,#N/A,FALSE,"포장2"}</definedName>
    <definedName name="협토자재" localSheetId="2" hidden="1">{#N/A,#N/A,FALSE,"포장2"}</definedName>
    <definedName name="협토자재" hidden="1">{#N/A,#N/A,FALSE,"포장2"}</definedName>
    <definedName name="형제" localSheetId="5" hidden="1">{#N/A,#N/A,FALSE,"포장2"}</definedName>
    <definedName name="형제" localSheetId="2" hidden="1">{#N/A,#N/A,FALSE,"포장2"}</definedName>
    <definedName name="형제" hidden="1">{#N/A,#N/A,FALSE,"포장2"}</definedName>
    <definedName name="호" localSheetId="5">간지!템플리트모듈6</definedName>
    <definedName name="호" localSheetId="2">[0]!템플리트모듈6</definedName>
    <definedName name="호">템플리트모듈6</definedName>
    <definedName name="호호" localSheetId="5" hidden="1">{#N/A,#N/A,FALSE,"부대1"}</definedName>
    <definedName name="호호" localSheetId="2" hidden="1">{#N/A,#N/A,FALSE,"부대1"}</definedName>
    <definedName name="호호" hidden="1">{#N/A,#N/A,FALSE,"부대1"}</definedName>
    <definedName name="ㅓㅇ러" localSheetId="5">간지!템플리트모듈6</definedName>
    <definedName name="ㅓㅇ러" localSheetId="2">[0]!템플리트모듈6</definedName>
    <definedName name="ㅓㅇ러">템플리트모듈6</definedName>
    <definedName name="ㅗㅗㅎㅎㅎ" localSheetId="5">간지!템플리트모듈6</definedName>
    <definedName name="ㅗㅗㅎㅎㅎ" localSheetId="2">[0]!템플리트모듈6</definedName>
    <definedName name="ㅗㅗㅎㅎㅎ">템플리트모듈6</definedName>
  </definedNames>
  <calcPr calcId="181029" iterate="1"/>
</workbook>
</file>

<file path=xl/calcChain.xml><?xml version="1.0" encoding="utf-8"?>
<calcChain xmlns="http://schemas.openxmlformats.org/spreadsheetml/2006/main">
  <c r="F395" i="34" l="1"/>
  <c r="H395" i="34"/>
  <c r="AV395" i="34"/>
  <c r="AW395" i="34"/>
  <c r="AX395" i="34"/>
  <c r="AY395" i="34"/>
  <c r="X380" i="34"/>
  <c r="O380" i="34"/>
  <c r="R380" i="34"/>
  <c r="S380" i="34"/>
  <c r="T380" i="34"/>
  <c r="U380" i="34"/>
  <c r="V380" i="34"/>
  <c r="W380" i="34"/>
  <c r="Y380" i="34"/>
  <c r="Z380" i="34"/>
  <c r="AA380" i="34"/>
  <c r="AB380" i="34"/>
  <c r="AC380" i="34"/>
  <c r="AD380" i="34"/>
  <c r="AE380" i="34"/>
  <c r="AF380" i="34"/>
  <c r="AG380" i="34"/>
  <c r="AH380" i="34"/>
  <c r="AI380" i="34"/>
  <c r="AJ380" i="34"/>
  <c r="AK380" i="34"/>
  <c r="AL380" i="34"/>
  <c r="AM380" i="34"/>
  <c r="AN380" i="34"/>
  <c r="AO380" i="34"/>
  <c r="AP380" i="34"/>
  <c r="AQ380" i="34"/>
  <c r="AR380" i="34"/>
  <c r="AS380" i="34"/>
  <c r="AT380" i="34"/>
  <c r="AU380" i="34"/>
  <c r="X379" i="34"/>
  <c r="O379" i="34"/>
  <c r="R379" i="34"/>
  <c r="S379" i="34"/>
  <c r="T379" i="34"/>
  <c r="U379" i="34"/>
  <c r="V379" i="34"/>
  <c r="W379" i="34"/>
  <c r="Y379" i="34"/>
  <c r="Z379" i="34"/>
  <c r="AA379" i="34"/>
  <c r="AB379" i="34"/>
  <c r="AC379" i="34"/>
  <c r="AD379" i="34"/>
  <c r="AE379" i="34"/>
  <c r="AF379" i="34"/>
  <c r="AG379" i="34"/>
  <c r="AH379" i="34"/>
  <c r="AI379" i="34"/>
  <c r="AJ379" i="34"/>
  <c r="AK379" i="34"/>
  <c r="AL379" i="34"/>
  <c r="AM379" i="34"/>
  <c r="AN379" i="34"/>
  <c r="AO379" i="34"/>
  <c r="AP379" i="34"/>
  <c r="AQ379" i="34"/>
  <c r="AR379" i="34"/>
  <c r="AS379" i="34"/>
  <c r="AT379" i="34"/>
  <c r="AU379" i="34"/>
  <c r="X378" i="34"/>
  <c r="O378" i="34"/>
  <c r="R378" i="34"/>
  <c r="S378" i="34"/>
  <c r="T378" i="34"/>
  <c r="U378" i="34"/>
  <c r="V378" i="34"/>
  <c r="W378" i="34"/>
  <c r="Y378" i="34"/>
  <c r="Z378" i="34"/>
  <c r="AA378" i="34"/>
  <c r="AB378" i="34"/>
  <c r="AC378" i="34"/>
  <c r="AD378" i="34"/>
  <c r="AE378" i="34"/>
  <c r="AF378" i="34"/>
  <c r="AG378" i="34"/>
  <c r="AH378" i="34"/>
  <c r="AI378" i="34"/>
  <c r="AJ378" i="34"/>
  <c r="AK378" i="34"/>
  <c r="AL378" i="34"/>
  <c r="AM378" i="34"/>
  <c r="AN378" i="34"/>
  <c r="AO378" i="34"/>
  <c r="AP378" i="34"/>
  <c r="AQ378" i="34"/>
  <c r="AR378" i="34"/>
  <c r="AS378" i="34"/>
  <c r="AT378" i="34"/>
  <c r="AU378" i="34"/>
  <c r="X377" i="34"/>
  <c r="O377" i="34"/>
  <c r="R377" i="34"/>
  <c r="S377" i="34"/>
  <c r="T377" i="34"/>
  <c r="U377" i="34"/>
  <c r="V377" i="34"/>
  <c r="W377" i="34"/>
  <c r="Y377" i="34"/>
  <c r="Z377" i="34"/>
  <c r="AA377" i="34"/>
  <c r="AB377" i="34"/>
  <c r="AC377" i="34"/>
  <c r="AD377" i="34"/>
  <c r="AE377" i="34"/>
  <c r="AF377" i="34"/>
  <c r="AG377" i="34"/>
  <c r="AH377" i="34"/>
  <c r="AI377" i="34"/>
  <c r="AJ377" i="34"/>
  <c r="AK377" i="34"/>
  <c r="AL377" i="34"/>
  <c r="AM377" i="34"/>
  <c r="AN377" i="34"/>
  <c r="AO377" i="34"/>
  <c r="AP377" i="34"/>
  <c r="AQ377" i="34"/>
  <c r="AR377" i="34"/>
  <c r="AS377" i="34"/>
  <c r="AT377" i="34"/>
  <c r="AU377" i="34"/>
  <c r="O376" i="34"/>
  <c r="R376" i="34"/>
  <c r="S376" i="34"/>
  <c r="T376" i="34"/>
  <c r="U376" i="34"/>
  <c r="V376" i="34"/>
  <c r="W376" i="34"/>
  <c r="X376" i="34"/>
  <c r="Y376" i="34"/>
  <c r="Z376" i="34"/>
  <c r="AA376" i="34"/>
  <c r="AB376" i="34"/>
  <c r="AC376" i="34"/>
  <c r="AD376" i="34"/>
  <c r="AE376" i="34"/>
  <c r="AF376" i="34"/>
  <c r="AG376" i="34"/>
  <c r="AH376" i="34"/>
  <c r="AI376" i="34"/>
  <c r="AJ376" i="34"/>
  <c r="AK376" i="34"/>
  <c r="AL376" i="34"/>
  <c r="AM376" i="34"/>
  <c r="AN376" i="34"/>
  <c r="AO376" i="34"/>
  <c r="AP376" i="34"/>
  <c r="AQ376" i="34"/>
  <c r="AR376" i="34"/>
  <c r="AS376" i="34"/>
  <c r="AT376" i="34"/>
  <c r="AU376" i="34"/>
  <c r="X375" i="34"/>
  <c r="O375" i="34"/>
  <c r="R375" i="34"/>
  <c r="S375" i="34"/>
  <c r="T375" i="34"/>
  <c r="U375" i="34"/>
  <c r="V375" i="34"/>
  <c r="W375" i="34"/>
  <c r="Y375" i="34"/>
  <c r="Z375" i="34"/>
  <c r="AA375" i="34"/>
  <c r="AB375" i="34"/>
  <c r="AC375" i="34"/>
  <c r="AD375" i="34"/>
  <c r="AD395" i="34" s="1"/>
  <c r="AE375" i="34"/>
  <c r="AF375" i="34"/>
  <c r="AG375" i="34"/>
  <c r="AH375" i="34"/>
  <c r="AI375" i="34"/>
  <c r="AJ375" i="34"/>
  <c r="AK375" i="34"/>
  <c r="AL375" i="34"/>
  <c r="AM375" i="34"/>
  <c r="AN375" i="34"/>
  <c r="AO375" i="34"/>
  <c r="AP375" i="34"/>
  <c r="AQ375" i="34"/>
  <c r="AR375" i="34"/>
  <c r="AS375" i="34"/>
  <c r="AT375" i="34"/>
  <c r="AU375" i="34"/>
  <c r="J395" i="34"/>
  <c r="L395" i="34" s="1"/>
  <c r="O374" i="34"/>
  <c r="R374" i="34"/>
  <c r="S374" i="34"/>
  <c r="T374" i="34"/>
  <c r="T395" i="34" s="1"/>
  <c r="U374" i="34"/>
  <c r="U395" i="34" s="1"/>
  <c r="V374" i="34"/>
  <c r="W374" i="34"/>
  <c r="Y374" i="34"/>
  <c r="Z374" i="34"/>
  <c r="Z395" i="34" s="1"/>
  <c r="AA374" i="34"/>
  <c r="AB374" i="34"/>
  <c r="AC374" i="34"/>
  <c r="AD374" i="34"/>
  <c r="AE374" i="34"/>
  <c r="AF374" i="34"/>
  <c r="AG374" i="34"/>
  <c r="AH374" i="34"/>
  <c r="AI374" i="34"/>
  <c r="AJ374" i="34"/>
  <c r="AK374" i="34"/>
  <c r="AL374" i="34"/>
  <c r="AM374" i="34"/>
  <c r="AM395" i="34" s="1"/>
  <c r="AN374" i="34"/>
  <c r="AO374" i="34"/>
  <c r="AP374" i="34"/>
  <c r="AQ374" i="34"/>
  <c r="AR374" i="34"/>
  <c r="AS374" i="34"/>
  <c r="AT374" i="34"/>
  <c r="AU374" i="34"/>
  <c r="F372" i="34"/>
  <c r="H372" i="34"/>
  <c r="H22" i="8" s="1"/>
  <c r="J372" i="34"/>
  <c r="J22" i="8" s="1"/>
  <c r="R372" i="34"/>
  <c r="W372" i="34"/>
  <c r="Y372" i="34"/>
  <c r="AR372" i="34"/>
  <c r="AS372" i="34"/>
  <c r="AV372" i="34"/>
  <c r="AW372" i="34"/>
  <c r="AX372" i="34"/>
  <c r="AY372" i="34"/>
  <c r="AA351" i="34"/>
  <c r="AA372" i="34" s="1"/>
  <c r="O351" i="34"/>
  <c r="R351" i="34"/>
  <c r="S351" i="34"/>
  <c r="S372" i="34" s="1"/>
  <c r="T351" i="34"/>
  <c r="T372" i="34" s="1"/>
  <c r="U351" i="34"/>
  <c r="U372" i="34" s="1"/>
  <c r="V351" i="34"/>
  <c r="V372" i="34" s="1"/>
  <c r="W351" i="34"/>
  <c r="X351" i="34"/>
  <c r="X372" i="34" s="1"/>
  <c r="Y351" i="34"/>
  <c r="Z351" i="34"/>
  <c r="Z372" i="34" s="1"/>
  <c r="AB351" i="34"/>
  <c r="AB372" i="34" s="1"/>
  <c r="AC351" i="34"/>
  <c r="AC372" i="34" s="1"/>
  <c r="AD351" i="34"/>
  <c r="AD372" i="34" s="1"/>
  <c r="AE351" i="34"/>
  <c r="AE372" i="34" s="1"/>
  <c r="AF351" i="34"/>
  <c r="AF372" i="34" s="1"/>
  <c r="AG351" i="34"/>
  <c r="AG372" i="34" s="1"/>
  <c r="AH351" i="34"/>
  <c r="AH372" i="34" s="1"/>
  <c r="AI351" i="34"/>
  <c r="AI372" i="34" s="1"/>
  <c r="AJ351" i="34"/>
  <c r="AJ372" i="34" s="1"/>
  <c r="AK351" i="34"/>
  <c r="AK372" i="34" s="1"/>
  <c r="AL351" i="34"/>
  <c r="AL372" i="34" s="1"/>
  <c r="AM351" i="34"/>
  <c r="AM372" i="34" s="1"/>
  <c r="AN351" i="34"/>
  <c r="AN372" i="34" s="1"/>
  <c r="AO351" i="34"/>
  <c r="AO372" i="34" s="1"/>
  <c r="AP351" i="34"/>
  <c r="AP372" i="34" s="1"/>
  <c r="AQ351" i="34"/>
  <c r="AQ372" i="34" s="1"/>
  <c r="AR351" i="34"/>
  <c r="AS351" i="34"/>
  <c r="AT351" i="34"/>
  <c r="AT372" i="34" s="1"/>
  <c r="AU351" i="34"/>
  <c r="AU372" i="34" s="1"/>
  <c r="F349" i="34"/>
  <c r="H349" i="34"/>
  <c r="H18" i="8" s="1"/>
  <c r="J349" i="34"/>
  <c r="W349" i="34"/>
  <c r="AH349" i="34"/>
  <c r="AI349" i="34"/>
  <c r="AV349" i="34"/>
  <c r="AW349" i="34"/>
  <c r="AX349" i="34"/>
  <c r="AY349" i="34"/>
  <c r="O330" i="34"/>
  <c r="R330" i="34"/>
  <c r="S330" i="34"/>
  <c r="T330" i="34"/>
  <c r="U330" i="34"/>
  <c r="V330" i="34"/>
  <c r="W330" i="34"/>
  <c r="X330" i="34"/>
  <c r="Y330" i="34"/>
  <c r="Z330" i="34"/>
  <c r="AA330" i="34"/>
  <c r="AB330" i="34"/>
  <c r="AC330" i="34"/>
  <c r="AD330" i="34"/>
  <c r="AE330" i="34"/>
  <c r="AF330" i="34"/>
  <c r="AF349" i="34" s="1"/>
  <c r="AG330" i="34"/>
  <c r="AG349" i="34" s="1"/>
  <c r="AH330" i="34"/>
  <c r="AI330" i="34"/>
  <c r="AJ330" i="34"/>
  <c r="AK330" i="34"/>
  <c r="AL330" i="34"/>
  <c r="AM330" i="34"/>
  <c r="AN330" i="34"/>
  <c r="AO330" i="34"/>
  <c r="AP330" i="34"/>
  <c r="AQ330" i="34"/>
  <c r="AR330" i="34"/>
  <c r="AS330" i="34"/>
  <c r="AT330" i="34"/>
  <c r="AU330" i="34"/>
  <c r="O329" i="34"/>
  <c r="R329" i="34"/>
  <c r="S329" i="34"/>
  <c r="T329" i="34"/>
  <c r="U329" i="34"/>
  <c r="V329" i="34"/>
  <c r="W329" i="34"/>
  <c r="X329" i="34"/>
  <c r="Y329" i="34"/>
  <c r="Z329" i="34"/>
  <c r="AA329" i="34"/>
  <c r="AB329" i="34"/>
  <c r="AC329" i="34"/>
  <c r="AD329" i="34"/>
  <c r="AE329" i="34"/>
  <c r="AF329" i="34"/>
  <c r="AG329" i="34"/>
  <c r="AH329" i="34"/>
  <c r="AI329" i="34"/>
  <c r="AJ329" i="34"/>
  <c r="AK329" i="34"/>
  <c r="AL329" i="34"/>
  <c r="AM329" i="34"/>
  <c r="AN329" i="34"/>
  <c r="AN349" i="34" s="1"/>
  <c r="AO329" i="34"/>
  <c r="AO349" i="34" s="1"/>
  <c r="AP329" i="34"/>
  <c r="AQ329" i="34"/>
  <c r="AR329" i="34"/>
  <c r="AS329" i="34"/>
  <c r="AT329" i="34"/>
  <c r="AU329" i="34"/>
  <c r="O328" i="34"/>
  <c r="R328" i="34"/>
  <c r="R349" i="34" s="1"/>
  <c r="S328" i="34"/>
  <c r="T328" i="34"/>
  <c r="U328" i="34"/>
  <c r="V328" i="34"/>
  <c r="V349" i="34" s="1"/>
  <c r="W328" i="34"/>
  <c r="X328" i="34"/>
  <c r="Y328" i="34"/>
  <c r="Y349" i="34" s="1"/>
  <c r="Z328" i="34"/>
  <c r="Z349" i="34" s="1"/>
  <c r="AA328" i="34"/>
  <c r="AA349" i="34" s="1"/>
  <c r="AB328" i="34"/>
  <c r="AB349" i="34" s="1"/>
  <c r="AC328" i="34"/>
  <c r="AC349" i="34" s="1"/>
  <c r="AD328" i="34"/>
  <c r="AD349" i="34" s="1"/>
  <c r="AE328" i="34"/>
  <c r="AF328" i="34"/>
  <c r="AG328" i="34"/>
  <c r="AH328" i="34"/>
  <c r="AI328" i="34"/>
  <c r="AJ328" i="34"/>
  <c r="AK328" i="34"/>
  <c r="AL328" i="34"/>
  <c r="AM328" i="34"/>
  <c r="AN328" i="34"/>
  <c r="AO328" i="34"/>
  <c r="AP328" i="34"/>
  <c r="AQ328" i="34"/>
  <c r="AR328" i="34"/>
  <c r="AS328" i="34"/>
  <c r="AS349" i="34" s="1"/>
  <c r="AT328" i="34"/>
  <c r="AT349" i="34" s="1"/>
  <c r="AU328" i="34"/>
  <c r="AU349" i="34" s="1"/>
  <c r="F326" i="34"/>
  <c r="H326" i="34"/>
  <c r="AV326" i="34"/>
  <c r="AW326" i="34"/>
  <c r="AX326" i="34"/>
  <c r="AY326" i="34"/>
  <c r="R313" i="34"/>
  <c r="O313" i="34"/>
  <c r="S313" i="34"/>
  <c r="T313" i="34"/>
  <c r="U313" i="34"/>
  <c r="V313" i="34"/>
  <c r="W313" i="34"/>
  <c r="X313" i="34"/>
  <c r="Y313" i="34"/>
  <c r="Z313" i="34"/>
  <c r="AA313" i="34"/>
  <c r="AB313" i="34"/>
  <c r="AC313" i="34"/>
  <c r="AD313" i="34"/>
  <c r="AE313" i="34"/>
  <c r="AF313" i="34"/>
  <c r="AG313" i="34"/>
  <c r="AH313" i="34"/>
  <c r="AI313" i="34"/>
  <c r="AJ313" i="34"/>
  <c r="AK313" i="34"/>
  <c r="AL313" i="34"/>
  <c r="AM313" i="34"/>
  <c r="AN313" i="34"/>
  <c r="AO313" i="34"/>
  <c r="AP313" i="34"/>
  <c r="AQ313" i="34"/>
  <c r="AR313" i="34"/>
  <c r="AS313" i="34"/>
  <c r="AT313" i="34"/>
  <c r="AU313" i="34"/>
  <c r="O312" i="34"/>
  <c r="S312" i="34"/>
  <c r="T312" i="34"/>
  <c r="U312" i="34"/>
  <c r="V312" i="34"/>
  <c r="W312" i="34"/>
  <c r="X312" i="34"/>
  <c r="Y312" i="34"/>
  <c r="Z312" i="34"/>
  <c r="AA312" i="34"/>
  <c r="AB312" i="34"/>
  <c r="AC312" i="34"/>
  <c r="AD312" i="34"/>
  <c r="AE312" i="34"/>
  <c r="AF312" i="34"/>
  <c r="AG312" i="34"/>
  <c r="AH312" i="34"/>
  <c r="AI312" i="34"/>
  <c r="AJ312" i="34"/>
  <c r="AK312" i="34"/>
  <c r="AL312" i="34"/>
  <c r="AM312" i="34"/>
  <c r="AN312" i="34"/>
  <c r="AO312" i="34"/>
  <c r="AP312" i="34"/>
  <c r="AQ312" i="34"/>
  <c r="AR312" i="34"/>
  <c r="AS312" i="34"/>
  <c r="AT312" i="34"/>
  <c r="AU312" i="34"/>
  <c r="R311" i="34"/>
  <c r="O311" i="34"/>
  <c r="S311" i="34"/>
  <c r="T311" i="34"/>
  <c r="U311" i="34"/>
  <c r="V311" i="34"/>
  <c r="W311" i="34"/>
  <c r="X311" i="34"/>
  <c r="Y311" i="34"/>
  <c r="Z311" i="34"/>
  <c r="AA311" i="34"/>
  <c r="AB311" i="34"/>
  <c r="AC311" i="34"/>
  <c r="AD311" i="34"/>
  <c r="AE311" i="34"/>
  <c r="AF311" i="34"/>
  <c r="AG311" i="34"/>
  <c r="AH311" i="34"/>
  <c r="AI311" i="34"/>
  <c r="AJ311" i="34"/>
  <c r="AK311" i="34"/>
  <c r="AL311" i="34"/>
  <c r="AM311" i="34"/>
  <c r="AN311" i="34"/>
  <c r="AO311" i="34"/>
  <c r="AP311" i="34"/>
  <c r="AQ311" i="34"/>
  <c r="AR311" i="34"/>
  <c r="AS311" i="34"/>
  <c r="AT311" i="34"/>
  <c r="AU311" i="34"/>
  <c r="R310" i="34"/>
  <c r="O310" i="34"/>
  <c r="S310" i="34"/>
  <c r="T310" i="34"/>
  <c r="U310" i="34"/>
  <c r="V310" i="34"/>
  <c r="W310" i="34"/>
  <c r="X310" i="34"/>
  <c r="Y310" i="34"/>
  <c r="Z310" i="34"/>
  <c r="AA310" i="34"/>
  <c r="AB310" i="34"/>
  <c r="AC310" i="34"/>
  <c r="AD310" i="34"/>
  <c r="AE310" i="34"/>
  <c r="AF310" i="34"/>
  <c r="AG310" i="34"/>
  <c r="AH310" i="34"/>
  <c r="AI310" i="34"/>
  <c r="AJ310" i="34"/>
  <c r="AK310" i="34"/>
  <c r="AL310" i="34"/>
  <c r="AM310" i="34"/>
  <c r="AN310" i="34"/>
  <c r="AO310" i="34"/>
  <c r="AP310" i="34"/>
  <c r="AQ310" i="34"/>
  <c r="AR310" i="34"/>
  <c r="AS310" i="34"/>
  <c r="AT310" i="34"/>
  <c r="AU310" i="34"/>
  <c r="R309" i="34"/>
  <c r="O309" i="34"/>
  <c r="S309" i="34"/>
  <c r="T309" i="34"/>
  <c r="U309" i="34"/>
  <c r="V309" i="34"/>
  <c r="W309" i="34"/>
  <c r="X309" i="34"/>
  <c r="Y309" i="34"/>
  <c r="Z309" i="34"/>
  <c r="AA309" i="34"/>
  <c r="AB309" i="34"/>
  <c r="AC309" i="34"/>
  <c r="AD309" i="34"/>
  <c r="AE309" i="34"/>
  <c r="AF309" i="34"/>
  <c r="AG309" i="34"/>
  <c r="AH309" i="34"/>
  <c r="AI309" i="34"/>
  <c r="AJ309" i="34"/>
  <c r="AK309" i="34"/>
  <c r="AL309" i="34"/>
  <c r="AM309" i="34"/>
  <c r="AN309" i="34"/>
  <c r="AO309" i="34"/>
  <c r="AP309" i="34"/>
  <c r="AQ309" i="34"/>
  <c r="AR309" i="34"/>
  <c r="AS309" i="34"/>
  <c r="AT309" i="34"/>
  <c r="AU309" i="34"/>
  <c r="O308" i="34"/>
  <c r="R308" i="34"/>
  <c r="S308" i="34"/>
  <c r="T308" i="34"/>
  <c r="U308" i="34"/>
  <c r="V308" i="34"/>
  <c r="W308" i="34"/>
  <c r="X308" i="34"/>
  <c r="Y308" i="34"/>
  <c r="Z308" i="34"/>
  <c r="AA308" i="34"/>
  <c r="AB308" i="34"/>
  <c r="AC308" i="34"/>
  <c r="AD308" i="34"/>
  <c r="AE308" i="34"/>
  <c r="AF308" i="34"/>
  <c r="AG308" i="34"/>
  <c r="AH308" i="34"/>
  <c r="AI308" i="34"/>
  <c r="AJ308" i="34"/>
  <c r="AK308" i="34"/>
  <c r="AL308" i="34"/>
  <c r="AM308" i="34"/>
  <c r="AN308" i="34"/>
  <c r="AO308" i="34"/>
  <c r="AP308" i="34"/>
  <c r="AQ308" i="34"/>
  <c r="AR308" i="34"/>
  <c r="AS308" i="34"/>
  <c r="AT308" i="34"/>
  <c r="AU308" i="34"/>
  <c r="R307" i="34"/>
  <c r="O307" i="34"/>
  <c r="S307" i="34"/>
  <c r="T307" i="34"/>
  <c r="U307" i="34"/>
  <c r="V307" i="34"/>
  <c r="W307" i="34"/>
  <c r="X307" i="34"/>
  <c r="Y307" i="34"/>
  <c r="Z307" i="34"/>
  <c r="AA307" i="34"/>
  <c r="AB307" i="34"/>
  <c r="AC307" i="34"/>
  <c r="AD307" i="34"/>
  <c r="AE307" i="34"/>
  <c r="AF307" i="34"/>
  <c r="AG307" i="34"/>
  <c r="AH307" i="34"/>
  <c r="AI307" i="34"/>
  <c r="AJ307" i="34"/>
  <c r="AK307" i="34"/>
  <c r="AL307" i="34"/>
  <c r="AM307" i="34"/>
  <c r="AN307" i="34"/>
  <c r="AO307" i="34"/>
  <c r="AP307" i="34"/>
  <c r="AQ307" i="34"/>
  <c r="AR307" i="34"/>
  <c r="AS307" i="34"/>
  <c r="AT307" i="34"/>
  <c r="AU307" i="34"/>
  <c r="R306" i="34"/>
  <c r="O306" i="34"/>
  <c r="S306" i="34"/>
  <c r="T306" i="34"/>
  <c r="U306" i="34"/>
  <c r="V306" i="34"/>
  <c r="W306" i="34"/>
  <c r="X306" i="34"/>
  <c r="Y306" i="34"/>
  <c r="Z306" i="34"/>
  <c r="AA306" i="34"/>
  <c r="AB306" i="34"/>
  <c r="AC306" i="34"/>
  <c r="AD306" i="34"/>
  <c r="AE306" i="34"/>
  <c r="AF306" i="34"/>
  <c r="AG306" i="34"/>
  <c r="AH306" i="34"/>
  <c r="AI306" i="34"/>
  <c r="AJ306" i="34"/>
  <c r="AK306" i="34"/>
  <c r="AL306" i="34"/>
  <c r="AM306" i="34"/>
  <c r="AN306" i="34"/>
  <c r="AO306" i="34"/>
  <c r="AP306" i="34"/>
  <c r="AQ306" i="34"/>
  <c r="AR306" i="34"/>
  <c r="AS306" i="34"/>
  <c r="AT306" i="34"/>
  <c r="AU306" i="34"/>
  <c r="J326" i="34"/>
  <c r="O305" i="34"/>
  <c r="R305" i="34"/>
  <c r="S305" i="34"/>
  <c r="T305" i="34"/>
  <c r="U305" i="34"/>
  <c r="V305" i="34"/>
  <c r="W305" i="34"/>
  <c r="W326" i="34" s="1"/>
  <c r="X305" i="34"/>
  <c r="Y305" i="34"/>
  <c r="Z305" i="34"/>
  <c r="AA305" i="34"/>
  <c r="AB305" i="34"/>
  <c r="AB326" i="34" s="1"/>
  <c r="AC305" i="34"/>
  <c r="AC326" i="34" s="1"/>
  <c r="AD305" i="34"/>
  <c r="AD326" i="34" s="1"/>
  <c r="AE305" i="34"/>
  <c r="AF305" i="34"/>
  <c r="AG305" i="34"/>
  <c r="AH305" i="34"/>
  <c r="AI305" i="34"/>
  <c r="AJ305" i="34"/>
  <c r="AK305" i="34"/>
  <c r="AL305" i="34"/>
  <c r="AM305" i="34"/>
  <c r="AN305" i="34"/>
  <c r="AO305" i="34"/>
  <c r="AP305" i="34"/>
  <c r="AQ305" i="34"/>
  <c r="AR305" i="34"/>
  <c r="AS305" i="34"/>
  <c r="AT305" i="34"/>
  <c r="AU305" i="34"/>
  <c r="H303" i="34"/>
  <c r="J303" i="34"/>
  <c r="AV303" i="34"/>
  <c r="AW303" i="34"/>
  <c r="AX303" i="34"/>
  <c r="AY303" i="34"/>
  <c r="R285" i="34"/>
  <c r="O285" i="34"/>
  <c r="S285" i="34"/>
  <c r="T285" i="34"/>
  <c r="U285" i="34"/>
  <c r="V285" i="34"/>
  <c r="W285" i="34"/>
  <c r="X285" i="34"/>
  <c r="Y285" i="34"/>
  <c r="Z285" i="34"/>
  <c r="AA285" i="34"/>
  <c r="AB285" i="34"/>
  <c r="AC285" i="34"/>
  <c r="AD285" i="34"/>
  <c r="AE285" i="34"/>
  <c r="AF285" i="34"/>
  <c r="AG285" i="34"/>
  <c r="AH285" i="34"/>
  <c r="AI285" i="34"/>
  <c r="AJ285" i="34"/>
  <c r="AK285" i="34"/>
  <c r="AL285" i="34"/>
  <c r="AM285" i="34"/>
  <c r="AN285" i="34"/>
  <c r="AO285" i="34"/>
  <c r="AP285" i="34"/>
  <c r="AQ285" i="34"/>
  <c r="AR285" i="34"/>
  <c r="AS285" i="34"/>
  <c r="AT285" i="34"/>
  <c r="AU285" i="34"/>
  <c r="O284" i="34"/>
  <c r="R284" i="34"/>
  <c r="S284" i="34"/>
  <c r="T284" i="34"/>
  <c r="U284" i="34"/>
  <c r="V284" i="34"/>
  <c r="W284" i="34"/>
  <c r="X284" i="34"/>
  <c r="Y284" i="34"/>
  <c r="Z284" i="34"/>
  <c r="AA284" i="34"/>
  <c r="AA303" i="34" s="1"/>
  <c r="AB284" i="34"/>
  <c r="AC284" i="34"/>
  <c r="AD284" i="34"/>
  <c r="AE284" i="34"/>
  <c r="AF284" i="34"/>
  <c r="AG284" i="34"/>
  <c r="AH284" i="34"/>
  <c r="AI284" i="34"/>
  <c r="AJ284" i="34"/>
  <c r="AK284" i="34"/>
  <c r="AL284" i="34"/>
  <c r="AM284" i="34"/>
  <c r="AN284" i="34"/>
  <c r="AO284" i="34"/>
  <c r="AP284" i="34"/>
  <c r="AQ284" i="34"/>
  <c r="AR284" i="34"/>
  <c r="AS284" i="34"/>
  <c r="AT284" i="34"/>
  <c r="AU284" i="34"/>
  <c r="AU303" i="34" s="1"/>
  <c r="O283" i="34"/>
  <c r="R283" i="34"/>
  <c r="S283" i="34"/>
  <c r="T283" i="34"/>
  <c r="U283" i="34"/>
  <c r="V283" i="34"/>
  <c r="W283" i="34"/>
  <c r="X283" i="34"/>
  <c r="Y283" i="34"/>
  <c r="Z283" i="34"/>
  <c r="AA283" i="34"/>
  <c r="AB283" i="34"/>
  <c r="AC283" i="34"/>
  <c r="AD283" i="34"/>
  <c r="AE283" i="34"/>
  <c r="AF283" i="34"/>
  <c r="AG283" i="34"/>
  <c r="AH283" i="34"/>
  <c r="AI283" i="34"/>
  <c r="AJ283" i="34"/>
  <c r="AJ303" i="34" s="1"/>
  <c r="AK283" i="34"/>
  <c r="AL283" i="34"/>
  <c r="AM283" i="34"/>
  <c r="AN283" i="34"/>
  <c r="AO283" i="34"/>
  <c r="AP283" i="34"/>
  <c r="AQ283" i="34"/>
  <c r="AR283" i="34"/>
  <c r="AS283" i="34"/>
  <c r="AT283" i="34"/>
  <c r="AU283" i="34"/>
  <c r="F303" i="34"/>
  <c r="L303" i="34" s="1"/>
  <c r="O282" i="34"/>
  <c r="R282" i="34"/>
  <c r="S282" i="34"/>
  <c r="T282" i="34"/>
  <c r="U282" i="34"/>
  <c r="V282" i="34"/>
  <c r="W282" i="34"/>
  <c r="W303" i="34" s="1"/>
  <c r="X282" i="34"/>
  <c r="X303" i="34" s="1"/>
  <c r="Y282" i="34"/>
  <c r="Z282" i="34"/>
  <c r="AA282" i="34"/>
  <c r="AB282" i="34"/>
  <c r="AC282" i="34"/>
  <c r="AD282" i="34"/>
  <c r="AE282" i="34"/>
  <c r="AF282" i="34"/>
  <c r="AG282" i="34"/>
  <c r="AH282" i="34"/>
  <c r="AI282" i="34"/>
  <c r="AJ282" i="34"/>
  <c r="AK282" i="34"/>
  <c r="AK303" i="34" s="1"/>
  <c r="AL282" i="34"/>
  <c r="AM282" i="34"/>
  <c r="AN282" i="34"/>
  <c r="AO282" i="34"/>
  <c r="AP282" i="34"/>
  <c r="AP303" i="34" s="1"/>
  <c r="AQ282" i="34"/>
  <c r="AQ303" i="34" s="1"/>
  <c r="AR282" i="34"/>
  <c r="AR303" i="34" s="1"/>
  <c r="AS282" i="34"/>
  <c r="AT282" i="34"/>
  <c r="AU282" i="34"/>
  <c r="AO280" i="34"/>
  <c r="AV280" i="34"/>
  <c r="AW280" i="34"/>
  <c r="AX280" i="34"/>
  <c r="AY280" i="34"/>
  <c r="O264" i="34"/>
  <c r="R264" i="34"/>
  <c r="S264" i="34"/>
  <c r="T264" i="34"/>
  <c r="U264" i="34"/>
  <c r="V264" i="34"/>
  <c r="W264" i="34"/>
  <c r="X264" i="34"/>
  <c r="Y264" i="34"/>
  <c r="Z264" i="34"/>
  <c r="AA264" i="34"/>
  <c r="AB264" i="34"/>
  <c r="AC264" i="34"/>
  <c r="AD264" i="34"/>
  <c r="AE264" i="34"/>
  <c r="AF264" i="34"/>
  <c r="AG264" i="34"/>
  <c r="AH264" i="34"/>
  <c r="AI264" i="34"/>
  <c r="AJ264" i="34"/>
  <c r="AK264" i="34"/>
  <c r="AL264" i="34"/>
  <c r="AM264" i="34"/>
  <c r="AN264" i="34"/>
  <c r="AO264" i="34"/>
  <c r="AP264" i="34"/>
  <c r="AQ264" i="34"/>
  <c r="AR264" i="34"/>
  <c r="AS264" i="34"/>
  <c r="AT264" i="34"/>
  <c r="AU264" i="34"/>
  <c r="O263" i="34"/>
  <c r="S263" i="34"/>
  <c r="T263" i="34"/>
  <c r="U263" i="34"/>
  <c r="V263" i="34"/>
  <c r="W263" i="34"/>
  <c r="X263" i="34"/>
  <c r="Y263" i="34"/>
  <c r="Z263" i="34"/>
  <c r="AA263" i="34"/>
  <c r="AB263" i="34"/>
  <c r="AC263" i="34"/>
  <c r="AD263" i="34"/>
  <c r="AE263" i="34"/>
  <c r="AF263" i="34"/>
  <c r="AG263" i="34"/>
  <c r="AH263" i="34"/>
  <c r="AI263" i="34"/>
  <c r="AJ263" i="34"/>
  <c r="AK263" i="34"/>
  <c r="AL263" i="34"/>
  <c r="AM263" i="34"/>
  <c r="AN263" i="34"/>
  <c r="AO263" i="34"/>
  <c r="AP263" i="34"/>
  <c r="AQ263" i="34"/>
  <c r="AR263" i="34"/>
  <c r="AS263" i="34"/>
  <c r="AT263" i="34"/>
  <c r="AU263" i="34"/>
  <c r="R262" i="34"/>
  <c r="O262" i="34"/>
  <c r="S262" i="34"/>
  <c r="T262" i="34"/>
  <c r="U262" i="34"/>
  <c r="U280" i="34" s="1"/>
  <c r="V262" i="34"/>
  <c r="V280" i="34" s="1"/>
  <c r="W262" i="34"/>
  <c r="X262" i="34"/>
  <c r="Y262" i="34"/>
  <c r="Z262" i="34"/>
  <c r="AA262" i="34"/>
  <c r="AB262" i="34"/>
  <c r="AC262" i="34"/>
  <c r="AD262" i="34"/>
  <c r="AE262" i="34"/>
  <c r="AF262" i="34"/>
  <c r="AG262" i="34"/>
  <c r="AH262" i="34"/>
  <c r="AI262" i="34"/>
  <c r="AJ262" i="34"/>
  <c r="AK262" i="34"/>
  <c r="AL262" i="34"/>
  <c r="AM262" i="34"/>
  <c r="AN262" i="34"/>
  <c r="AO262" i="34"/>
  <c r="AP262" i="34"/>
  <c r="AQ262" i="34"/>
  <c r="AR262" i="34"/>
  <c r="AS262" i="34"/>
  <c r="AT262" i="34"/>
  <c r="AU262" i="34"/>
  <c r="R261" i="34"/>
  <c r="O261" i="34"/>
  <c r="S261" i="34"/>
  <c r="T261" i="34"/>
  <c r="U261" i="34"/>
  <c r="V261" i="34"/>
  <c r="W261" i="34"/>
  <c r="X261" i="34"/>
  <c r="Y261" i="34"/>
  <c r="Z261" i="34"/>
  <c r="AA261" i="34"/>
  <c r="AB261" i="34"/>
  <c r="AC261" i="34"/>
  <c r="AD261" i="34"/>
  <c r="AE261" i="34"/>
  <c r="AF261" i="34"/>
  <c r="AG261" i="34"/>
  <c r="AH261" i="34"/>
  <c r="AI261" i="34"/>
  <c r="AJ261" i="34"/>
  <c r="AK261" i="34"/>
  <c r="AL261" i="34"/>
  <c r="AM261" i="34"/>
  <c r="AN261" i="34"/>
  <c r="AO261" i="34"/>
  <c r="AP261" i="34"/>
  <c r="AQ261" i="34"/>
  <c r="AR261" i="34"/>
  <c r="AS261" i="34"/>
  <c r="AT261" i="34"/>
  <c r="AU261" i="34"/>
  <c r="O260" i="34"/>
  <c r="R260" i="34"/>
  <c r="S260" i="34"/>
  <c r="S280" i="34" s="1"/>
  <c r="T260" i="34"/>
  <c r="T280" i="34" s="1"/>
  <c r="U260" i="34"/>
  <c r="V260" i="34"/>
  <c r="W260" i="34"/>
  <c r="X260" i="34"/>
  <c r="Y260" i="34"/>
  <c r="Z260" i="34"/>
  <c r="AA260" i="34"/>
  <c r="AB260" i="34"/>
  <c r="AC260" i="34"/>
  <c r="AD260" i="34"/>
  <c r="AE260" i="34"/>
  <c r="AF260" i="34"/>
  <c r="AG260" i="34"/>
  <c r="AH260" i="34"/>
  <c r="AI260" i="34"/>
  <c r="AJ260" i="34"/>
  <c r="AK260" i="34"/>
  <c r="AL260" i="34"/>
  <c r="AM260" i="34"/>
  <c r="AN260" i="34"/>
  <c r="AO260" i="34"/>
  <c r="AP260" i="34"/>
  <c r="AQ260" i="34"/>
  <c r="AR260" i="34"/>
  <c r="AS260" i="34"/>
  <c r="AT260" i="34"/>
  <c r="AU260" i="34"/>
  <c r="H280" i="34"/>
  <c r="J280" i="34"/>
  <c r="O259" i="34"/>
  <c r="R259" i="34"/>
  <c r="S259" i="34"/>
  <c r="T259" i="34"/>
  <c r="U259" i="34"/>
  <c r="V259" i="34"/>
  <c r="W259" i="34"/>
  <c r="X259" i="34"/>
  <c r="Y259" i="34"/>
  <c r="Z259" i="34"/>
  <c r="AA259" i="34"/>
  <c r="AB259" i="34"/>
  <c r="AC259" i="34"/>
  <c r="AD259" i="34"/>
  <c r="AE259" i="34"/>
  <c r="AF259" i="34"/>
  <c r="AG259" i="34"/>
  <c r="AH259" i="34"/>
  <c r="AI259" i="34"/>
  <c r="AJ259" i="34"/>
  <c r="AK259" i="34"/>
  <c r="AL259" i="34"/>
  <c r="AM259" i="34"/>
  <c r="AN259" i="34"/>
  <c r="AO259" i="34"/>
  <c r="AP259" i="34"/>
  <c r="AQ259" i="34"/>
  <c r="AR259" i="34"/>
  <c r="AS259" i="34"/>
  <c r="AT259" i="34"/>
  <c r="AU259" i="34"/>
  <c r="F257" i="34"/>
  <c r="H257" i="34"/>
  <c r="J257" i="34"/>
  <c r="AR257" i="34"/>
  <c r="AV257" i="34"/>
  <c r="AW257" i="34"/>
  <c r="AX257" i="34"/>
  <c r="AY257" i="34"/>
  <c r="R238" i="34"/>
  <c r="O238" i="34"/>
  <c r="S238" i="34"/>
  <c r="T238" i="34"/>
  <c r="U238" i="34"/>
  <c r="V238" i="34"/>
  <c r="W238" i="34"/>
  <c r="X238" i="34"/>
  <c r="Y238" i="34"/>
  <c r="Z238" i="34"/>
  <c r="AA238" i="34"/>
  <c r="AB238" i="34"/>
  <c r="AC238" i="34"/>
  <c r="AD238" i="34"/>
  <c r="AE238" i="34"/>
  <c r="AF238" i="34"/>
  <c r="AG238" i="34"/>
  <c r="AH238" i="34"/>
  <c r="AH257" i="34" s="1"/>
  <c r="AI238" i="34"/>
  <c r="AJ238" i="34"/>
  <c r="AK238" i="34"/>
  <c r="AL238" i="34"/>
  <c r="AM238" i="34"/>
  <c r="AN238" i="34"/>
  <c r="AO238" i="34"/>
  <c r="AP238" i="34"/>
  <c r="AQ238" i="34"/>
  <c r="AR238" i="34"/>
  <c r="AS238" i="34"/>
  <c r="AT238" i="34"/>
  <c r="AU238" i="34"/>
  <c r="O237" i="34"/>
  <c r="R237" i="34"/>
  <c r="S237" i="34"/>
  <c r="T237" i="34"/>
  <c r="U237" i="34"/>
  <c r="V237" i="34"/>
  <c r="W237" i="34"/>
  <c r="X237" i="34"/>
  <c r="Y237" i="34"/>
  <c r="Z237" i="34"/>
  <c r="Z257" i="34" s="1"/>
  <c r="AA237" i="34"/>
  <c r="AB237" i="34"/>
  <c r="AC237" i="34"/>
  <c r="AD237" i="34"/>
  <c r="AE237" i="34"/>
  <c r="AF237" i="34"/>
  <c r="AG237" i="34"/>
  <c r="AH237" i="34"/>
  <c r="AI237" i="34"/>
  <c r="AJ237" i="34"/>
  <c r="AK237" i="34"/>
  <c r="AL237" i="34"/>
  <c r="AM237" i="34"/>
  <c r="AN237" i="34"/>
  <c r="AO237" i="34"/>
  <c r="AP237" i="34"/>
  <c r="AQ237" i="34"/>
  <c r="AQ257" i="34" s="1"/>
  <c r="AR237" i="34"/>
  <c r="AS237" i="34"/>
  <c r="AS257" i="34" s="1"/>
  <c r="AT237" i="34"/>
  <c r="AT257" i="34" s="1"/>
  <c r="AU237" i="34"/>
  <c r="O236" i="34"/>
  <c r="R236" i="34"/>
  <c r="R257" i="34" s="1"/>
  <c r="S236" i="34"/>
  <c r="T236" i="34"/>
  <c r="T257" i="34" s="1"/>
  <c r="U236" i="34"/>
  <c r="U257" i="34" s="1"/>
  <c r="V236" i="34"/>
  <c r="W236" i="34"/>
  <c r="X236" i="34"/>
  <c r="Y236" i="34"/>
  <c r="Z236" i="34"/>
  <c r="AA236" i="34"/>
  <c r="AB236" i="34"/>
  <c r="AC236" i="34"/>
  <c r="AD236" i="34"/>
  <c r="AE236" i="34"/>
  <c r="AF236" i="34"/>
  <c r="AF257" i="34" s="1"/>
  <c r="AG236" i="34"/>
  <c r="AG257" i="34" s="1"/>
  <c r="AH236" i="34"/>
  <c r="AI236" i="34"/>
  <c r="AI257" i="34" s="1"/>
  <c r="AJ236" i="34"/>
  <c r="AJ257" i="34" s="1"/>
  <c r="AK236" i="34"/>
  <c r="AL236" i="34"/>
  <c r="AL257" i="34" s="1"/>
  <c r="AM236" i="34"/>
  <c r="AM257" i="34" s="1"/>
  <c r="AN236" i="34"/>
  <c r="AN257" i="34" s="1"/>
  <c r="AO236" i="34"/>
  <c r="AO257" i="34" s="1"/>
  <c r="AP236" i="34"/>
  <c r="AQ236" i="34"/>
  <c r="AR236" i="34"/>
  <c r="AS236" i="34"/>
  <c r="AT236" i="34"/>
  <c r="AU236" i="34"/>
  <c r="J234" i="34"/>
  <c r="AD234" i="34"/>
  <c r="AE234" i="34"/>
  <c r="AI234" i="34"/>
  <c r="AV234" i="34"/>
  <c r="AW234" i="34"/>
  <c r="AX234" i="34"/>
  <c r="AY234" i="34"/>
  <c r="R214" i="34"/>
  <c r="O214" i="34"/>
  <c r="S214" i="34"/>
  <c r="T214" i="34"/>
  <c r="U214" i="34"/>
  <c r="V214" i="34"/>
  <c r="W214" i="34"/>
  <c r="X214" i="34"/>
  <c r="Y214" i="34"/>
  <c r="Z214" i="34"/>
  <c r="AA214" i="34"/>
  <c r="AA234" i="34" s="1"/>
  <c r="AB214" i="34"/>
  <c r="AB234" i="34" s="1"/>
  <c r="AC214" i="34"/>
  <c r="AC234" i="34" s="1"/>
  <c r="AD214" i="34"/>
  <c r="AE214" i="34"/>
  <c r="AF214" i="34"/>
  <c r="AG214" i="34"/>
  <c r="AG234" i="34" s="1"/>
  <c r="AH214" i="34"/>
  <c r="AH234" i="34" s="1"/>
  <c r="AI214" i="34"/>
  <c r="AJ214" i="34"/>
  <c r="AK214" i="34"/>
  <c r="AL214" i="34"/>
  <c r="AM214" i="34"/>
  <c r="AN214" i="34"/>
  <c r="AO214" i="34"/>
  <c r="AP214" i="34"/>
  <c r="AQ214" i="34"/>
  <c r="AR214" i="34"/>
  <c r="AS214" i="34"/>
  <c r="AS234" i="34" s="1"/>
  <c r="AT214" i="34"/>
  <c r="AT234" i="34" s="1"/>
  <c r="AU214" i="34"/>
  <c r="F234" i="34"/>
  <c r="H234" i="34"/>
  <c r="L234" i="34" s="1"/>
  <c r="O213" i="34"/>
  <c r="R213" i="34"/>
  <c r="S213" i="34"/>
  <c r="S234" i="34" s="1"/>
  <c r="T213" i="34"/>
  <c r="T234" i="34" s="1"/>
  <c r="U213" i="34"/>
  <c r="U234" i="34" s="1"/>
  <c r="V213" i="34"/>
  <c r="W213" i="34"/>
  <c r="W234" i="34" s="1"/>
  <c r="X213" i="34"/>
  <c r="X234" i="34" s="1"/>
  <c r="Y213" i="34"/>
  <c r="Y234" i="34" s="1"/>
  <c r="Z213" i="34"/>
  <c r="Z234" i="34" s="1"/>
  <c r="AA213" i="34"/>
  <c r="AB213" i="34"/>
  <c r="AC213" i="34"/>
  <c r="AD213" i="34"/>
  <c r="AE213" i="34"/>
  <c r="AF213" i="34"/>
  <c r="AG213" i="34"/>
  <c r="AH213" i="34"/>
  <c r="AI213" i="34"/>
  <c r="AJ213" i="34"/>
  <c r="AJ234" i="34" s="1"/>
  <c r="AK213" i="34"/>
  <c r="AL213" i="34"/>
  <c r="AL234" i="34" s="1"/>
  <c r="AM213" i="34"/>
  <c r="AM234" i="34" s="1"/>
  <c r="AN213" i="34"/>
  <c r="AN234" i="34" s="1"/>
  <c r="AO213" i="34"/>
  <c r="AO234" i="34" s="1"/>
  <c r="AP213" i="34"/>
  <c r="AP234" i="34" s="1"/>
  <c r="AQ213" i="34"/>
  <c r="AR213" i="34"/>
  <c r="AR234" i="34" s="1"/>
  <c r="AS213" i="34"/>
  <c r="AT213" i="34"/>
  <c r="AU213" i="34"/>
  <c r="AE211" i="34"/>
  <c r="AF211" i="34"/>
  <c r="AG211" i="34"/>
  <c r="AH211" i="34"/>
  <c r="AI211" i="34"/>
  <c r="AJ211" i="34"/>
  <c r="AK211" i="34"/>
  <c r="AL211" i="34"/>
  <c r="AR211" i="34"/>
  <c r="AV211" i="34"/>
  <c r="AW211" i="34"/>
  <c r="AX211" i="34"/>
  <c r="AY211" i="34"/>
  <c r="F211" i="34"/>
  <c r="H211" i="34"/>
  <c r="R190" i="34"/>
  <c r="R211" i="34" s="1"/>
  <c r="O190" i="34"/>
  <c r="S190" i="34"/>
  <c r="S211" i="34" s="1"/>
  <c r="T190" i="34"/>
  <c r="T211" i="34" s="1"/>
  <c r="U190" i="34"/>
  <c r="U211" i="34" s="1"/>
  <c r="V190" i="34"/>
  <c r="V211" i="34" s="1"/>
  <c r="W190" i="34"/>
  <c r="W211" i="34" s="1"/>
  <c r="X190" i="34"/>
  <c r="X211" i="34" s="1"/>
  <c r="Y190" i="34"/>
  <c r="Y211" i="34" s="1"/>
  <c r="Z190" i="34"/>
  <c r="Z211" i="34" s="1"/>
  <c r="AA190" i="34"/>
  <c r="AA211" i="34" s="1"/>
  <c r="AB190" i="34"/>
  <c r="AB211" i="34" s="1"/>
  <c r="AC190" i="34"/>
  <c r="AC211" i="34" s="1"/>
  <c r="AD190" i="34"/>
  <c r="AD211" i="34" s="1"/>
  <c r="AE190" i="34"/>
  <c r="AF190" i="34"/>
  <c r="AG190" i="34"/>
  <c r="AH190" i="34"/>
  <c r="AI190" i="34"/>
  <c r="AJ190" i="34"/>
  <c r="AK190" i="34"/>
  <c r="AL190" i="34"/>
  <c r="AM190" i="34"/>
  <c r="AM211" i="34" s="1"/>
  <c r="AN190" i="34"/>
  <c r="AN211" i="34" s="1"/>
  <c r="AO190" i="34"/>
  <c r="AO211" i="34" s="1"/>
  <c r="AP190" i="34"/>
  <c r="AP211" i="34" s="1"/>
  <c r="AQ190" i="34"/>
  <c r="AQ211" i="34" s="1"/>
  <c r="AR190" i="34"/>
  <c r="AS190" i="34"/>
  <c r="AS211" i="34" s="1"/>
  <c r="AT190" i="34"/>
  <c r="AT211" i="34" s="1"/>
  <c r="AU190" i="34"/>
  <c r="AU211" i="34" s="1"/>
  <c r="R188" i="34"/>
  <c r="AC188" i="34"/>
  <c r="AJ188" i="34"/>
  <c r="AK188" i="34"/>
  <c r="AL188" i="34"/>
  <c r="AM188" i="34"/>
  <c r="AN188" i="34"/>
  <c r="AV188" i="34"/>
  <c r="AW188" i="34"/>
  <c r="AX188" i="34"/>
  <c r="AY188" i="34"/>
  <c r="AI188" i="34"/>
  <c r="S188" i="34"/>
  <c r="T188" i="34"/>
  <c r="U188" i="34"/>
  <c r="W188" i="34"/>
  <c r="AQ188" i="34"/>
  <c r="F188" i="34"/>
  <c r="H188" i="34"/>
  <c r="V188" i="34"/>
  <c r="Z188" i="34"/>
  <c r="AA188" i="34"/>
  <c r="AB188" i="34"/>
  <c r="AD188" i="34"/>
  <c r="AE188" i="34"/>
  <c r="AF188" i="34"/>
  <c r="AO188" i="34"/>
  <c r="AP188" i="34"/>
  <c r="AT188" i="34"/>
  <c r="AU188" i="34"/>
  <c r="F165" i="34"/>
  <c r="R165" i="34"/>
  <c r="AA165" i="34"/>
  <c r="AV165" i="34"/>
  <c r="AW165" i="34"/>
  <c r="AX165" i="34"/>
  <c r="AY165" i="34"/>
  <c r="S165" i="34"/>
  <c r="T165" i="34"/>
  <c r="AC165" i="34"/>
  <c r="J165" i="34"/>
  <c r="V165" i="34"/>
  <c r="AE165" i="34"/>
  <c r="AF165" i="34"/>
  <c r="Z165" i="34"/>
  <c r="AB165" i="34"/>
  <c r="AT165" i="34"/>
  <c r="AU165" i="34"/>
  <c r="F142" i="34"/>
  <c r="AV142" i="34"/>
  <c r="AW142" i="34"/>
  <c r="AX142" i="34"/>
  <c r="AY142" i="34"/>
  <c r="O121" i="34"/>
  <c r="R121" i="34"/>
  <c r="S121" i="34"/>
  <c r="T121" i="34"/>
  <c r="U121" i="34"/>
  <c r="V121" i="34"/>
  <c r="W121" i="34"/>
  <c r="X121" i="34"/>
  <c r="Y121" i="34"/>
  <c r="Z121" i="34"/>
  <c r="AA121" i="34"/>
  <c r="AB121" i="34"/>
  <c r="AC121" i="34"/>
  <c r="AD121" i="34"/>
  <c r="AE121" i="34"/>
  <c r="AF121" i="34"/>
  <c r="AG121" i="34"/>
  <c r="AH121" i="34"/>
  <c r="AI121" i="34"/>
  <c r="AJ121" i="34"/>
  <c r="AK121" i="34"/>
  <c r="AL121" i="34"/>
  <c r="AM121" i="34"/>
  <c r="AN121" i="34"/>
  <c r="AO121" i="34"/>
  <c r="AP121" i="34"/>
  <c r="AQ121" i="34"/>
  <c r="AR121" i="34"/>
  <c r="AS121" i="34"/>
  <c r="AT121" i="34"/>
  <c r="AU121" i="34"/>
  <c r="H142" i="34"/>
  <c r="R110" i="34"/>
  <c r="O110" i="34"/>
  <c r="S110" i="34"/>
  <c r="T110" i="34"/>
  <c r="U110" i="34"/>
  <c r="V110" i="34"/>
  <c r="W110" i="34"/>
  <c r="X110" i="34"/>
  <c r="Y110" i="34"/>
  <c r="Z110" i="34"/>
  <c r="AA110" i="34"/>
  <c r="AB110" i="34"/>
  <c r="AC110" i="34"/>
  <c r="AD110" i="34"/>
  <c r="AE110" i="34"/>
  <c r="AF110" i="34"/>
  <c r="AG110" i="34"/>
  <c r="AH110" i="34"/>
  <c r="AI110" i="34"/>
  <c r="AJ110" i="34"/>
  <c r="AK110" i="34"/>
  <c r="AL110" i="34"/>
  <c r="AM110" i="34"/>
  <c r="AN110" i="34"/>
  <c r="AO110" i="34"/>
  <c r="AP110" i="34"/>
  <c r="AQ110" i="34"/>
  <c r="AR110" i="34"/>
  <c r="AS110" i="34"/>
  <c r="AT110" i="34"/>
  <c r="AU110" i="34"/>
  <c r="O109" i="34"/>
  <c r="R109" i="34"/>
  <c r="S109" i="34"/>
  <c r="T109" i="34"/>
  <c r="U109" i="34"/>
  <c r="V109" i="34"/>
  <c r="W109" i="34"/>
  <c r="X109" i="34"/>
  <c r="Y109" i="34"/>
  <c r="Z109" i="34"/>
  <c r="AA109" i="34"/>
  <c r="AB109" i="34"/>
  <c r="AC109" i="34"/>
  <c r="AD109" i="34"/>
  <c r="AE109" i="34"/>
  <c r="AF109" i="34"/>
  <c r="AG109" i="34"/>
  <c r="AH109" i="34"/>
  <c r="AI109" i="34"/>
  <c r="AJ109" i="34"/>
  <c r="AK109" i="34"/>
  <c r="AL109" i="34"/>
  <c r="AM109" i="34"/>
  <c r="AN109" i="34"/>
  <c r="AO109" i="34"/>
  <c r="AP109" i="34"/>
  <c r="AQ109" i="34"/>
  <c r="AR109" i="34"/>
  <c r="AS109" i="34"/>
  <c r="AT109" i="34"/>
  <c r="AU109" i="34"/>
  <c r="O108" i="34"/>
  <c r="R108" i="34"/>
  <c r="S108" i="34"/>
  <c r="T108" i="34"/>
  <c r="U108" i="34"/>
  <c r="V108" i="34"/>
  <c r="W108" i="34"/>
  <c r="X108" i="34"/>
  <c r="Y108" i="34"/>
  <c r="Z108" i="34"/>
  <c r="AA108" i="34"/>
  <c r="AB108" i="34"/>
  <c r="AC108" i="34"/>
  <c r="AD108" i="34"/>
  <c r="AE108" i="34"/>
  <c r="AF108" i="34"/>
  <c r="AG108" i="34"/>
  <c r="AH108" i="34"/>
  <c r="AI108" i="34"/>
  <c r="AJ108" i="34"/>
  <c r="AK108" i="34"/>
  <c r="AL108" i="34"/>
  <c r="AM108" i="34"/>
  <c r="AN108" i="34"/>
  <c r="AO108" i="34"/>
  <c r="AP108" i="34"/>
  <c r="AQ108" i="34"/>
  <c r="AR108" i="34"/>
  <c r="AS108" i="34"/>
  <c r="AT108" i="34"/>
  <c r="AU108" i="34"/>
  <c r="O107" i="34"/>
  <c r="R107" i="34"/>
  <c r="S107" i="34"/>
  <c r="T107" i="34"/>
  <c r="U107" i="34"/>
  <c r="V107" i="34"/>
  <c r="W107" i="34"/>
  <c r="X107" i="34"/>
  <c r="Y107" i="34"/>
  <c r="Z107" i="34"/>
  <c r="AA107" i="34"/>
  <c r="AB107" i="34"/>
  <c r="AC107" i="34"/>
  <c r="AD107" i="34"/>
  <c r="AE107" i="34"/>
  <c r="AF107" i="34"/>
  <c r="AG107" i="34"/>
  <c r="AH107" i="34"/>
  <c r="AI107" i="34"/>
  <c r="AJ107" i="34"/>
  <c r="AK107" i="34"/>
  <c r="AL107" i="34"/>
  <c r="AM107" i="34"/>
  <c r="AN107" i="34"/>
  <c r="AO107" i="34"/>
  <c r="AP107" i="34"/>
  <c r="AQ107" i="34"/>
  <c r="AR107" i="34"/>
  <c r="AS107" i="34"/>
  <c r="AT107" i="34"/>
  <c r="AU107" i="34"/>
  <c r="O106" i="34"/>
  <c r="R106" i="34"/>
  <c r="S106" i="34"/>
  <c r="T106" i="34"/>
  <c r="U106" i="34"/>
  <c r="V106" i="34"/>
  <c r="W106" i="34"/>
  <c r="X106" i="34"/>
  <c r="Y106" i="34"/>
  <c r="Z106" i="34"/>
  <c r="AA106" i="34"/>
  <c r="AB106" i="34"/>
  <c r="AC106" i="34"/>
  <c r="AD106" i="34"/>
  <c r="AE106" i="34"/>
  <c r="AF106" i="34"/>
  <c r="AG106" i="34"/>
  <c r="AH106" i="34"/>
  <c r="AI106" i="34"/>
  <c r="AJ106" i="34"/>
  <c r="AK106" i="34"/>
  <c r="AL106" i="34"/>
  <c r="AM106" i="34"/>
  <c r="AN106" i="34"/>
  <c r="AO106" i="34"/>
  <c r="AP106" i="34"/>
  <c r="AQ106" i="34"/>
  <c r="AR106" i="34"/>
  <c r="AS106" i="34"/>
  <c r="AT106" i="34"/>
  <c r="AU106" i="34"/>
  <c r="O105" i="34"/>
  <c r="R105" i="34"/>
  <c r="S105" i="34"/>
  <c r="T105" i="34"/>
  <c r="U105" i="34"/>
  <c r="V105" i="34"/>
  <c r="W105" i="34"/>
  <c r="X105" i="34"/>
  <c r="Y105" i="34"/>
  <c r="Z105" i="34"/>
  <c r="AA105" i="34"/>
  <c r="AB105" i="34"/>
  <c r="AC105" i="34"/>
  <c r="AD105" i="34"/>
  <c r="AE105" i="34"/>
  <c r="AF105" i="34"/>
  <c r="AG105" i="34"/>
  <c r="AH105" i="34"/>
  <c r="AI105" i="34"/>
  <c r="AJ105" i="34"/>
  <c r="AK105" i="34"/>
  <c r="AL105" i="34"/>
  <c r="AM105" i="34"/>
  <c r="AN105" i="34"/>
  <c r="AO105" i="34"/>
  <c r="AP105" i="34"/>
  <c r="AQ105" i="34"/>
  <c r="AR105" i="34"/>
  <c r="AS105" i="34"/>
  <c r="AT105" i="34"/>
  <c r="AU105" i="34"/>
  <c r="O104" i="34"/>
  <c r="R104" i="34"/>
  <c r="S104" i="34"/>
  <c r="T104" i="34"/>
  <c r="U104" i="34"/>
  <c r="V104" i="34"/>
  <c r="W104" i="34"/>
  <c r="X104" i="34"/>
  <c r="Y104" i="34"/>
  <c r="Z104" i="34"/>
  <c r="AA104" i="34"/>
  <c r="AB104" i="34"/>
  <c r="AC104" i="34"/>
  <c r="AD104" i="34"/>
  <c r="AE104" i="34"/>
  <c r="AF104" i="34"/>
  <c r="AG104" i="34"/>
  <c r="AH104" i="34"/>
  <c r="AI104" i="34"/>
  <c r="AJ104" i="34"/>
  <c r="AK104" i="34"/>
  <c r="AL104" i="34"/>
  <c r="AM104" i="34"/>
  <c r="AN104" i="34"/>
  <c r="AO104" i="34"/>
  <c r="AP104" i="34"/>
  <c r="AQ104" i="34"/>
  <c r="AR104" i="34"/>
  <c r="AS104" i="34"/>
  <c r="AT104" i="34"/>
  <c r="AU104" i="34"/>
  <c r="O103" i="34"/>
  <c r="S103" i="34"/>
  <c r="T103" i="34"/>
  <c r="U103" i="34"/>
  <c r="V103" i="34"/>
  <c r="W103" i="34"/>
  <c r="X103" i="34"/>
  <c r="Y103" i="34"/>
  <c r="Z103" i="34"/>
  <c r="AA103" i="34"/>
  <c r="AB103" i="34"/>
  <c r="AC103" i="34"/>
  <c r="AD103" i="34"/>
  <c r="AE103" i="34"/>
  <c r="AF103" i="34"/>
  <c r="AG103" i="34"/>
  <c r="AH103" i="34"/>
  <c r="AI103" i="34"/>
  <c r="AJ103" i="34"/>
  <c r="AK103" i="34"/>
  <c r="AL103" i="34"/>
  <c r="AM103" i="34"/>
  <c r="AN103" i="34"/>
  <c r="AO103" i="34"/>
  <c r="AP103" i="34"/>
  <c r="AQ103" i="34"/>
  <c r="AR103" i="34"/>
  <c r="AS103" i="34"/>
  <c r="AT103" i="34"/>
  <c r="AU103" i="34"/>
  <c r="O102" i="34"/>
  <c r="S102" i="34"/>
  <c r="T102" i="34"/>
  <c r="U102" i="34"/>
  <c r="V102" i="34"/>
  <c r="W102" i="34"/>
  <c r="X102" i="34"/>
  <c r="Y102" i="34"/>
  <c r="Z102" i="34"/>
  <c r="AA102" i="34"/>
  <c r="AB102" i="34"/>
  <c r="AC102" i="34"/>
  <c r="AD102" i="34"/>
  <c r="AE102" i="34"/>
  <c r="AF102" i="34"/>
  <c r="AG102" i="34"/>
  <c r="AH102" i="34"/>
  <c r="AI102" i="34"/>
  <c r="AJ102" i="34"/>
  <c r="AK102" i="34"/>
  <c r="AL102" i="34"/>
  <c r="AM102" i="34"/>
  <c r="AN102" i="34"/>
  <c r="AO102" i="34"/>
  <c r="AP102" i="34"/>
  <c r="AQ102" i="34"/>
  <c r="AR102" i="34"/>
  <c r="AS102" i="34"/>
  <c r="AT102" i="34"/>
  <c r="AU102" i="34"/>
  <c r="O101" i="34"/>
  <c r="R101" i="34"/>
  <c r="S101" i="34"/>
  <c r="T101" i="34"/>
  <c r="U101" i="34"/>
  <c r="V101" i="34"/>
  <c r="W101" i="34"/>
  <c r="X101" i="34"/>
  <c r="Y101" i="34"/>
  <c r="Z101" i="34"/>
  <c r="AA101" i="34"/>
  <c r="AB101" i="34"/>
  <c r="AC101" i="34"/>
  <c r="AD101" i="34"/>
  <c r="AE101" i="34"/>
  <c r="AF101" i="34"/>
  <c r="AG101" i="34"/>
  <c r="AH101" i="34"/>
  <c r="AI101" i="34"/>
  <c r="AJ101" i="34"/>
  <c r="AK101" i="34"/>
  <c r="AL101" i="34"/>
  <c r="AM101" i="34"/>
  <c r="AN101" i="34"/>
  <c r="AO101" i="34"/>
  <c r="AP101" i="34"/>
  <c r="AQ101" i="34"/>
  <c r="AR101" i="34"/>
  <c r="AS101" i="34"/>
  <c r="AT101" i="34"/>
  <c r="AU101" i="34"/>
  <c r="O100" i="34"/>
  <c r="R100" i="34"/>
  <c r="S100" i="34"/>
  <c r="T100" i="34"/>
  <c r="U100" i="34"/>
  <c r="V100" i="34"/>
  <c r="W100" i="34"/>
  <c r="X100" i="34"/>
  <c r="Y100" i="34"/>
  <c r="Z100" i="34"/>
  <c r="AA100" i="34"/>
  <c r="AB100" i="34"/>
  <c r="AC100" i="34"/>
  <c r="AD100" i="34"/>
  <c r="AE100" i="34"/>
  <c r="AF100" i="34"/>
  <c r="AG100" i="34"/>
  <c r="AH100" i="34"/>
  <c r="AI100" i="34"/>
  <c r="AJ100" i="34"/>
  <c r="AK100" i="34"/>
  <c r="AL100" i="34"/>
  <c r="AM100" i="34"/>
  <c r="AN100" i="34"/>
  <c r="AO100" i="34"/>
  <c r="AP100" i="34"/>
  <c r="AQ100" i="34"/>
  <c r="AR100" i="34"/>
  <c r="AS100" i="34"/>
  <c r="AT100" i="34"/>
  <c r="AU100" i="34"/>
  <c r="O99" i="34"/>
  <c r="R99" i="34"/>
  <c r="S99" i="34"/>
  <c r="T99" i="34"/>
  <c r="U99" i="34"/>
  <c r="V99" i="34"/>
  <c r="W99" i="34"/>
  <c r="X99" i="34"/>
  <c r="Y99" i="34"/>
  <c r="Z99" i="34"/>
  <c r="AA99" i="34"/>
  <c r="AB99" i="34"/>
  <c r="AC99" i="34"/>
  <c r="AD99" i="34"/>
  <c r="AE99" i="34"/>
  <c r="AF99" i="34"/>
  <c r="AG99" i="34"/>
  <c r="AH99" i="34"/>
  <c r="AI99" i="34"/>
  <c r="AJ99" i="34"/>
  <c r="AK99" i="34"/>
  <c r="AL99" i="34"/>
  <c r="AM99" i="34"/>
  <c r="AN99" i="34"/>
  <c r="AO99" i="34"/>
  <c r="AP99" i="34"/>
  <c r="AQ99" i="34"/>
  <c r="AR99" i="34"/>
  <c r="AS99" i="34"/>
  <c r="AT99" i="34"/>
  <c r="AU99" i="34"/>
  <c r="O98" i="34"/>
  <c r="R98" i="34"/>
  <c r="S98" i="34"/>
  <c r="T98" i="34"/>
  <c r="U98" i="34"/>
  <c r="V98" i="34"/>
  <c r="W98" i="34"/>
  <c r="X98" i="34"/>
  <c r="Y98" i="34"/>
  <c r="Z98" i="34"/>
  <c r="AA98" i="34"/>
  <c r="AB98" i="34"/>
  <c r="AC98" i="34"/>
  <c r="AD98" i="34"/>
  <c r="AE98" i="34"/>
  <c r="AF98" i="34"/>
  <c r="AG98" i="34"/>
  <c r="AH98" i="34"/>
  <c r="AI98" i="34"/>
  <c r="AJ98" i="34"/>
  <c r="AK98" i="34"/>
  <c r="AL98" i="34"/>
  <c r="AM98" i="34"/>
  <c r="AN98" i="34"/>
  <c r="AO98" i="34"/>
  <c r="AP98" i="34"/>
  <c r="AQ98" i="34"/>
  <c r="AR98" i="34"/>
  <c r="AS98" i="34"/>
  <c r="AT98" i="34"/>
  <c r="AU98" i="34"/>
  <c r="AV96" i="34"/>
  <c r="AW96" i="34"/>
  <c r="AX96" i="34"/>
  <c r="AY96" i="34"/>
  <c r="R85" i="34"/>
  <c r="O85" i="34"/>
  <c r="S85" i="34"/>
  <c r="T85" i="34"/>
  <c r="U85" i="34"/>
  <c r="V85" i="34"/>
  <c r="W85" i="34"/>
  <c r="X85" i="34"/>
  <c r="Y85" i="34"/>
  <c r="Z85" i="34"/>
  <c r="AA85" i="34"/>
  <c r="AB85" i="34"/>
  <c r="AC85" i="34"/>
  <c r="AD85" i="34"/>
  <c r="AE85" i="34"/>
  <c r="AF85" i="34"/>
  <c r="AG85" i="34"/>
  <c r="AH85" i="34"/>
  <c r="AI85" i="34"/>
  <c r="AJ85" i="34"/>
  <c r="AK85" i="34"/>
  <c r="AL85" i="34"/>
  <c r="AM85" i="34"/>
  <c r="AN85" i="34"/>
  <c r="AO85" i="34"/>
  <c r="AP85" i="34"/>
  <c r="AQ85" i="34"/>
  <c r="AR85" i="34"/>
  <c r="AS85" i="34"/>
  <c r="AT85" i="34"/>
  <c r="AU85" i="34"/>
  <c r="O84" i="34"/>
  <c r="R84" i="34"/>
  <c r="S84" i="34"/>
  <c r="T84" i="34"/>
  <c r="U84" i="34"/>
  <c r="V84" i="34"/>
  <c r="W84" i="34"/>
  <c r="X84" i="34"/>
  <c r="Y84" i="34"/>
  <c r="Z84" i="34"/>
  <c r="AA84" i="34"/>
  <c r="AB84" i="34"/>
  <c r="AC84" i="34"/>
  <c r="AD84" i="34"/>
  <c r="AE84" i="34"/>
  <c r="AF84" i="34"/>
  <c r="AG84" i="34"/>
  <c r="AH84" i="34"/>
  <c r="AI84" i="34"/>
  <c r="AJ84" i="34"/>
  <c r="AK84" i="34"/>
  <c r="AL84" i="34"/>
  <c r="AM84" i="34"/>
  <c r="AN84" i="34"/>
  <c r="AO84" i="34"/>
  <c r="AP84" i="34"/>
  <c r="AQ84" i="34"/>
  <c r="AR84" i="34"/>
  <c r="AS84" i="34"/>
  <c r="AT84" i="34"/>
  <c r="AU84" i="34"/>
  <c r="R83" i="34"/>
  <c r="O83" i="34"/>
  <c r="S83" i="34"/>
  <c r="T83" i="34"/>
  <c r="U83" i="34"/>
  <c r="V83" i="34"/>
  <c r="W83" i="34"/>
  <c r="X83" i="34"/>
  <c r="Y83" i="34"/>
  <c r="Z83" i="34"/>
  <c r="AA83" i="34"/>
  <c r="AB83" i="34"/>
  <c r="AC83" i="34"/>
  <c r="AD83" i="34"/>
  <c r="AE83" i="34"/>
  <c r="AF83" i="34"/>
  <c r="AG83" i="34"/>
  <c r="AH83" i="34"/>
  <c r="AI83" i="34"/>
  <c r="AJ83" i="34"/>
  <c r="AK83" i="34"/>
  <c r="AL83" i="34"/>
  <c r="AM83" i="34"/>
  <c r="AN83" i="34"/>
  <c r="AO83" i="34"/>
  <c r="AP83" i="34"/>
  <c r="AQ83" i="34"/>
  <c r="AR83" i="34"/>
  <c r="AS83" i="34"/>
  <c r="AT83" i="34"/>
  <c r="AU83" i="34"/>
  <c r="O82" i="34"/>
  <c r="R82" i="34"/>
  <c r="S82" i="34"/>
  <c r="T82" i="34"/>
  <c r="U82" i="34"/>
  <c r="V82" i="34"/>
  <c r="W82" i="34"/>
  <c r="X82" i="34"/>
  <c r="Y82" i="34"/>
  <c r="Z82" i="34"/>
  <c r="AA82" i="34"/>
  <c r="AB82" i="34"/>
  <c r="AC82" i="34"/>
  <c r="AD82" i="34"/>
  <c r="AE82" i="34"/>
  <c r="AF82" i="34"/>
  <c r="AG82" i="34"/>
  <c r="AH82" i="34"/>
  <c r="AI82" i="34"/>
  <c r="AJ82" i="34"/>
  <c r="AK82" i="34"/>
  <c r="AL82" i="34"/>
  <c r="AM82" i="34"/>
  <c r="AN82" i="34"/>
  <c r="AO82" i="34"/>
  <c r="AP82" i="34"/>
  <c r="AQ82" i="34"/>
  <c r="AR82" i="34"/>
  <c r="AS82" i="34"/>
  <c r="AT82" i="34"/>
  <c r="AU82" i="34"/>
  <c r="O81" i="34"/>
  <c r="R81" i="34"/>
  <c r="S81" i="34"/>
  <c r="T81" i="34"/>
  <c r="U81" i="34"/>
  <c r="V81" i="34"/>
  <c r="W81" i="34"/>
  <c r="X81" i="34"/>
  <c r="Y81" i="34"/>
  <c r="Z81" i="34"/>
  <c r="AA81" i="34"/>
  <c r="AB81" i="34"/>
  <c r="AC81" i="34"/>
  <c r="AD81" i="34"/>
  <c r="AE81" i="34"/>
  <c r="AF81" i="34"/>
  <c r="AG81" i="34"/>
  <c r="AH81" i="34"/>
  <c r="AI81" i="34"/>
  <c r="AJ81" i="34"/>
  <c r="AK81" i="34"/>
  <c r="AL81" i="34"/>
  <c r="AM81" i="34"/>
  <c r="AN81" i="34"/>
  <c r="AO81" i="34"/>
  <c r="AP81" i="34"/>
  <c r="AQ81" i="34"/>
  <c r="AR81" i="34"/>
  <c r="AS81" i="34"/>
  <c r="AT81" i="34"/>
  <c r="AU81" i="34"/>
  <c r="O80" i="34"/>
  <c r="R80" i="34"/>
  <c r="S80" i="34"/>
  <c r="T80" i="34"/>
  <c r="U80" i="34"/>
  <c r="V80" i="34"/>
  <c r="W80" i="34"/>
  <c r="X80" i="34"/>
  <c r="Y80" i="34"/>
  <c r="Z80" i="34"/>
  <c r="AA80" i="34"/>
  <c r="AB80" i="34"/>
  <c r="AC80" i="34"/>
  <c r="AD80" i="34"/>
  <c r="AE80" i="34"/>
  <c r="AF80" i="34"/>
  <c r="AG80" i="34"/>
  <c r="AH80" i="34"/>
  <c r="AI80" i="34"/>
  <c r="AJ80" i="34"/>
  <c r="AK80" i="34"/>
  <c r="AL80" i="34"/>
  <c r="AM80" i="34"/>
  <c r="AN80" i="34"/>
  <c r="AO80" i="34"/>
  <c r="AP80" i="34"/>
  <c r="AQ80" i="34"/>
  <c r="AR80" i="34"/>
  <c r="AS80" i="34"/>
  <c r="AT80" i="34"/>
  <c r="AU80" i="34"/>
  <c r="R79" i="34"/>
  <c r="O79" i="34"/>
  <c r="S79" i="34"/>
  <c r="T79" i="34"/>
  <c r="U79" i="34"/>
  <c r="V79" i="34"/>
  <c r="W79" i="34"/>
  <c r="X79" i="34"/>
  <c r="Y79" i="34"/>
  <c r="Z79" i="34"/>
  <c r="AA79" i="34"/>
  <c r="AB79" i="34"/>
  <c r="AC79" i="34"/>
  <c r="AD79" i="34"/>
  <c r="AE79" i="34"/>
  <c r="AF79" i="34"/>
  <c r="AG79" i="34"/>
  <c r="AH79" i="34"/>
  <c r="AI79" i="34"/>
  <c r="AJ79" i="34"/>
  <c r="AK79" i="34"/>
  <c r="AL79" i="34"/>
  <c r="AM79" i="34"/>
  <c r="AN79" i="34"/>
  <c r="AO79" i="34"/>
  <c r="AP79" i="34"/>
  <c r="AQ79" i="34"/>
  <c r="AR79" i="34"/>
  <c r="AS79" i="34"/>
  <c r="AT79" i="34"/>
  <c r="AU79" i="34"/>
  <c r="H96" i="34"/>
  <c r="O78" i="34"/>
  <c r="R78" i="34"/>
  <c r="S78" i="34"/>
  <c r="T78" i="34"/>
  <c r="U78" i="34"/>
  <c r="V78" i="34"/>
  <c r="W78" i="34"/>
  <c r="X78" i="34"/>
  <c r="Y78" i="34"/>
  <c r="Z78" i="34"/>
  <c r="AA78" i="34"/>
  <c r="AB78" i="34"/>
  <c r="AC78" i="34"/>
  <c r="AD78" i="34"/>
  <c r="AE78" i="34"/>
  <c r="AF78" i="34"/>
  <c r="AG78" i="34"/>
  <c r="AH78" i="34"/>
  <c r="AI78" i="34"/>
  <c r="AJ78" i="34"/>
  <c r="AK78" i="34"/>
  <c r="AL78" i="34"/>
  <c r="AM78" i="34"/>
  <c r="AN78" i="34"/>
  <c r="AO78" i="34"/>
  <c r="AP78" i="34"/>
  <c r="AQ78" i="34"/>
  <c r="AR78" i="34"/>
  <c r="AS78" i="34"/>
  <c r="AT78" i="34"/>
  <c r="AU78" i="34"/>
  <c r="R77" i="34"/>
  <c r="O77" i="34"/>
  <c r="S77" i="34"/>
  <c r="T77" i="34"/>
  <c r="U77" i="34"/>
  <c r="V77" i="34"/>
  <c r="W77" i="34"/>
  <c r="X77" i="34"/>
  <c r="Y77" i="34"/>
  <c r="Z77" i="34"/>
  <c r="AA77" i="34"/>
  <c r="AB77" i="34"/>
  <c r="AC77" i="34"/>
  <c r="AD77" i="34"/>
  <c r="AE77" i="34"/>
  <c r="AF77" i="34"/>
  <c r="AG77" i="34"/>
  <c r="AH77" i="34"/>
  <c r="AI77" i="34"/>
  <c r="AJ77" i="34"/>
  <c r="AK77" i="34"/>
  <c r="AL77" i="34"/>
  <c r="AM77" i="34"/>
  <c r="AN77" i="34"/>
  <c r="AO77" i="34"/>
  <c r="AP77" i="34"/>
  <c r="AQ77" i="34"/>
  <c r="AR77" i="34"/>
  <c r="AS77" i="34"/>
  <c r="AT77" i="34"/>
  <c r="AU77" i="34"/>
  <c r="O76" i="34"/>
  <c r="R76" i="34"/>
  <c r="S76" i="34"/>
  <c r="T76" i="34"/>
  <c r="U76" i="34"/>
  <c r="V76" i="34"/>
  <c r="W76" i="34"/>
  <c r="X76" i="34"/>
  <c r="Y76" i="34"/>
  <c r="Z76" i="34"/>
  <c r="AA76" i="34"/>
  <c r="AB76" i="34"/>
  <c r="AC76" i="34"/>
  <c r="AD76" i="34"/>
  <c r="AE76" i="34"/>
  <c r="AF76" i="34"/>
  <c r="AG76" i="34"/>
  <c r="AH76" i="34"/>
  <c r="AI76" i="34"/>
  <c r="AJ76" i="34"/>
  <c r="AK76" i="34"/>
  <c r="AL76" i="34"/>
  <c r="AM76" i="34"/>
  <c r="AN76" i="34"/>
  <c r="AO76" i="34"/>
  <c r="AP76" i="34"/>
  <c r="AQ76" i="34"/>
  <c r="AR76" i="34"/>
  <c r="AS76" i="34"/>
  <c r="AT76" i="34"/>
  <c r="AU76" i="34"/>
  <c r="O75" i="34"/>
  <c r="R75" i="34"/>
  <c r="S75" i="34"/>
  <c r="S96" i="34" s="1"/>
  <c r="T75" i="34"/>
  <c r="U75" i="34"/>
  <c r="V75" i="34"/>
  <c r="W75" i="34"/>
  <c r="X75" i="34"/>
  <c r="Y75" i="34"/>
  <c r="Z75" i="34"/>
  <c r="AA75" i="34"/>
  <c r="AB75" i="34"/>
  <c r="AC75" i="34"/>
  <c r="AD75" i="34"/>
  <c r="AE75" i="34"/>
  <c r="AF75" i="34"/>
  <c r="AG75" i="34"/>
  <c r="AH75" i="34"/>
  <c r="AI75" i="34"/>
  <c r="AJ75" i="34"/>
  <c r="AK75" i="34"/>
  <c r="AL75" i="34"/>
  <c r="AM75" i="34"/>
  <c r="AN75" i="34"/>
  <c r="AO75" i="34"/>
  <c r="AP75" i="34"/>
  <c r="AQ75" i="34"/>
  <c r="AR75" i="34"/>
  <c r="AS75" i="34"/>
  <c r="AS96" i="34" s="1"/>
  <c r="AT75" i="34"/>
  <c r="AT96" i="34" s="1"/>
  <c r="AU75" i="34"/>
  <c r="J73" i="34"/>
  <c r="R73" i="34"/>
  <c r="AD73" i="34"/>
  <c r="AK73" i="34"/>
  <c r="AN73" i="34"/>
  <c r="AO73" i="34"/>
  <c r="AP73" i="34"/>
  <c r="AQ73" i="34"/>
  <c r="AV73" i="34"/>
  <c r="AW73" i="34"/>
  <c r="AX73" i="34"/>
  <c r="AY73" i="34"/>
  <c r="AL73" i="34"/>
  <c r="AM73" i="34"/>
  <c r="T73" i="34"/>
  <c r="X73" i="34"/>
  <c r="S73" i="34"/>
  <c r="U73" i="34"/>
  <c r="V73" i="34"/>
  <c r="W73" i="34"/>
  <c r="AJ73" i="34"/>
  <c r="F73" i="34"/>
  <c r="H73" i="34"/>
  <c r="Z73" i="34"/>
  <c r="AB73" i="34"/>
  <c r="AC73" i="34"/>
  <c r="AE73" i="34"/>
  <c r="AF73" i="34"/>
  <c r="AH73" i="34"/>
  <c r="AI73" i="34"/>
  <c r="AR73" i="34"/>
  <c r="AT73" i="34"/>
  <c r="F50" i="34"/>
  <c r="AV50" i="34"/>
  <c r="AW50" i="34"/>
  <c r="AX50" i="34"/>
  <c r="AY50" i="34"/>
  <c r="AF50" i="34"/>
  <c r="AG50" i="34"/>
  <c r="AI50" i="34"/>
  <c r="Y50" i="34"/>
  <c r="Z50" i="34"/>
  <c r="AT50" i="34"/>
  <c r="AH50" i="34"/>
  <c r="H50" i="34"/>
  <c r="F27" i="34"/>
  <c r="AG27" i="34"/>
  <c r="AH27" i="34"/>
  <c r="AV27" i="34"/>
  <c r="AW27" i="34"/>
  <c r="AX27" i="34"/>
  <c r="AY27" i="34"/>
  <c r="O7" i="34"/>
  <c r="R7" i="34"/>
  <c r="S7" i="34"/>
  <c r="T7" i="34"/>
  <c r="U7" i="34"/>
  <c r="V7" i="34"/>
  <c r="W7" i="34"/>
  <c r="X7" i="34"/>
  <c r="Z7" i="34"/>
  <c r="AA7" i="34"/>
  <c r="AB7" i="34"/>
  <c r="AB27" i="34" s="1"/>
  <c r="AC7" i="34"/>
  <c r="AC27" i="34" s="1"/>
  <c r="AD7" i="34"/>
  <c r="AE7" i="34"/>
  <c r="AF7" i="34"/>
  <c r="AG7" i="34"/>
  <c r="AH7" i="34"/>
  <c r="AI7" i="34"/>
  <c r="AJ7" i="34"/>
  <c r="AK7" i="34"/>
  <c r="AL7" i="34"/>
  <c r="AM7" i="34"/>
  <c r="AN7" i="34"/>
  <c r="AO7" i="34"/>
  <c r="AP7" i="34"/>
  <c r="AQ7" i="34"/>
  <c r="AR7" i="34"/>
  <c r="AS7" i="34"/>
  <c r="AT7" i="34"/>
  <c r="AU7" i="34"/>
  <c r="H27" i="34"/>
  <c r="J27" i="34"/>
  <c r="O6" i="34"/>
  <c r="R6" i="34"/>
  <c r="S6" i="34"/>
  <c r="T6" i="34"/>
  <c r="U6" i="34"/>
  <c r="U27" i="34" s="1"/>
  <c r="V6" i="34"/>
  <c r="V27" i="34" s="1"/>
  <c r="W6" i="34"/>
  <c r="W27" i="34" s="1"/>
  <c r="X6" i="34"/>
  <c r="X27" i="34" s="1"/>
  <c r="Z6" i="34"/>
  <c r="Z27" i="34" s="1"/>
  <c r="AA6" i="34"/>
  <c r="AB6" i="34"/>
  <c r="AC6" i="34"/>
  <c r="AD6" i="34"/>
  <c r="AE6" i="34"/>
  <c r="AF6" i="34"/>
  <c r="AG6" i="34"/>
  <c r="AH6" i="34"/>
  <c r="AI6" i="34"/>
  <c r="AI27" i="34" s="1"/>
  <c r="AJ6" i="34"/>
  <c r="AJ27" i="34" s="1"/>
  <c r="AK6" i="34"/>
  <c r="AK27" i="34" s="1"/>
  <c r="AL6" i="34"/>
  <c r="AM6" i="34"/>
  <c r="AN6" i="34"/>
  <c r="AO6" i="34"/>
  <c r="AO27" i="34" s="1"/>
  <c r="AP6" i="34"/>
  <c r="AQ6" i="34"/>
  <c r="AR6" i="34"/>
  <c r="AS6" i="34"/>
  <c r="AT6" i="34"/>
  <c r="AT27" i="34" s="1"/>
  <c r="AU6" i="34"/>
  <c r="G19" i="42"/>
  <c r="J18" i="8"/>
  <c r="H23" i="8"/>
  <c r="F23" i="8"/>
  <c r="K16" i="8"/>
  <c r="K15" i="8"/>
  <c r="K14" i="8"/>
  <c r="K13" i="8"/>
  <c r="K12" i="8"/>
  <c r="K11" i="8"/>
  <c r="K10" i="8"/>
  <c r="AO395" i="34" l="1"/>
  <c r="AE395" i="34"/>
  <c r="AB395" i="34"/>
  <c r="AS395" i="34"/>
  <c r="Y395" i="34"/>
  <c r="AU395" i="34"/>
  <c r="AA395" i="34"/>
  <c r="AC395" i="34"/>
  <c r="AR395" i="34"/>
  <c r="AP349" i="34"/>
  <c r="AE349" i="34"/>
  <c r="S349" i="34"/>
  <c r="L349" i="34"/>
  <c r="AJ349" i="34"/>
  <c r="U349" i="34"/>
  <c r="AM349" i="34"/>
  <c r="T349" i="34"/>
  <c r="S326" i="34"/>
  <c r="AL326" i="34"/>
  <c r="Z326" i="34"/>
  <c r="AS326" i="34"/>
  <c r="Y326" i="34"/>
  <c r="AR326" i="34"/>
  <c r="AJ326" i="34"/>
  <c r="AQ326" i="34"/>
  <c r="AI326" i="34"/>
  <c r="AH326" i="34"/>
  <c r="AG326" i="34"/>
  <c r="AN326" i="34"/>
  <c r="T326" i="34"/>
  <c r="AU326" i="34"/>
  <c r="AT326" i="34"/>
  <c r="AM326" i="34"/>
  <c r="X326" i="34"/>
  <c r="AA326" i="34"/>
  <c r="V303" i="34"/>
  <c r="AT303" i="34"/>
  <c r="Z303" i="34"/>
  <c r="AS303" i="34"/>
  <c r="Y303" i="34"/>
  <c r="AE303" i="34"/>
  <c r="AD303" i="34"/>
  <c r="AF303" i="34"/>
  <c r="R303" i="34"/>
  <c r="AH303" i="34"/>
  <c r="AC303" i="34"/>
  <c r="AG303" i="34"/>
  <c r="AB303" i="34"/>
  <c r="AD280" i="34"/>
  <c r="AF280" i="34"/>
  <c r="AE280" i="34"/>
  <c r="AC280" i="34"/>
  <c r="AQ280" i="34"/>
  <c r="W280" i="34"/>
  <c r="AR280" i="34"/>
  <c r="X280" i="34"/>
  <c r="AP280" i="34"/>
  <c r="AN280" i="34"/>
  <c r="AM280" i="34"/>
  <c r="AL280" i="34"/>
  <c r="AE257" i="34"/>
  <c r="AD257" i="34"/>
  <c r="AB257" i="34"/>
  <c r="AK257" i="34"/>
  <c r="Y257" i="34"/>
  <c r="X257" i="34"/>
  <c r="S257" i="34"/>
  <c r="W257" i="34"/>
  <c r="AC257" i="34"/>
  <c r="AP257" i="34"/>
  <c r="V257" i="34"/>
  <c r="L257" i="34"/>
  <c r="R234" i="34"/>
  <c r="AK234" i="34"/>
  <c r="AQ234" i="34"/>
  <c r="AF234" i="34"/>
  <c r="V234" i="34"/>
  <c r="AU234" i="34"/>
  <c r="AS142" i="34"/>
  <c r="X142" i="34"/>
  <c r="Y142" i="34"/>
  <c r="AT142" i="34"/>
  <c r="V142" i="34"/>
  <c r="W142" i="34"/>
  <c r="AB142" i="34"/>
  <c r="Z142" i="34"/>
  <c r="Y96" i="34"/>
  <c r="W96" i="34"/>
  <c r="R96" i="34"/>
  <c r="AM96" i="34"/>
  <c r="Z96" i="34"/>
  <c r="AN96" i="34"/>
  <c r="AR96" i="34"/>
  <c r="L73" i="34"/>
  <c r="AU27" i="34"/>
  <c r="AA27" i="34"/>
  <c r="AS27" i="34"/>
  <c r="AR27" i="34"/>
  <c r="AQ27" i="34"/>
  <c r="AD27" i="34"/>
  <c r="AP27" i="34"/>
  <c r="AQ142" i="34"/>
  <c r="AU142" i="34"/>
  <c r="L188" i="34"/>
  <c r="AO96" i="34"/>
  <c r="AN165" i="34"/>
  <c r="T96" i="34"/>
  <c r="S395" i="34"/>
  <c r="AE96" i="34"/>
  <c r="AQ96" i="34"/>
  <c r="U96" i="34"/>
  <c r="AD96" i="34"/>
  <c r="AP142" i="34"/>
  <c r="AD165" i="34"/>
  <c r="AO142" i="34"/>
  <c r="W395" i="34"/>
  <c r="AL165" i="34"/>
  <c r="AH165" i="34"/>
  <c r="AS280" i="34"/>
  <c r="Y280" i="34"/>
  <c r="AF142" i="34"/>
  <c r="U142" i="34"/>
  <c r="AP96" i="34"/>
  <c r="V96" i="34"/>
  <c r="AR142" i="34"/>
  <c r="X96" i="34"/>
  <c r="AG142" i="34"/>
  <c r="AG165" i="34"/>
  <c r="AL96" i="34"/>
  <c r="AF96" i="34"/>
  <c r="AH142" i="34"/>
  <c r="AM165" i="34"/>
  <c r="AA142" i="34"/>
  <c r="AA280" i="34"/>
  <c r="AT280" i="34"/>
  <c r="Z280" i="34"/>
  <c r="R395" i="34"/>
  <c r="AS50" i="34"/>
  <c r="AS165" i="34"/>
  <c r="AS188" i="34"/>
  <c r="Y188" i="34"/>
  <c r="AL395" i="34"/>
  <c r="AK96" i="34"/>
  <c r="AR165" i="34"/>
  <c r="X165" i="34"/>
  <c r="AR188" i="34"/>
  <c r="X188" i="34"/>
  <c r="L326" i="34"/>
  <c r="AK395" i="34"/>
  <c r="AN27" i="34"/>
  <c r="T27" i="34"/>
  <c r="AU73" i="34"/>
  <c r="AA73" i="34"/>
  <c r="AJ96" i="34"/>
  <c r="AM142" i="34"/>
  <c r="S142" i="34"/>
  <c r="AQ165" i="34"/>
  <c r="AE326" i="34"/>
  <c r="AJ395" i="34"/>
  <c r="AP50" i="34"/>
  <c r="AB280" i="34"/>
  <c r="U50" i="34"/>
  <c r="AM27" i="34"/>
  <c r="AJ50" i="34"/>
  <c r="AS73" i="34"/>
  <c r="Y7" i="34"/>
  <c r="AQ349" i="34"/>
  <c r="AN142" i="34"/>
  <c r="T142" i="34"/>
  <c r="J211" i="34"/>
  <c r="L211" i="34" s="1"/>
  <c r="AU257" i="34"/>
  <c r="AA257" i="34"/>
  <c r="AN303" i="34"/>
  <c r="T303" i="34"/>
  <c r="AQ395" i="34"/>
  <c r="V395" i="34"/>
  <c r="AQ50" i="34"/>
  <c r="S27" i="34"/>
  <c r="J50" i="34"/>
  <c r="L50" i="34" s="1"/>
  <c r="AI395" i="34"/>
  <c r="AL27" i="34"/>
  <c r="Y73" i="34"/>
  <c r="AH395" i="34"/>
  <c r="X349" i="34"/>
  <c r="AG395" i="34"/>
  <c r="U303" i="34"/>
  <c r="AN50" i="34"/>
  <c r="T50" i="34"/>
  <c r="AK165" i="34"/>
  <c r="H165" i="34"/>
  <c r="L165" i="34" s="1"/>
  <c r="J188" i="34"/>
  <c r="AK280" i="34"/>
  <c r="AM303" i="34"/>
  <c r="S303" i="34"/>
  <c r="AG73" i="34"/>
  <c r="AP165" i="34"/>
  <c r="U165" i="34"/>
  <c r="AG96" i="34"/>
  <c r="AJ142" i="34"/>
  <c r="AO303" i="34"/>
  <c r="Y6" i="34"/>
  <c r="S50" i="34"/>
  <c r="AC96" i="34"/>
  <c r="AJ165" i="34"/>
  <c r="AJ280" i="34"/>
  <c r="AL303" i="34"/>
  <c r="AO50" i="34"/>
  <c r="W165" i="34"/>
  <c r="AN395" i="34"/>
  <c r="R27" i="34"/>
  <c r="AK142" i="34"/>
  <c r="F96" i="34"/>
  <c r="AR349" i="34"/>
  <c r="AI142" i="34"/>
  <c r="AM50" i="34"/>
  <c r="AL50" i="34"/>
  <c r="AB96" i="34"/>
  <c r="AE142" i="34"/>
  <c r="AI165" i="34"/>
  <c r="AI280" i="34"/>
  <c r="L372" i="34"/>
  <c r="F22" i="8"/>
  <c r="V50" i="34"/>
  <c r="AI96" i="34"/>
  <c r="AL142" i="34"/>
  <c r="X50" i="34"/>
  <c r="AE27" i="34"/>
  <c r="L27" i="34"/>
  <c r="AK50" i="34"/>
  <c r="R50" i="34"/>
  <c r="AU96" i="34"/>
  <c r="AA96" i="34"/>
  <c r="AD142" i="34"/>
  <c r="AH188" i="34"/>
  <c r="AH280" i="34"/>
  <c r="AP326" i="34"/>
  <c r="V326" i="34"/>
  <c r="AL349" i="34"/>
  <c r="AK326" i="34"/>
  <c r="AP395" i="34"/>
  <c r="AU280" i="34"/>
  <c r="AF326" i="34"/>
  <c r="Y165" i="34"/>
  <c r="AR50" i="34"/>
  <c r="AH96" i="34"/>
  <c r="AO165" i="34"/>
  <c r="AF395" i="34"/>
  <c r="AF27" i="34"/>
  <c r="AC142" i="34"/>
  <c r="AG188" i="34"/>
  <c r="AG280" i="34"/>
  <c r="AI303" i="34"/>
  <c r="AO326" i="34"/>
  <c r="U326" i="34"/>
  <c r="AK349" i="34"/>
  <c r="AT395" i="34"/>
  <c r="X374" i="34"/>
  <c r="X395" i="34" s="1"/>
  <c r="AD50" i="34"/>
  <c r="AC50" i="34"/>
  <c r="AB50" i="34"/>
  <c r="J142" i="34"/>
  <c r="L142" i="34" s="1"/>
  <c r="AE50" i="34"/>
  <c r="J96" i="34"/>
  <c r="AU50" i="34"/>
  <c r="AA50" i="34"/>
  <c r="W50" i="34"/>
  <c r="R263" i="34"/>
  <c r="R280" i="34" s="1"/>
  <c r="R103" i="34"/>
  <c r="R142" i="34" s="1"/>
  <c r="R102" i="34"/>
  <c r="J14" i="8"/>
  <c r="J16" i="8"/>
  <c r="J23" i="8"/>
  <c r="H5" i="8"/>
  <c r="Y27" i="34" l="1"/>
  <c r="L96" i="34"/>
  <c r="F280" i="34"/>
  <c r="L280" i="34" s="1"/>
  <c r="R312" i="34"/>
  <c r="R326" i="34" s="1"/>
  <c r="H16" i="8"/>
  <c r="K23" i="8"/>
  <c r="K5" i="8"/>
  <c r="F26" i="42"/>
  <c r="F27" i="42"/>
  <c r="H11" i="8" l="1"/>
  <c r="F18" i="8"/>
  <c r="F18" i="42"/>
  <c r="K17" i="8"/>
  <c r="K6" i="8"/>
  <c r="F5" i="8" l="1"/>
  <c r="F19" i="42"/>
  <c r="J7" i="8" l="1"/>
  <c r="N3" i="8"/>
  <c r="B2" i="8" s="1"/>
  <c r="H6" i="8" l="1"/>
  <c r="O23" i="8"/>
  <c r="I14" i="42" s="1"/>
  <c r="F10" i="8" l="1"/>
  <c r="J6" i="8"/>
  <c r="H17" i="8"/>
  <c r="H13" i="8"/>
  <c r="F11" i="8" l="1"/>
  <c r="L23" i="8"/>
  <c r="D33" i="42" s="1"/>
  <c r="F25" i="42"/>
  <c r="F12" i="8" l="1"/>
  <c r="J17" i="8"/>
  <c r="F26" i="38"/>
  <c r="J11" i="8" l="1"/>
  <c r="L11" i="8" s="1"/>
  <c r="H15" i="8"/>
  <c r="H7" i="8" l="1"/>
  <c r="H8" i="8" l="1"/>
  <c r="J15" i="8"/>
  <c r="F17" i="8"/>
  <c r="H9" i="8"/>
  <c r="H14" i="8"/>
  <c r="F14" i="8" l="1"/>
  <c r="L14" i="8" s="1"/>
  <c r="H10" i="8"/>
  <c r="H12" i="8"/>
  <c r="F16" i="8"/>
  <c r="L16" i="8" s="1"/>
  <c r="J13" i="8"/>
  <c r="B26" i="38"/>
  <c r="D7" i="38"/>
  <c r="J9" i="8" l="1"/>
  <c r="K22" i="8"/>
  <c r="F9" i="8" l="1"/>
  <c r="J12" i="8"/>
  <c r="L12" i="8" s="1"/>
  <c r="J10" i="8"/>
  <c r="L10" i="8" s="1"/>
  <c r="J8" i="8"/>
  <c r="L22" i="8"/>
  <c r="D32" i="42" s="1"/>
  <c r="J5" i="8" l="1"/>
  <c r="F15" i="8"/>
  <c r="L15" i="8" s="1"/>
  <c r="F13" i="8" l="1"/>
  <c r="L13" i="8" s="1"/>
  <c r="K9" i="8"/>
  <c r="K8" i="8" l="1"/>
  <c r="F8" i="42" l="1"/>
  <c r="L5" i="8" l="1"/>
  <c r="D11" i="42" s="1"/>
  <c r="K7" i="8"/>
  <c r="K18" i="8"/>
  <c r="J20" i="8" l="1"/>
  <c r="D10" i="42" s="1"/>
  <c r="A1" i="52"/>
  <c r="A17" i="52" s="1"/>
  <c r="A33" i="52" s="1"/>
  <c r="A49" i="52" s="1"/>
  <c r="F7" i="8" l="1"/>
  <c r="F8" i="8"/>
  <c r="L17" i="8"/>
  <c r="H26" i="38"/>
  <c r="F25" i="38"/>
  <c r="H25" i="38" s="1"/>
  <c r="C2" i="42"/>
  <c r="D6" i="38"/>
  <c r="H20" i="8" l="1"/>
  <c r="D7" i="42" s="1"/>
  <c r="F22" i="42"/>
  <c r="F16" i="42"/>
  <c r="D15" i="42" l="1"/>
  <c r="D14" i="42"/>
  <c r="F35" i="42"/>
  <c r="F31" i="42"/>
  <c r="F30" i="42"/>
  <c r="F24" i="42"/>
  <c r="F23" i="42"/>
  <c r="F17" i="42"/>
  <c r="F15" i="42"/>
  <c r="F14" i="42"/>
  <c r="F13" i="42"/>
  <c r="F12" i="42"/>
  <c r="F6" i="8" l="1"/>
  <c r="L18" i="8"/>
  <c r="F20" i="8" l="1"/>
  <c r="D4" i="42" s="1"/>
  <c r="K6" i="42" s="1"/>
  <c r="L6" i="8"/>
  <c r="L7" i="8"/>
  <c r="L9" i="8" l="1"/>
  <c r="D17" i="42" l="1"/>
  <c r="D16" i="42"/>
  <c r="D8" i="42"/>
  <c r="D9" i="42" l="1"/>
  <c r="D26" i="42" l="1"/>
  <c r="D27" i="42"/>
  <c r="D12" i="42"/>
  <c r="D13" i="42"/>
  <c r="L8" i="8" l="1"/>
  <c r="L20" i="8" l="1"/>
  <c r="D6" i="42" l="1"/>
  <c r="D23" i="42" s="1"/>
  <c r="D25" i="42" l="1"/>
  <c r="D24" i="42"/>
  <c r="I19" i="42"/>
  <c r="J19" i="42"/>
  <c r="I18" i="42"/>
  <c r="J18" i="42"/>
  <c r="H18" i="42"/>
  <c r="G18" i="42" s="1"/>
  <c r="D18" i="42" s="1"/>
  <c r="I15" i="42"/>
  <c r="D22" i="42"/>
  <c r="I20" i="42" l="1"/>
  <c r="D28" i="42" s="1"/>
  <c r="D29" i="42" l="1"/>
  <c r="D30" i="42" l="1"/>
  <c r="D31" i="42" s="1"/>
  <c r="D34" i="42" l="1"/>
  <c r="D35" i="42" s="1"/>
  <c r="D36" i="42" l="1"/>
  <c r="F17" i="38" s="1"/>
  <c r="F21" i="38" s="1"/>
  <c r="H21" i="38" s="1"/>
  <c r="D39" i="42" l="1"/>
  <c r="H17" i="38"/>
  <c r="B27" i="3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삼일적산</author>
  </authors>
  <commentList>
    <comment ref="G20" authorId="0" shapeId="0" xr:uid="{FFA7806A-1F0D-4A78-8303-19A7C27EC5FB}">
      <text>
        <r>
          <rPr>
            <sz val="9"/>
            <color indexed="81"/>
            <rFont val="돋움"/>
            <family val="3"/>
            <charset val="129"/>
          </rPr>
          <t>「건설산업기본법」제</t>
        </r>
        <r>
          <rPr>
            <sz val="9"/>
            <color indexed="81"/>
            <rFont val="Tahoma"/>
            <family val="2"/>
          </rPr>
          <t>2</t>
        </r>
        <r>
          <rPr>
            <sz val="9"/>
            <color indexed="81"/>
            <rFont val="돋움"/>
            <family val="3"/>
            <charset val="129"/>
          </rPr>
          <t>조제</t>
        </r>
        <r>
          <rPr>
            <sz val="9"/>
            <color indexed="81"/>
            <rFont val="Tahoma"/>
            <family val="2"/>
          </rPr>
          <t>4</t>
        </r>
        <r>
          <rPr>
            <sz val="9"/>
            <color indexed="81"/>
            <rFont val="돋움"/>
            <family val="3"/>
            <charset val="129"/>
          </rPr>
          <t xml:space="preserve">호
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“건설공사”란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토목공사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건축공사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산업설비공사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조경공사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환경시설공사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유지</t>
        </r>
        <r>
          <rPr>
            <sz val="9"/>
            <color indexed="81"/>
            <rFont val="맑은 고딕 Semilight"/>
            <family val="3"/>
            <charset val="129"/>
          </rPr>
          <t>‧</t>
        </r>
        <r>
          <rPr>
            <sz val="9"/>
            <color indexed="81"/>
            <rFont val="돋움"/>
            <family val="3"/>
            <charset val="129"/>
          </rPr>
          <t>보수공사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기계설비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구조물의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설치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해체공사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다만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전기공사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정보통신공사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소방시설공사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</t>
        </r>
        <r>
          <rPr>
            <sz val="9"/>
            <color indexed="81"/>
            <rFont val="Tahoma"/>
            <family val="2"/>
          </rPr>
          <t>)</t>
        </r>
      </text>
    </comment>
    <comment ref="K22" authorId="1" shapeId="0" xr:uid="{FC766200-F660-4241-AFD6-E776F853A39D}">
      <text>
        <r>
          <rPr>
            <sz val="9"/>
            <color indexed="81"/>
            <rFont val="Tahoma"/>
            <family val="2"/>
          </rPr>
          <t xml:space="preserve">0.5: </t>
        </r>
        <r>
          <rPr>
            <sz val="9"/>
            <color indexed="81"/>
            <rFont val="돋움"/>
            <family val="3"/>
            <charset val="129"/>
          </rPr>
          <t>주택외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건축
</t>
        </r>
        <r>
          <rPr>
            <sz val="9"/>
            <color indexed="81"/>
            <rFont val="Tahoma"/>
            <family val="2"/>
          </rPr>
          <t xml:space="preserve">0.3%  --- </t>
        </r>
        <r>
          <rPr>
            <sz val="9"/>
            <color indexed="81"/>
            <rFont val="돋움"/>
            <family val="3"/>
            <charset val="129"/>
          </rPr>
          <t>조경</t>
        </r>
        <r>
          <rPr>
            <sz val="9"/>
            <color indexed="81"/>
            <rFont val="Tahoma"/>
            <family val="2"/>
          </rPr>
          <t>.</t>
        </r>
        <r>
          <rPr>
            <sz val="9"/>
            <color indexed="81"/>
            <rFont val="돋움"/>
            <family val="3"/>
            <charset val="129"/>
          </rPr>
          <t>전문</t>
        </r>
        <r>
          <rPr>
            <sz val="9"/>
            <color indexed="81"/>
            <rFont val="Tahoma"/>
            <family val="2"/>
          </rPr>
          <t>.</t>
        </r>
        <r>
          <rPr>
            <sz val="9"/>
            <color indexed="81"/>
            <rFont val="돋움"/>
            <family val="3"/>
            <charset val="129"/>
          </rPr>
          <t>개보수공사</t>
        </r>
      </text>
    </comment>
  </commentList>
</comments>
</file>

<file path=xl/sharedStrings.xml><?xml version="1.0" encoding="utf-8"?>
<sst xmlns="http://schemas.openxmlformats.org/spreadsheetml/2006/main" count="690" uniqueCount="405">
  <si>
    <t>비    고</t>
  </si>
  <si>
    <t>직   접   재  료  비</t>
  </si>
  <si>
    <t/>
  </si>
  <si>
    <t xml:space="preserve"> 소               계</t>
  </si>
  <si>
    <t>직   접   노  무  비</t>
  </si>
  <si>
    <t>간   접   노  무  비</t>
  </si>
  <si>
    <t>소                계</t>
  </si>
  <si>
    <t>산  재  보   험   료</t>
  </si>
  <si>
    <t>모든건설공사</t>
    <phoneticPr fontId="8" type="noConversion"/>
  </si>
  <si>
    <t>고  용  보   험   료</t>
  </si>
  <si>
    <t>공기 1개월이상공사</t>
    <phoneticPr fontId="8" type="noConversion"/>
  </si>
  <si>
    <t>퇴 직 공 제 부 금 비</t>
    <phoneticPr fontId="8" type="noConversion"/>
  </si>
  <si>
    <t>건설하도급대금지급보증수수료</t>
    <phoneticPr fontId="8" type="noConversion"/>
  </si>
  <si>
    <t>환  경  보   전   비</t>
  </si>
  <si>
    <t>품      명</t>
  </si>
  <si>
    <t>단위</t>
  </si>
  <si>
    <t>재  료  비</t>
  </si>
  <si>
    <t>노  무  비</t>
  </si>
  <si>
    <t>경      비</t>
  </si>
  <si>
    <t>합      계</t>
  </si>
  <si>
    <t>비고</t>
  </si>
  <si>
    <t>단  가</t>
  </si>
  <si>
    <t>금  액</t>
  </si>
  <si>
    <t>손료요율</t>
  </si>
  <si>
    <t>운반비</t>
  </si>
  <si>
    <t>작업부산물</t>
  </si>
  <si>
    <t>관급</t>
  </si>
  <si>
    <t>외주비</t>
  </si>
  <si>
    <t>장비비</t>
  </si>
  <si>
    <t>폐기물처리비</t>
  </si>
  <si>
    <t>가설비</t>
  </si>
  <si>
    <t>잡비제외분</t>
  </si>
  <si>
    <t>사급자재대</t>
  </si>
  <si>
    <t>관급자재대</t>
  </si>
  <si>
    <t>간접재료비</t>
  </si>
  <si>
    <t>식</t>
  </si>
  <si>
    <t>금            액</t>
    <phoneticPr fontId="5" type="noConversion"/>
  </si>
  <si>
    <t>규      격</t>
  </si>
  <si>
    <t>수  량</t>
  </si>
  <si>
    <t>금   액</t>
  </si>
  <si>
    <t>손료구분</t>
  </si>
  <si>
    <t>적용구분</t>
  </si>
  <si>
    <t>합계구분</t>
  </si>
  <si>
    <t>기계경비</t>
  </si>
  <si>
    <t>M2</t>
  </si>
  <si>
    <t>합  계</t>
  </si>
  <si>
    <t>건설기계대여대금지급보증서</t>
    <phoneticPr fontId="8" type="noConversion"/>
  </si>
  <si>
    <t>내       역       서</t>
  </si>
  <si>
    <t>수량</t>
    <phoneticPr fontId="5" type="noConversion"/>
  </si>
  <si>
    <t>설계자</t>
    <phoneticPr fontId="101" type="noConversion"/>
  </si>
  <si>
    <t>설 계 서 용 지 (갑지)</t>
    <phoneticPr fontId="102" type="noConversion"/>
  </si>
  <si>
    <t xml:space="preserve">공 사 명 : </t>
    <phoneticPr fontId="100" type="noConversion"/>
  </si>
  <si>
    <t>원</t>
    <phoneticPr fontId="100" type="noConversion"/>
  </si>
  <si>
    <t>:</t>
    <phoneticPr fontId="102" type="noConversion"/>
  </si>
  <si>
    <t>1.</t>
    <phoneticPr fontId="100" type="noConversion"/>
  </si>
  <si>
    <t>2.</t>
    <phoneticPr fontId="100" type="noConversion"/>
  </si>
  <si>
    <t>대  지  위  치  :</t>
    <phoneticPr fontId="100" type="noConversion"/>
  </si>
  <si>
    <t xml:space="preserve">공사명 : </t>
    <phoneticPr fontId="80" type="noConversion"/>
  </si>
  <si>
    <t xml:space="preserve">                             비                  목                                </t>
    <phoneticPr fontId="80" type="noConversion"/>
  </si>
  <si>
    <t>공  사  원  가  계  산  서</t>
    <phoneticPr fontId="80" type="noConversion"/>
  </si>
  <si>
    <t>안전관리비기초액</t>
    <phoneticPr fontId="12" type="noConversion"/>
  </si>
  <si>
    <t>산업 안전보건관리비</t>
    <phoneticPr fontId="8" type="noConversion"/>
  </si>
  <si>
    <t>추정금액 1억이상</t>
    <phoneticPr fontId="8" type="noConversion"/>
  </si>
  <si>
    <t>재료비</t>
    <phoneticPr fontId="80" type="noConversion"/>
  </si>
  <si>
    <t>노무비</t>
    <phoneticPr fontId="8" type="noConversion"/>
  </si>
  <si>
    <t>순    공    사    원    가</t>
    <phoneticPr fontId="80" type="noConversion"/>
  </si>
  <si>
    <t>사용자항목2</t>
  </si>
  <si>
    <t>품목구분</t>
  </si>
  <si>
    <t>조달코드</t>
  </si>
  <si>
    <t>담당자</t>
    <phoneticPr fontId="101" type="noConversion"/>
  </si>
  <si>
    <t>(재+노+경)</t>
    <phoneticPr fontId="100" type="noConversion"/>
  </si>
  <si>
    <t>추정2천미만-제외</t>
    <phoneticPr fontId="100" type="noConversion"/>
  </si>
  <si>
    <t>관급 자재대 (도급자)</t>
    <phoneticPr fontId="102" type="noConversion"/>
  </si>
  <si>
    <t>관급 유(5억미만)</t>
    <phoneticPr fontId="12" type="noConversion"/>
  </si>
  <si>
    <t>관급 무(5억미만)</t>
    <phoneticPr fontId="12" type="noConversion"/>
  </si>
  <si>
    <t xml:space="preserve"> 5악이상 1.86%+5.349</t>
    <phoneticPr fontId="100" type="noConversion"/>
  </si>
  <si>
    <t>관급 유(5억이상)</t>
    <phoneticPr fontId="12" type="noConversion"/>
  </si>
  <si>
    <t xml:space="preserve">            '순     공     사    비 </t>
    <phoneticPr fontId="100" type="noConversion"/>
  </si>
  <si>
    <t>총     공     사    비</t>
    <phoneticPr fontId="102" type="noConversion"/>
  </si>
  <si>
    <t>(도급+관급)=2천이상적용</t>
    <phoneticPr fontId="5" type="noConversion"/>
  </si>
  <si>
    <t>재+직노+도급관급</t>
    <phoneticPr fontId="5" type="noConversion"/>
  </si>
  <si>
    <t>구성비</t>
    <phoneticPr fontId="100" type="noConversion"/>
  </si>
  <si>
    <t>사용자항목10</t>
  </si>
  <si>
    <t>사용자항목11</t>
  </si>
  <si>
    <t>사용자항목12</t>
  </si>
  <si>
    <t>사용자항목13</t>
  </si>
  <si>
    <t>사용자항목14</t>
  </si>
  <si>
    <t>기    타    경    비</t>
    <phoneticPr fontId="8" type="noConversion"/>
  </si>
  <si>
    <t>관급 자재대 (관급자)</t>
    <phoneticPr fontId="102" type="noConversion"/>
  </si>
  <si>
    <t>설      계     내    역    서</t>
    <phoneticPr fontId="100" type="noConversion"/>
  </si>
  <si>
    <t>경            비</t>
    <phoneticPr fontId="8" type="noConversion"/>
  </si>
  <si>
    <t>가설</t>
    <phoneticPr fontId="5" type="noConversion"/>
  </si>
  <si>
    <t>철거</t>
    <phoneticPr fontId="5" type="noConversion"/>
  </si>
  <si>
    <t>골재대</t>
    <phoneticPr fontId="5" type="noConversion"/>
  </si>
  <si>
    <t>작업부산물</t>
    <phoneticPr fontId="5" type="noConversion"/>
  </si>
  <si>
    <t>폐기물처리비</t>
    <phoneticPr fontId="5" type="noConversion"/>
  </si>
  <si>
    <t>M</t>
  </si>
  <si>
    <t>도     급     금    액</t>
    <phoneticPr fontId="102" type="noConversion"/>
  </si>
  <si>
    <t>국민 건강  보험료</t>
    <phoneticPr fontId="100" type="noConversion"/>
  </si>
  <si>
    <t>국민 연금  보험료</t>
    <phoneticPr fontId="100" type="noConversion"/>
  </si>
  <si>
    <t>노인 장기요양보험</t>
    <phoneticPr fontId="8" type="noConversion"/>
  </si>
  <si>
    <t>일위대가표</t>
    <phoneticPr fontId="100" type="noConversion"/>
  </si>
  <si>
    <t>마감 산출서</t>
    <phoneticPr fontId="100" type="noConversion"/>
  </si>
  <si>
    <t>견  적  서</t>
    <phoneticPr fontId="100" type="noConversion"/>
  </si>
  <si>
    <t>골조  산출서</t>
    <phoneticPr fontId="100" type="noConversion"/>
  </si>
  <si>
    <t>사용자항목15</t>
  </si>
  <si>
    <t>사용자항목16</t>
  </si>
  <si>
    <t>사용자항목17</t>
  </si>
  <si>
    <t>사용자항목18</t>
  </si>
  <si>
    <t>사용자항목19</t>
  </si>
  <si>
    <t>공공1억+미간50억</t>
    <phoneticPr fontId="100" type="noConversion"/>
  </si>
  <si>
    <t>과 장</t>
    <phoneticPr fontId="101" type="noConversion"/>
  </si>
  <si>
    <t>간   접   재  료  비</t>
    <phoneticPr fontId="100" type="noConversion"/>
  </si>
  <si>
    <t xml:space="preserve"> ' 일    반    관   리  비</t>
    <phoneticPr fontId="100" type="noConversion"/>
  </si>
  <si>
    <t xml:space="preserve">  '도  급   공  사   금   액 </t>
    <phoneticPr fontId="100" type="noConversion"/>
  </si>
  <si>
    <t xml:space="preserve">  '관 급 자 재 대  ( 도급자 )</t>
    <phoneticPr fontId="100" type="noConversion"/>
  </si>
  <si>
    <t xml:space="preserve">  '총 공 사  금 액 ( 도급+관급)</t>
    <phoneticPr fontId="100" type="noConversion"/>
  </si>
  <si>
    <t xml:space="preserve">   '작  업     부   산   물</t>
    <phoneticPr fontId="100" type="noConversion"/>
  </si>
  <si>
    <t xml:space="preserve">   '폐  기  물   처 리  비</t>
    <phoneticPr fontId="100" type="noConversion"/>
  </si>
  <si>
    <t xml:space="preserve">  '관 급 자 재 대  ( 관급자 )</t>
    <phoneticPr fontId="100" type="noConversion"/>
  </si>
  <si>
    <t>공기 :</t>
    <phoneticPr fontId="100" type="noConversion"/>
  </si>
  <si>
    <t xml:space="preserve">집 계 표 </t>
    <phoneticPr fontId="12" type="noConversion"/>
  </si>
  <si>
    <t>3.</t>
    <phoneticPr fontId="100" type="noConversion"/>
  </si>
  <si>
    <t>작업부산물(철거해체)</t>
  </si>
  <si>
    <t>구분</t>
  </si>
  <si>
    <t>삼일설계적산사무소</t>
  </si>
  <si>
    <t>M3</t>
  </si>
  <si>
    <t>관급자 관급 자재대</t>
  </si>
  <si>
    <t>설계안전성 검토비</t>
  </si>
  <si>
    <t>기술지도 용역비</t>
  </si>
  <si>
    <t>도급자 관급 자재대</t>
  </si>
  <si>
    <t>해체계획서 작성비</t>
  </si>
  <si>
    <t>바닥</t>
  </si>
  <si>
    <t>건축공사 적용</t>
    <phoneticPr fontId="8" type="noConversion"/>
  </si>
  <si>
    <t>매</t>
  </si>
  <si>
    <t>2026.</t>
    <phoneticPr fontId="100" type="noConversion"/>
  </si>
  <si>
    <t>TON</t>
  </si>
  <si>
    <t>개소</t>
  </si>
  <si>
    <t>관급자재대(도급자)</t>
    <phoneticPr fontId="5" type="noConversion"/>
  </si>
  <si>
    <t xml:space="preserve">원가산입 </t>
    <phoneticPr fontId="5" type="noConversion"/>
  </si>
  <si>
    <t>시멘트</t>
  </si>
  <si>
    <t>현장하차도</t>
  </si>
  <si>
    <t>포</t>
  </si>
  <si>
    <t>모래</t>
  </si>
  <si>
    <t>2026년     월  설계</t>
    <phoneticPr fontId="101" type="noConversion"/>
  </si>
  <si>
    <t xml:space="preserve">2026년도 </t>
    <phoneticPr fontId="101" type="noConversion"/>
  </si>
  <si>
    <t>공  사  규  모   :</t>
    <phoneticPr fontId="100" type="noConversion"/>
  </si>
  <si>
    <t>4</t>
    <phoneticPr fontId="100" type="noConversion"/>
  </si>
  <si>
    <t>구           조    :</t>
    <phoneticPr fontId="100" type="noConversion"/>
  </si>
  <si>
    <t xml:space="preserve">평당 공사비 </t>
    <phoneticPr fontId="100" type="noConversion"/>
  </si>
  <si>
    <t>M2</t>
    <phoneticPr fontId="100" type="noConversion"/>
  </si>
  <si>
    <t xml:space="preserve">평 </t>
    <phoneticPr fontId="100" type="noConversion"/>
  </si>
  <si>
    <t>공 사 개 요 :</t>
    <phoneticPr fontId="100" type="noConversion"/>
  </si>
  <si>
    <t>동  별  개  요   :</t>
    <phoneticPr fontId="100" type="noConversion"/>
  </si>
  <si>
    <t xml:space="preserve">   'PS항목 (품질시험비)</t>
    <phoneticPr fontId="100" type="noConversion"/>
  </si>
  <si>
    <t>도급관급(수수제외)</t>
    <phoneticPr fontId="5" type="noConversion"/>
  </si>
  <si>
    <t>팀 장</t>
    <phoneticPr fontId="101" type="noConversion"/>
  </si>
  <si>
    <t>건기법 제63조(모든공사)</t>
    <phoneticPr fontId="8" type="noConversion"/>
  </si>
  <si>
    <t>산   출   경    비</t>
    <phoneticPr fontId="100" type="noConversion"/>
  </si>
  <si>
    <t>건기법 제55조</t>
    <phoneticPr fontId="8" type="noConversion"/>
  </si>
  <si>
    <t xml:space="preserve">  '이                     윤</t>
    <phoneticPr fontId="100" type="noConversion"/>
  </si>
  <si>
    <t xml:space="preserve">  '총          원          가</t>
    <phoneticPr fontId="100" type="noConversion"/>
  </si>
  <si>
    <t xml:space="preserve">  '부   가     가   치   세</t>
    <phoneticPr fontId="100" type="noConversion"/>
  </si>
  <si>
    <t>안전 관리비 (PS항목)</t>
    <phoneticPr fontId="100" type="noConversion"/>
  </si>
  <si>
    <t>품질시험비 (PS 항목)</t>
    <phoneticPr fontId="100" type="noConversion"/>
  </si>
  <si>
    <t>석  면   분  담  금</t>
    <phoneticPr fontId="5" type="noConversion"/>
  </si>
  <si>
    <t>임 금 채 권 부 담  금</t>
    <phoneticPr fontId="5" type="noConversion"/>
  </si>
  <si>
    <t>모든건설공사</t>
    <phoneticPr fontId="5" type="noConversion"/>
  </si>
  <si>
    <t>품질관리비(PS항목)</t>
    <phoneticPr fontId="5" type="noConversion"/>
  </si>
  <si>
    <t>안전관리비(PS항목)</t>
    <phoneticPr fontId="5" type="noConversion"/>
  </si>
  <si>
    <t xml:space="preserve">공사명  : </t>
    <phoneticPr fontId="5" type="noConversion"/>
  </si>
  <si>
    <t>대</t>
  </si>
  <si>
    <t>현장도착도</t>
  </si>
  <si>
    <t>관급자재대(관급자)</t>
    <phoneticPr fontId="5" type="noConversion"/>
  </si>
  <si>
    <t>공통가설비</t>
    <phoneticPr fontId="5" type="noConversion"/>
  </si>
  <si>
    <t xml:space="preserve">공  통  가  설  비 </t>
    <phoneticPr fontId="100" type="noConversion"/>
  </si>
  <si>
    <t>6개월 미만</t>
    <phoneticPr fontId="100" type="noConversion"/>
  </si>
  <si>
    <t>10억미만</t>
    <phoneticPr fontId="100" type="noConversion"/>
  </si>
  <si>
    <t>10-50억미만</t>
    <phoneticPr fontId="100" type="noConversion"/>
  </si>
  <si>
    <t>6~12개월 미만</t>
    <phoneticPr fontId="100" type="noConversion"/>
  </si>
  <si>
    <t>품질관리비(PS항목)</t>
  </si>
  <si>
    <t>안전관리비(PS항목)</t>
  </si>
  <si>
    <t xml:space="preserve">( 건축 )  </t>
    <phoneticPr fontId="100" type="noConversion"/>
  </si>
  <si>
    <t>고철</t>
  </si>
  <si>
    <t>쇄석자갈</t>
  </si>
  <si>
    <t>40mm (현장도착도)</t>
  </si>
  <si>
    <t>이형철근</t>
  </si>
  <si>
    <t>건설폐기물 상차비</t>
  </si>
  <si>
    <t>중간처리대상.24TON</t>
  </si>
  <si>
    <t>건설폐기물 운반비</t>
  </si>
  <si>
    <t>건축폐재류(폐벽돌)</t>
  </si>
  <si>
    <t>철근 현장가공 및 조립</t>
  </si>
  <si>
    <t>토</t>
    <phoneticPr fontId="5" type="noConversion"/>
  </si>
  <si>
    <t>개</t>
  </si>
  <si>
    <t>01. 공통가설비</t>
  </si>
  <si>
    <t>02. 가설공사</t>
  </si>
  <si>
    <t>03. 토공사</t>
  </si>
  <si>
    <t xml:space="preserve">합계제외 </t>
    <phoneticPr fontId="5" type="noConversion"/>
  </si>
  <si>
    <t>수수료제외</t>
    <phoneticPr fontId="5" type="noConversion"/>
  </si>
  <si>
    <t>2373 4421</t>
    <phoneticPr fontId="100" type="noConversion"/>
  </si>
  <si>
    <t>2373 4440</t>
    <phoneticPr fontId="100" type="noConversion"/>
  </si>
  <si>
    <t>전문적용</t>
    <phoneticPr fontId="8" type="noConversion"/>
  </si>
  <si>
    <t>전문공사 제외</t>
    <phoneticPr fontId="100" type="noConversion"/>
  </si>
  <si>
    <t>1) 건축공사 1식</t>
    <phoneticPr fontId="100" type="noConversion"/>
  </si>
  <si>
    <t>직접공사비(재+노+경)</t>
    <phoneticPr fontId="100" type="noConversion"/>
  </si>
  <si>
    <t>최저값</t>
    <phoneticPr fontId="100" type="noConversion"/>
  </si>
  <si>
    <t>공사명 : 성가요양원 승강기 설치공사</t>
  </si>
  <si>
    <t>ㄱ형강</t>
  </si>
  <si>
    <t>50*50*4mm</t>
  </si>
  <si>
    <t>75*75*6mm</t>
  </si>
  <si>
    <t>경량C형강(3.2t)</t>
  </si>
  <si>
    <t>100*50*20</t>
  </si>
  <si>
    <t>고장력볼트(TS)</t>
  </si>
  <si>
    <t>M16  L50 (너트.와셔포함)</t>
  </si>
  <si>
    <t>조</t>
  </si>
  <si>
    <t>M20  L50 (너트.와셔포함)</t>
  </si>
  <si>
    <t>중량철A (봉.형강류)</t>
  </si>
  <si>
    <t>31COST</t>
  </si>
  <si>
    <t>하드롱지</t>
  </si>
  <si>
    <t>M20  L600</t>
  </si>
  <si>
    <t>EA</t>
  </si>
  <si>
    <t>내화도료시공(중도+상도)</t>
  </si>
  <si>
    <t>1시간(0.75mm)</t>
  </si>
  <si>
    <t>레미콘</t>
  </si>
  <si>
    <t>25-18-120(대구권)</t>
  </si>
  <si>
    <t>25-27-150(대구권)</t>
  </si>
  <si>
    <t>스톤코트 토탈</t>
  </si>
  <si>
    <t>메쉬마감</t>
  </si>
  <si>
    <t>시멘트벽돌</t>
  </si>
  <si>
    <t>190*90*57</t>
  </si>
  <si>
    <t>HD-10  SD400</t>
  </si>
  <si>
    <t>HD-13  SD400</t>
  </si>
  <si>
    <t>HD-16  SD400</t>
  </si>
  <si>
    <t>장애인 승강기</t>
  </si>
  <si>
    <t>21인승 2STOP (침대겸용)</t>
  </si>
  <si>
    <t>적벽돌</t>
  </si>
  <si>
    <t>철판</t>
  </si>
  <si>
    <t>12.0T</t>
  </si>
  <si>
    <t>15.0T</t>
  </si>
  <si>
    <t>25.0T</t>
  </si>
  <si>
    <t>8.0T</t>
  </si>
  <si>
    <t>9.0T</t>
  </si>
  <si>
    <t>콘크리트 스톱퍼</t>
  </si>
  <si>
    <t>아연도H225X2.3T</t>
  </si>
  <si>
    <t>H형강(SHN275)</t>
  </si>
  <si>
    <t>200*100*5.5*8mm</t>
  </si>
  <si>
    <t>200*200*8*12mm</t>
  </si>
  <si>
    <t>고소작업대 스카이(폐기물하역)</t>
  </si>
  <si>
    <t>1~3.5TON (28M급)</t>
  </si>
  <si>
    <t>일</t>
  </si>
  <si>
    <t>콘크리트 펌프카</t>
  </si>
  <si>
    <t>26m3이하 기준물량80~150(0.5일기준)</t>
  </si>
  <si>
    <t>혼합건설폐기물(폐벽지류)</t>
  </si>
  <si>
    <t>혼합건설폐기물(폐유리류)</t>
  </si>
  <si>
    <t>혼합건설폐기물(폐합성수지)</t>
  </si>
  <si>
    <t>혼합건설폐기물 상차비</t>
  </si>
  <si>
    <t>중간처리대상.24TON(암롤)</t>
  </si>
  <si>
    <t>혼합건설폐기물 운반비</t>
  </si>
  <si>
    <t>EGI휀스</t>
  </si>
  <si>
    <t>H=2.4m, 3개월</t>
  </si>
  <si>
    <t>터파기(기계)</t>
  </si>
  <si>
    <t>보통, 유압식백호 0.4m3, 점질토(주택가)</t>
  </si>
  <si>
    <t>되메우기/토사</t>
  </si>
  <si>
    <t>굴착기 0.4m3</t>
  </si>
  <si>
    <t>잔토처리(백호우0.4M3)</t>
  </si>
  <si>
    <t>토사,5KM,담프15톤</t>
  </si>
  <si>
    <t>무근콘크리트깨기</t>
  </si>
  <si>
    <t>소형브레이커(전기식1.5kW)</t>
  </si>
  <si>
    <t>건축, Type-Ⅰ</t>
  </si>
  <si>
    <t>걸레받이 설치</t>
  </si>
  <si>
    <t>공사용안전가림막설치</t>
  </si>
  <si>
    <t>판넬50T, 정첩 및 시건장치 포함</t>
  </si>
  <si>
    <t>시스템비계(계단/난간)</t>
  </si>
  <si>
    <t>2637mm, 3개월(설치는비계에포함)</t>
  </si>
  <si>
    <t>비계주위 보호막</t>
  </si>
  <si>
    <t>설치및해체는 비계에포함</t>
  </si>
  <si>
    <t>시스템비계(발판2열) 10m 이하</t>
  </si>
  <si>
    <t>3개월</t>
  </si>
  <si>
    <t xml:space="preserve">바닥보양 </t>
  </si>
  <si>
    <t>입주청소</t>
  </si>
  <si>
    <t>건축물현장정리</t>
  </si>
  <si>
    <t>철골조</t>
  </si>
  <si>
    <t>발포폴리스티렌 바닥깔기</t>
  </si>
  <si>
    <t>110mm(가등급)</t>
  </si>
  <si>
    <t>방습필름설치</t>
  </si>
  <si>
    <t>바닥 0.03mm*2겹</t>
  </si>
  <si>
    <t>자갈(쇄석)깔기지정</t>
  </si>
  <si>
    <t>굴삭기 0.2m3+진동롤러</t>
  </si>
  <si>
    <t>레디믹스트콘크리트 타설 / 장비사용</t>
  </si>
  <si>
    <t>무근구조물</t>
  </si>
  <si>
    <t>CEC10120000S</t>
  </si>
  <si>
    <t>유로폼 설치 및 해체</t>
  </si>
  <si>
    <t>6회, 간단, 수직고 7m까지</t>
  </si>
  <si>
    <t>디플렉터 설치</t>
  </si>
  <si>
    <t xml:space="preserve">W150X3.2T무늬철판 </t>
  </si>
  <si>
    <t>고장력볼트본조임</t>
  </si>
  <si>
    <t>300톤미만,30본/t미만</t>
  </si>
  <si>
    <t>기초L형 앵커볼트 설치</t>
  </si>
  <si>
    <t>부대철골 설치</t>
  </si>
  <si>
    <t>중도리, 띠장, 캐노피 등</t>
  </si>
  <si>
    <t>주각부 무수축 모르타르 충전</t>
  </si>
  <si>
    <t>400*400</t>
  </si>
  <si>
    <t>철골가공조립(표준라멘구조)</t>
  </si>
  <si>
    <t>Rolled shape, 60ton 이상</t>
  </si>
  <si>
    <t>철골 세우기 - 크레인(타이어) 30ton</t>
  </si>
  <si>
    <t>창고 소규모, 공장 대규모 건물 트러스 거더류</t>
  </si>
  <si>
    <t>철골세우기</t>
  </si>
  <si>
    <t>6층미만</t>
  </si>
  <si>
    <t>데크플레이트 설치</t>
  </si>
  <si>
    <t>1.6T 75x690 (10층 이하)</t>
  </si>
  <si>
    <t>벽돌 쌓기(0.5B)</t>
  </si>
  <si>
    <t>3.6m 이하 (레미탈)</t>
  </si>
  <si>
    <t xml:space="preserve">벽돌 쌓기(1.0B) </t>
  </si>
  <si>
    <t>3.6m 이하(레미탈)</t>
  </si>
  <si>
    <t>치장쌓기(0.5B) 및 줄눈설치</t>
  </si>
  <si>
    <t>치장쌓기(1.0B) 및 줄눈설치</t>
  </si>
  <si>
    <t>벽돌소운반</t>
  </si>
  <si>
    <t>인력, 2층</t>
  </si>
  <si>
    <t>천매</t>
  </si>
  <si>
    <t>연결 보강 철물설치</t>
  </si>
  <si>
    <t>90~170L</t>
  </si>
  <si>
    <t>인방보(기성제) 설치</t>
  </si>
  <si>
    <t>H300X200W</t>
  </si>
  <si>
    <t>바닥3mm.노출</t>
  </si>
  <si>
    <t>벽</t>
  </si>
  <si>
    <t>모르타르바름(3.6m이하)</t>
  </si>
  <si>
    <t>벽체, 18mm(레미탈)</t>
  </si>
  <si>
    <t>점자블럭설치</t>
  </si>
  <si>
    <t>300*300*20T(세라믹)</t>
  </si>
  <si>
    <t>화강석붙임(바닥)</t>
  </si>
  <si>
    <t>버너 30mm포천석 몰탈150</t>
  </si>
  <si>
    <t>도배바름</t>
  </si>
  <si>
    <t>콘크리트.모르타르면</t>
  </si>
  <si>
    <t>MDF,100×9.0T,랩핑(방염)</t>
  </si>
  <si>
    <t xml:space="preserve">페놀폼단열재(격자넣기, 벽) </t>
  </si>
  <si>
    <t>PF보드 100mm</t>
  </si>
  <si>
    <t>샌드위치판넬설치(외벽)</t>
  </si>
  <si>
    <t>155T(징크-그라스울64k-불연)</t>
  </si>
  <si>
    <t>샌드위치판넬설치(지붕)</t>
  </si>
  <si>
    <t>260T(그라스울-내화30분)</t>
  </si>
  <si>
    <t>베이스찬넬설치</t>
  </si>
  <si>
    <t>C/S 0.45T X 540</t>
  </si>
  <si>
    <t>탑찬넬 설치</t>
  </si>
  <si>
    <t>C/S 0.45T X 160</t>
  </si>
  <si>
    <t>코너후레싱 설치</t>
  </si>
  <si>
    <t>C/S 0.45T X 420</t>
  </si>
  <si>
    <t>난간대 설치(스텐)</t>
  </si>
  <si>
    <t>Ø38.1+25.4*1.5T ,H:900</t>
  </si>
  <si>
    <t>녹막이페인트(뿜칠)</t>
  </si>
  <si>
    <t>1회.2종</t>
  </si>
  <si>
    <t>조합페인트(뿜칠)</t>
  </si>
  <si>
    <t>철재면 2회 2급</t>
  </si>
  <si>
    <t>난간철거</t>
  </si>
  <si>
    <t>콘크리트 컷팅</t>
  </si>
  <si>
    <t>시멘트콘크리트</t>
  </si>
  <si>
    <t>조적벽 해체</t>
  </si>
  <si>
    <t>3.6m 이하</t>
  </si>
  <si>
    <t>AQA22000060S</t>
  </si>
  <si>
    <t>도배 해체</t>
  </si>
  <si>
    <t>벽, 해체재 재사용 안함</t>
  </si>
  <si>
    <t>AQA80000320S</t>
  </si>
  <si>
    <t>지붕마감재  철거</t>
  </si>
  <si>
    <t>아스팔트슁글(후레싱포함)</t>
  </si>
  <si>
    <t>3-2-8</t>
  </si>
  <si>
    <t>창호 철거</t>
  </si>
  <si>
    <t>04. 철근콘크리트공사</t>
  </si>
  <si>
    <t>[ 계 ]</t>
  </si>
  <si>
    <t>05. 철골공사</t>
  </si>
  <si>
    <t>06. 조적공사</t>
  </si>
  <si>
    <t>07. 방수공사</t>
  </si>
  <si>
    <t>우레탄도막방수</t>
  </si>
  <si>
    <t>시멘트 액체방수 바름</t>
  </si>
  <si>
    <t>08. 미장공사</t>
  </si>
  <si>
    <t>09. 석공사</t>
  </si>
  <si>
    <t>10. 수장공사</t>
  </si>
  <si>
    <t>11. 금속공사</t>
  </si>
  <si>
    <t>12. 도장공사</t>
  </si>
  <si>
    <t>13. 철거공사</t>
  </si>
  <si>
    <t>14. 골재대</t>
  </si>
  <si>
    <t>15. 승강기구입설치</t>
  </si>
  <si>
    <t>16. 폐기물처리비</t>
  </si>
  <si>
    <t>성가요양원 승강기 설치공사</t>
    <phoneticPr fontId="100" type="noConversion"/>
  </si>
  <si>
    <t>철근콘크리트</t>
    <phoneticPr fontId="5" type="noConversion"/>
  </si>
  <si>
    <t>철골</t>
    <phoneticPr fontId="5" type="noConversion"/>
  </si>
  <si>
    <t>조적</t>
    <phoneticPr fontId="5" type="noConversion"/>
  </si>
  <si>
    <t>방수</t>
    <phoneticPr fontId="5" type="noConversion"/>
  </si>
  <si>
    <t>미장</t>
    <phoneticPr fontId="5" type="noConversion"/>
  </si>
  <si>
    <t>석</t>
    <phoneticPr fontId="5" type="noConversion"/>
  </si>
  <si>
    <t>수장</t>
    <phoneticPr fontId="5" type="noConversion"/>
  </si>
  <si>
    <t>금속</t>
    <phoneticPr fontId="5" type="noConversion"/>
  </si>
  <si>
    <t>도장</t>
    <phoneticPr fontId="5" type="noConversion"/>
  </si>
  <si>
    <t>승강기구입설치</t>
    <phoneticPr fontId="5" type="noConversion"/>
  </si>
  <si>
    <t>페기물 처리비</t>
    <phoneticPr fontId="5" type="noConversion"/>
  </si>
  <si>
    <t xml:space="preserve">합     계  ( 2 ~ 14 ) </t>
    <phoneticPr fontId="5" type="noConversion"/>
  </si>
  <si>
    <t xml:space="preserve">  '승 강 기 구 입 설 치</t>
    <phoneticPr fontId="100" type="noConversion"/>
  </si>
  <si>
    <t xml:space="preserve">  '폐  기  물   처 리  비</t>
    <phoneticPr fontId="100" type="noConversion"/>
  </si>
  <si>
    <t>세움터건축사       사무소</t>
    <phoneticPr fontId="100" type="noConversion"/>
  </si>
  <si>
    <t>경상북도 칠곡군 동명면 구덕리 120-1번지외1필지</t>
    <phoneticPr fontId="100" type="noConversion"/>
  </si>
  <si>
    <t xml:space="preserve">주10동 </t>
    <phoneticPr fontId="100" type="noConversion"/>
  </si>
  <si>
    <t>승강기 설치 ( 2STOP)</t>
    <phoneticPr fontId="100" type="noConversion"/>
  </si>
  <si>
    <t xml:space="preserve">일반철골조 / 샌드위치판넬지붕 </t>
    <phoneticPr fontId="100" type="noConversion"/>
  </si>
  <si>
    <t>턴버클</t>
  </si>
  <si>
    <t>Φ19</t>
  </si>
  <si>
    <t>폐콘크리트</t>
  </si>
  <si>
    <t>턴버클 환봉설치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</si>
</sst>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9"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###,###,###,###,###"/>
    <numFmt numFmtId="177" formatCode="###########0.###"/>
    <numFmt numFmtId="178" formatCode="#."/>
    <numFmt numFmtId="179" formatCode="_ * #,##0_ ;_ * \-#,##0_ ;_ * &quot;-&quot;_ ;_ @_ "/>
    <numFmt numFmtId="180" formatCode="#,##0.0"/>
    <numFmt numFmtId="181" formatCode="#,##0.000"/>
    <numFmt numFmtId="182" formatCode="_ * #,##0.00_ ;_ * &quot;₩&quot;&quot;₩&quot;&quot;₩&quot;&quot;₩&quot;&quot;₩&quot;&quot;₩&quot;&quot;₩&quot;\-#,##0.00_ ;_ * &quot;-&quot;??_ ;_ @_ "/>
    <numFmt numFmtId="183" formatCode="&quot;₩&quot;#,##0;[Red]&quot;₩&quot;&quot;₩&quot;&quot;₩&quot;&quot;₩&quot;&quot;₩&quot;&quot;₩&quot;&quot;₩&quot;&quot;₩&quot;\-#,##0"/>
    <numFmt numFmtId="184" formatCode="_-* #,##0.0_-;&quot;₩&quot;\!\-* #,##0.0_-;_-* &quot;-&quot;_-;_-@_-"/>
    <numFmt numFmtId="185" formatCode="_(* #,##0_);_(* \(#,##0\);_(* &quot;-&quot;_);_(@_)"/>
    <numFmt numFmtId="186" formatCode="0.000"/>
    <numFmt numFmtId="187" formatCode="&quot;₩&quot;\ \ #,##0\ &quot;원정&quot;;\-&quot;₩&quot;#,##0"/>
    <numFmt numFmtId="188" formatCode="_(&quot;$&quot;* #,##0.00_);_(&quot;$&quot;* \(#,##0.00\);_(&quot;$&quot;* &quot;-&quot;??_);_(@_)"/>
    <numFmt numFmtId="189" formatCode="#,##0;[Red]#,##0"/>
    <numFmt numFmtId="190" formatCode="0.000000"/>
    <numFmt numFmtId="191" formatCode="&quot;실적율:&quot;#,#00"/>
    <numFmt numFmtId="192" formatCode="&quot;실적율:&quot;0%"/>
    <numFmt numFmtId="193" formatCode="_ * #,##0.00_ ;_ * \-#,##0.00_ ;_ * &quot;-&quot;_ ;_ @_ "/>
    <numFmt numFmtId="194" formatCode="_ &quot;₩&quot;* #,##0.0_ ;_ &quot;₩&quot;* \-#,##0.0_ ;_ &quot;₩&quot;* &quot;-&quot;_ ;_ @_ "/>
    <numFmt numFmtId="195" formatCode="&quot;계획누계:&quot;#,#00"/>
    <numFmt numFmtId="196" formatCode="\(&quot;₩&quot;#,##0\);[Red]\(\-&quot;₩&quot;#,##0\)"/>
    <numFmt numFmtId="197" formatCode="\(&quot;₩&quot;#,##0\);[Red]\(&quot;△&quot;&quot;₩&quot;#,##0\)"/>
    <numFmt numFmtId="198" formatCode="_ * #,##0.00_)\ _$_ ;_ * \(#,##0.00\)\ _$_ ;_ * &quot;-&quot;??_)\ _$_ ;_ @_ "/>
    <numFmt numFmtId="199" formatCode="#,##0_ "/>
    <numFmt numFmtId="200" formatCode="_ * #,##0.00_ ;_ * \-#,##0.00_ ;_ * &quot;-&quot;??_ ;_ @_ "/>
    <numFmt numFmtId="201" formatCode="&quot;$&quot;#,##0.00_);\(&quot;$&quot;#,##0.00\)"/>
    <numFmt numFmtId="202" formatCode="000.000"/>
    <numFmt numFmtId="203" formatCode="#,##0;&quot;-&quot;#,##0"/>
    <numFmt numFmtId="204" formatCode="#,##0.00_ "/>
    <numFmt numFmtId="205" formatCode="#,##0\ \ \ \ \ \ \ "/>
    <numFmt numFmtId="206" formatCode="&quot;총&quot;\ #,##0\ &quot;개&quot;"/>
    <numFmt numFmtId="207" formatCode="#,##0\ \ \ "/>
    <numFmt numFmtId="208" formatCode="#,###"/>
    <numFmt numFmtId="209" formatCode="0.00_ "/>
    <numFmt numFmtId="210" formatCode="#,##0.00_);[Red]\(#,##0.00\)"/>
    <numFmt numFmtId="211" formatCode="m/dd"/>
    <numFmt numFmtId="212" formatCode="m\/dd\ \ \ \ \ \ "/>
    <numFmt numFmtId="213" formatCode="m\/dd"/>
    <numFmt numFmtId="214" formatCode="\~\ mm&quot;月&quot;\ dd&quot;日&quot;"/>
    <numFmt numFmtId="215" formatCode="0_);[Red]\(0\)"/>
    <numFmt numFmtId="216" formatCode="#,##0_);[Red]&quot;₩&quot;\!\-#,##0"/>
    <numFmt numFmtId="217" formatCode="_ &quot;₩&quot;* #,##0_ ;_ &quot;₩&quot;* \-#,##0_ ;_ &quot;₩&quot;* &quot;-&quot;_ ;_ @_ "/>
    <numFmt numFmtId="218" formatCode="_ &quot;₩&quot;* #,##0.00_ ;_ &quot;₩&quot;* \-#,##0.00_ ;_ &quot;₩&quot;* &quot;-&quot;??_ ;_ @_ "/>
    <numFmt numFmtId="219" formatCode="&quot;₩&quot;#,##0.00;&quot;₩&quot;&quot;₩&quot;&quot;₩&quot;&quot;₩&quot;&quot;₩&quot;&quot;₩&quot;&quot;₩&quot;&quot;₩&quot;&quot;₩&quot;&quot;₩&quot;&quot;₩&quot;&quot;₩&quot;&quot;₩&quot;&quot;₩&quot;&quot;₩&quot;&quot;₩&quot;\-#,##0.00"/>
    <numFmt numFmtId="220" formatCode="\$#.00"/>
    <numFmt numFmtId="221" formatCode="&quot;$&quot;#,##0_);[Red]\(&quot;$&quot;#,##0\)"/>
    <numFmt numFmtId="222" formatCode="\$#,##0.00"/>
    <numFmt numFmtId="223" formatCode="&quot;SFr.&quot;#,##0;&quot;SFr.&quot;\-#,##0"/>
    <numFmt numFmtId="224" formatCode="#,##0.00\ &quot;Pts&quot;;\-#,##0.00\ &quot;Pts&quot;"/>
    <numFmt numFmtId="225" formatCode="_ &quot;₩&quot;* #,##0_ ;_ &quot;₩&quot;* &quot;₩&quot;&quot;₩&quot;&quot;₩&quot;&quot;₩&quot;&quot;₩&quot;&quot;₩&quot;&quot;₩&quot;&quot;₩&quot;&quot;₩&quot;&quot;₩&quot;&quot;₩&quot;&quot;₩&quot;&quot;₩&quot;&quot;₩&quot;&quot;₩&quot;&quot;₩&quot;&quot;₩&quot;\-#,##0_ ;_ &quot;₩&quot;* &quot;-&quot;_ ;_ @_ "/>
    <numFmt numFmtId="226" formatCode="m\o\n\th\ d\,\ yyyy"/>
    <numFmt numFmtId="227" formatCode="_ &quot;₩&quot;* #,##0.00_ ;_ &quot;₩&quot;* &quot;₩&quot;&quot;₩&quot;&quot;₩&quot;&quot;₩&quot;&quot;₩&quot;&quot;₩&quot;&quot;₩&quot;&quot;₩&quot;&quot;₩&quot;&quot;₩&quot;&quot;₩&quot;&quot;₩&quot;&quot;₩&quot;&quot;₩&quot;&quot;₩&quot;&quot;₩&quot;&quot;₩&quot;\-#,##0.00_ ;_ &quot;₩&quot;* &quot;-&quot;??_ ;_ @_ "/>
    <numFmt numFmtId="228" formatCode="_-[$€-2]* #,##0.00_-;\-[$€-2]* #,##0.00_-;_-[$€-2]* &quot;-&quot;??_-"/>
    <numFmt numFmtId="229" formatCode="#.00"/>
    <numFmt numFmtId="230" formatCode="%#.00"/>
    <numFmt numFmtId="231" formatCode="#,##0\ &quot;DM&quot;;[Red]\-#,##0\ &quot;DM&quot;"/>
    <numFmt numFmtId="232" formatCode="#,##0.00\ &quot;DM&quot;;[Red]\-#,##0.00\ &quot;DM&quot;"/>
    <numFmt numFmtId="233" formatCode="&quot;$&quot;#,##0.00;\(&quot;$&quot;#,##0.00\)"/>
    <numFmt numFmtId="234" formatCode="\U&quot;$&quot;#,##0;&quot;$&quot;\-#,##0"/>
    <numFmt numFmtId="235" formatCode="#,##0.0000_);\(#,##0.0000\)"/>
    <numFmt numFmtId="236" formatCode="&quot;A$&quot;\ #,##0.0\ ;&quot;$&quot;\-#,##0.0"/>
    <numFmt numFmtId="237" formatCode="#,##0.00;[Red]&quot;-&quot;#,##0.00"/>
    <numFmt numFmtId="238" formatCode="[Red]#,##0"/>
    <numFmt numFmtId="239" formatCode="&quot;₩&quot;#,##0;[Red]&quot;₩&quot;&quot;₩&quot;\-#,##0"/>
    <numFmt numFmtId="240" formatCode="* #,##0;* \-#,##0;* &quot;-&quot;;@"/>
    <numFmt numFmtId="241" formatCode="yy&quot;₩&quot;&quot;₩&quot;&quot;₩&quot;&quot;₩&quot;&quot;₩&quot;&quot;₩&quot;&quot;₩&quot;&quot;₩&quot;&quot;₩&quot;&quot;₩&quot;&quot;₩&quot;&quot;₩&quot;&quot;₩&quot;\-mm&quot;₩&quot;&quot;₩&quot;&quot;₩&quot;&quot;₩&quot;&quot;₩&quot;&quot;₩&quot;&quot;₩&quot;&quot;₩&quot;&quot;₩&quot;&quot;₩&quot;&quot;₩&quot;&quot;₩&quot;&quot;₩&quot;\-dd"/>
    <numFmt numFmtId="242" formatCode="#,##0.00;&quot;-&quot;#,##0.00"/>
    <numFmt numFmtId="243" formatCode="#,##0;[Red]&quot;-&quot;#,##0"/>
    <numFmt numFmtId="244" formatCode="dd&quot;₩&quot;&quot;₩&quot;&quot;₩&quot;&quot;₩&quot;&quot;₩&quot;&quot;₩&quot;&quot;₩&quot;&quot;₩&quot;&quot;₩&quot;&quot;₩&quot;&quot;₩&quot;&quot;₩&quot;&quot;₩&quot;\-mmm&quot;₩&quot;&quot;₩&quot;&quot;₩&quot;&quot;₩&quot;&quot;₩&quot;&quot;₩&quot;&quot;₩&quot;&quot;₩&quot;&quot;₩&quot;&quot;₩&quot;&quot;₩&quot;&quot;₩&quot;&quot;₩&quot;\-yy"/>
    <numFmt numFmtId="245" formatCode="0.000%"/>
    <numFmt numFmtId="246" formatCode="&quot;(금     &quot;###,###&quot;원)&quot;"/>
    <numFmt numFmtId="247" formatCode="#&quot;일&quot;"/>
    <numFmt numFmtId="248" formatCode="@&quot;공&quot;&quot;사&quot;"/>
    <numFmt numFmtId="249" formatCode="0.0%"/>
    <numFmt numFmtId="250" formatCode="_-* #,##0.0_-;\-* #,##0.0_-;_-* &quot;-&quot;_-;_-@_-"/>
    <numFmt numFmtId="251" formatCode="&quot;₩&quot;#,##0;[Red]&quot;₩&quot;#,##0"/>
  </numFmts>
  <fonts count="140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1"/>
      <name val="굴림체"/>
      <family val="3"/>
      <charset val="129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2"/>
      <name val="굴림체"/>
      <family val="3"/>
      <charset val="129"/>
    </font>
    <font>
      <b/>
      <sz val="12"/>
      <name val="바탕체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"/>
      <color indexed="8"/>
      <name val="Courier"/>
      <family val="3"/>
    </font>
    <font>
      <sz val="10"/>
      <name val="바탕체"/>
      <family val="1"/>
      <charset val="129"/>
    </font>
    <font>
      <sz val="13"/>
      <name val="돋움체"/>
      <family val="3"/>
      <charset val="129"/>
    </font>
    <font>
      <sz val="12"/>
      <name val="돋움체"/>
      <family val="3"/>
      <charset val="129"/>
    </font>
    <font>
      <sz val="12"/>
      <name val="바탕체"/>
      <family val="1"/>
      <charset val="129"/>
    </font>
    <font>
      <sz val="10"/>
      <name val="MS Sans Serif"/>
      <family val="2"/>
    </font>
    <font>
      <sz val="10"/>
      <name val="Arial"/>
      <family val="2"/>
    </font>
    <font>
      <sz val="10"/>
      <name val="Helv"/>
      <family val="2"/>
    </font>
    <font>
      <sz val="10"/>
      <name val="Book Antiqua"/>
      <family val="1"/>
    </font>
    <font>
      <sz val="12"/>
      <name val="Times New Roman"/>
      <family val="1"/>
    </font>
    <font>
      <sz val="10"/>
      <name val="Courier New"/>
      <family val="3"/>
    </font>
    <font>
      <sz val="12"/>
      <name val="견명조"/>
      <family val="1"/>
      <charset val="129"/>
    </font>
    <font>
      <sz val="12"/>
      <name val="¹UAAA¼"/>
      <family val="3"/>
      <charset val="129"/>
    </font>
    <font>
      <sz val="9"/>
      <name val="바탕체"/>
      <family val="1"/>
      <charset val="129"/>
    </font>
    <font>
      <b/>
      <sz val="1"/>
      <color indexed="8"/>
      <name val="Courier"/>
      <family val="3"/>
    </font>
    <font>
      <sz val="9.5"/>
      <name val="돋움"/>
      <family val="3"/>
      <charset val="129"/>
    </font>
    <font>
      <sz val="12"/>
      <name val="굴림"/>
      <family val="3"/>
      <charset val="129"/>
    </font>
    <font>
      <sz val="11"/>
      <name val="굴림"/>
      <family val="3"/>
      <charset val="129"/>
    </font>
    <font>
      <u/>
      <sz val="12"/>
      <color indexed="36"/>
      <name val="바탕체"/>
      <family val="1"/>
      <charset val="129"/>
    </font>
    <font>
      <sz val="10"/>
      <name val="돋움체"/>
      <family val="3"/>
      <charset val="129"/>
    </font>
    <font>
      <sz val="9"/>
      <name val="굴림체"/>
      <family val="3"/>
      <charset val="129"/>
    </font>
    <font>
      <sz val="11"/>
      <name val="뼻뮝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12"/>
      <name val="견고딕"/>
      <family val="1"/>
      <charset val="129"/>
    </font>
    <font>
      <sz val="12"/>
      <name val="명조"/>
      <family val="3"/>
      <charset val="129"/>
    </font>
    <font>
      <i/>
      <outline/>
      <shadow/>
      <u/>
      <sz val="1"/>
      <color indexed="24"/>
      <name val="Courier"/>
      <family val="3"/>
    </font>
    <font>
      <sz val="12"/>
      <name val="Arial"/>
      <family val="2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1"/>
      <name val="μ¸¿o"/>
      <family val="3"/>
      <charset val="129"/>
    </font>
    <font>
      <sz val="12"/>
      <name val="¹ÙÅÁÃ¼"/>
      <family val="1"/>
      <charset val="129"/>
    </font>
    <font>
      <sz val="11"/>
      <name val="µ¸¿ò"/>
      <family val="3"/>
      <charset val="129"/>
    </font>
    <font>
      <sz val="12"/>
      <name val="System"/>
      <family val="2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b/>
      <sz val="10"/>
      <name val="Helv"/>
      <family val="2"/>
    </font>
    <font>
      <sz val="10"/>
      <color indexed="24"/>
      <name val="Arial"/>
      <family val="2"/>
    </font>
    <font>
      <sz val="10"/>
      <name val="MS Serif"/>
      <family val="1"/>
    </font>
    <font>
      <b/>
      <sz val="9"/>
      <name val="Helv"/>
      <family val="2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7"/>
      <name val="Small Fonts"/>
      <family val="2"/>
    </font>
    <font>
      <sz val="12"/>
      <name val="Helv"/>
      <family val="2"/>
    </font>
    <font>
      <sz val="8"/>
      <name val="Helv"/>
      <family val="2"/>
    </font>
    <font>
      <b/>
      <sz val="8"/>
      <name val="Times New Roman"/>
      <family val="1"/>
    </font>
    <font>
      <b/>
      <sz val="8"/>
      <color indexed="8"/>
      <name val="Helv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8"/>
      <name val="바탕체"/>
      <family val="1"/>
      <charset val="129"/>
    </font>
    <font>
      <sz val="8"/>
      <color indexed="12"/>
      <name val="Arial"/>
      <family val="2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"/>
      <color indexed="0"/>
      <name val="Courier"/>
      <family val="3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바탕"/>
      <family val="1"/>
      <charset val="129"/>
    </font>
    <font>
      <sz val="8"/>
      <name val="맑은 고딕"/>
      <family val="2"/>
      <charset val="129"/>
      <scheme val="minor"/>
    </font>
    <font>
      <b/>
      <sz val="20"/>
      <color rgb="FF000000"/>
      <name val="굴림체"/>
      <family val="3"/>
      <charset val="129"/>
    </font>
    <font>
      <b/>
      <sz val="8"/>
      <color rgb="FF000000"/>
      <name val="굴림체"/>
      <family val="3"/>
      <charset val="129"/>
    </font>
    <font>
      <b/>
      <sz val="8"/>
      <color rgb="FF000000"/>
      <name val="맑은 고딕"/>
      <family val="3"/>
      <charset val="129"/>
      <scheme val="minor"/>
    </font>
    <font>
      <sz val="7"/>
      <color rgb="FF000000"/>
      <name val="굴림체"/>
      <family val="3"/>
      <charset val="129"/>
    </font>
    <font>
      <b/>
      <sz val="7"/>
      <color rgb="FF000000"/>
      <name val="굴림체"/>
      <family val="3"/>
      <charset val="129"/>
    </font>
    <font>
      <sz val="7"/>
      <color theme="1"/>
      <name val="굴림체"/>
      <family val="3"/>
      <charset val="129"/>
    </font>
    <font>
      <b/>
      <sz val="2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sz val="10"/>
      <color indexed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b/>
      <sz val="25"/>
      <color theme="1"/>
      <name val="맑은 고딕"/>
      <family val="3"/>
      <charset val="129"/>
      <scheme val="minor"/>
    </font>
    <font>
      <b/>
      <sz val="28"/>
      <name val="맑은 고딕"/>
      <family val="3"/>
      <charset val="129"/>
      <scheme val="major"/>
    </font>
    <font>
      <b/>
      <sz val="27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inor"/>
    </font>
    <font>
      <b/>
      <sz val="25"/>
      <name val="맑은 고딕"/>
      <family val="3"/>
      <charset val="129"/>
      <scheme val="major"/>
    </font>
    <font>
      <b/>
      <sz val="21"/>
      <name val="맑은 고딕"/>
      <family val="3"/>
      <charset val="129"/>
      <scheme val="major"/>
    </font>
    <font>
      <sz val="21"/>
      <name val="맑은 고딕"/>
      <family val="3"/>
      <charset val="129"/>
      <scheme val="major"/>
    </font>
    <font>
      <sz val="25"/>
      <name val="맑은 고딕"/>
      <family val="3"/>
      <charset val="129"/>
      <scheme val="maj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u/>
      <sz val="18"/>
      <name val="맑은 고딕"/>
      <family val="3"/>
      <charset val="129"/>
      <scheme val="major"/>
    </font>
    <font>
      <b/>
      <sz val="35"/>
      <name val="맑은 고딕"/>
      <family val="3"/>
      <charset val="129"/>
      <scheme val="major"/>
    </font>
    <font>
      <sz val="10.5"/>
      <name val="맑은 고딕"/>
      <family val="3"/>
      <charset val="129"/>
      <scheme val="major"/>
    </font>
    <font>
      <b/>
      <sz val="10.5"/>
      <name val="맑은 고딕"/>
      <family val="3"/>
      <charset val="129"/>
      <scheme val="major"/>
    </font>
    <font>
      <sz val="10.5"/>
      <color indexed="8"/>
      <name val="맑은 고딕"/>
      <family val="3"/>
      <charset val="129"/>
      <scheme val="major"/>
    </font>
    <font>
      <sz val="10.5"/>
      <color theme="1"/>
      <name val="맑은 고딕"/>
      <family val="3"/>
      <charset val="129"/>
      <scheme val="major"/>
    </font>
    <font>
      <sz val="9"/>
      <color indexed="81"/>
      <name val="맑은 고딕 Semilight"/>
      <family val="3"/>
      <charset val="129"/>
    </font>
    <font>
      <b/>
      <sz val="9"/>
      <name val="맑은 고딕"/>
      <family val="3"/>
      <charset val="129"/>
      <scheme val="major"/>
    </font>
  </fonts>
  <fills count="36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</fills>
  <borders count="9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2654">
    <xf numFmtId="0" fontId="0" fillId="0" borderId="0">
      <alignment vertical="center"/>
    </xf>
    <xf numFmtId="178" fontId="14" fillId="0" borderId="0">
      <protection locked="0"/>
    </xf>
    <xf numFmtId="0" fontId="15" fillId="0" borderId="0"/>
    <xf numFmtId="179" fontId="16" fillId="0" borderId="0" applyFont="0" applyFill="0" applyBorder="0" applyAlignment="0" applyProtection="0"/>
    <xf numFmtId="0" fontId="15" fillId="0" borderId="1">
      <alignment horizontal="centerContinuous" vertical="center"/>
    </xf>
    <xf numFmtId="3" fontId="17" fillId="0" borderId="2"/>
    <xf numFmtId="180" fontId="18" fillId="0" borderId="0">
      <alignment vertical="center"/>
    </xf>
    <xf numFmtId="4" fontId="18" fillId="0" borderId="0">
      <alignment vertical="center"/>
    </xf>
    <xf numFmtId="181" fontId="18" fillId="0" borderId="0">
      <alignment vertical="center"/>
    </xf>
    <xf numFmtId="3" fontId="18" fillId="0" borderId="0">
      <alignment vertical="center"/>
    </xf>
    <xf numFmtId="24" fontId="19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19" fillId="0" borderId="0" applyNumberFormat="0" applyFont="0" applyFill="0" applyBorder="0" applyAlignment="0" applyProtection="0"/>
    <xf numFmtId="0" fontId="19" fillId="0" borderId="0" applyNumberFormat="0" applyFont="0" applyFill="0" applyBorder="0" applyAlignment="0" applyProtection="0"/>
    <xf numFmtId="0" fontId="19" fillId="0" borderId="0" applyNumberFormat="0" applyFont="0" applyFill="0" applyBorder="0" applyAlignment="0" applyProtection="0"/>
    <xf numFmtId="0" fontId="19" fillId="0" borderId="0" applyNumberFormat="0" applyFont="0" applyFill="0" applyBorder="0" applyAlignment="0" applyProtection="0"/>
    <xf numFmtId="0" fontId="18" fillId="0" borderId="0"/>
    <xf numFmtId="0" fontId="6" fillId="0" borderId="0"/>
    <xf numFmtId="0" fontId="6" fillId="0" borderId="0"/>
    <xf numFmtId="0" fontId="20" fillId="0" borderId="0"/>
    <xf numFmtId="0" fontId="18" fillId="0" borderId="0" applyFont="0" applyFill="0" applyBorder="0" applyAlignment="0" applyProtection="0"/>
    <xf numFmtId="0" fontId="13" fillId="0" borderId="0"/>
    <xf numFmtId="0" fontId="13" fillId="0" borderId="0"/>
    <xf numFmtId="0" fontId="20" fillId="0" borderId="0"/>
    <xf numFmtId="0" fontId="21" fillId="0" borderId="0"/>
    <xf numFmtId="0" fontId="20" fillId="0" borderId="0"/>
    <xf numFmtId="179" fontId="18" fillId="0" borderId="0" applyFont="0" applyFill="0" applyBorder="0" applyAlignment="0" applyProtection="0"/>
    <xf numFmtId="0" fontId="21" fillId="0" borderId="0"/>
    <xf numFmtId="179" fontId="18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0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3" fillId="0" borderId="0"/>
    <xf numFmtId="179" fontId="18" fillId="0" borderId="0" applyFont="0" applyFill="0" applyBorder="0" applyAlignment="0" applyProtection="0"/>
    <xf numFmtId="0" fontId="20" fillId="0" borderId="0"/>
    <xf numFmtId="179" fontId="22" fillId="0" borderId="0" applyFont="0" applyFill="0" applyBorder="0" applyAlignment="0" applyProtection="0"/>
    <xf numFmtId="0" fontId="20" fillId="0" borderId="0"/>
    <xf numFmtId="0" fontId="13" fillId="0" borderId="0"/>
    <xf numFmtId="179" fontId="18" fillId="0" borderId="0" applyFont="0" applyFill="0" applyBorder="0" applyAlignment="0" applyProtection="0"/>
    <xf numFmtId="0" fontId="20" fillId="0" borderId="0"/>
    <xf numFmtId="0" fontId="13" fillId="0" borderId="0" applyFont="0" applyFill="0" applyBorder="0" applyAlignment="0" applyProtection="0"/>
    <xf numFmtId="0" fontId="13" fillId="0" borderId="0"/>
    <xf numFmtId="179" fontId="18" fillId="0" borderId="0" applyFont="0" applyFill="0" applyBorder="0" applyAlignment="0" applyProtection="0"/>
    <xf numFmtId="0" fontId="21" fillId="0" borderId="0"/>
    <xf numFmtId="0" fontId="1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0" borderId="0"/>
    <xf numFmtId="179" fontId="22" fillId="0" borderId="0" applyFont="0" applyFill="0" applyBorder="0" applyAlignment="0" applyProtection="0"/>
    <xf numFmtId="0" fontId="20" fillId="0" borderId="0"/>
    <xf numFmtId="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0" fillId="0" borderId="0"/>
    <xf numFmtId="0" fontId="20" fillId="0" borderId="0"/>
    <xf numFmtId="0" fontId="20" fillId="0" borderId="0"/>
    <xf numFmtId="0" fontId="21" fillId="0" borderId="0"/>
    <xf numFmtId="0" fontId="13" fillId="0" borderId="0"/>
    <xf numFmtId="0" fontId="18" fillId="0" borderId="0"/>
    <xf numFmtId="0" fontId="13" fillId="0" borderId="0" applyFont="0" applyFill="0" applyBorder="0" applyAlignment="0" applyProtection="0"/>
    <xf numFmtId="0" fontId="20" fillId="0" borderId="0"/>
    <xf numFmtId="0" fontId="20" fillId="0" borderId="0"/>
    <xf numFmtId="179" fontId="18" fillId="0" borderId="0" applyFont="0" applyFill="0" applyBorder="0" applyAlignment="0" applyProtection="0"/>
    <xf numFmtId="0" fontId="21" fillId="0" borderId="0"/>
    <xf numFmtId="182" fontId="18" fillId="0" borderId="0" applyFont="0" applyFill="0" applyBorder="0" applyAlignment="0" applyProtection="0"/>
    <xf numFmtId="183" fontId="20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0" fontId="13" fillId="0" borderId="0"/>
    <xf numFmtId="0" fontId="13" fillId="0" borderId="0"/>
    <xf numFmtId="179" fontId="18" fillId="0" borderId="0" applyFont="0" applyFill="0" applyBorder="0" applyAlignment="0" applyProtection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0" fillId="0" borderId="0"/>
    <xf numFmtId="0" fontId="18" fillId="0" borderId="0" applyFont="0" applyFill="0" applyBorder="0" applyAlignment="0" applyProtection="0"/>
    <xf numFmtId="0" fontId="18" fillId="0" borderId="0"/>
    <xf numFmtId="0" fontId="21" fillId="0" borderId="0"/>
    <xf numFmtId="0" fontId="13" fillId="0" borderId="0"/>
    <xf numFmtId="0" fontId="2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0" borderId="0"/>
    <xf numFmtId="0" fontId="13" fillId="0" borderId="0"/>
    <xf numFmtId="179" fontId="18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0" borderId="0"/>
    <xf numFmtId="0" fontId="20" fillId="0" borderId="0"/>
    <xf numFmtId="0" fontId="1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0" fillId="0" borderId="0"/>
    <xf numFmtId="179" fontId="22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0" fillId="0" borderId="0"/>
    <xf numFmtId="0" fontId="1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0" borderId="0"/>
    <xf numFmtId="0" fontId="13" fillId="0" borderId="0"/>
    <xf numFmtId="179" fontId="18" fillId="0" borderId="0" applyFont="0" applyFill="0" applyBorder="0" applyAlignment="0" applyProtection="0"/>
    <xf numFmtId="0" fontId="13" fillId="0" borderId="0"/>
    <xf numFmtId="0" fontId="20" fillId="0" borderId="0"/>
    <xf numFmtId="179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0" fontId="20" fillId="0" borderId="0"/>
    <xf numFmtId="0" fontId="21" fillId="0" borderId="0"/>
    <xf numFmtId="0" fontId="21" fillId="0" borderId="0"/>
    <xf numFmtId="0" fontId="20" fillId="0" borderId="0"/>
    <xf numFmtId="0" fontId="20" fillId="0" borderId="0"/>
    <xf numFmtId="0" fontId="13" fillId="0" borderId="0" applyFont="0" applyFill="0" applyBorder="0" applyAlignment="0" applyProtection="0"/>
    <xf numFmtId="0" fontId="20" fillId="0" borderId="0"/>
    <xf numFmtId="0" fontId="13" fillId="0" borderId="0"/>
    <xf numFmtId="0" fontId="13" fillId="0" borderId="0"/>
    <xf numFmtId="0" fontId="13" fillId="0" borderId="0"/>
    <xf numFmtId="0" fontId="21" fillId="0" borderId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3" fillId="0" borderId="0"/>
    <xf numFmtId="9" fontId="15" fillId="0" borderId="0">
      <alignment vertical="center"/>
    </xf>
    <xf numFmtId="3" fontId="17" fillId="0" borderId="2"/>
    <xf numFmtId="0" fontId="15" fillId="0" borderId="0">
      <alignment vertical="center"/>
    </xf>
    <xf numFmtId="3" fontId="17" fillId="0" borderId="2"/>
    <xf numFmtId="10" fontId="15" fillId="0" borderId="0">
      <alignment vertical="center"/>
    </xf>
    <xf numFmtId="0" fontId="15" fillId="0" borderId="0">
      <alignment vertical="center"/>
    </xf>
    <xf numFmtId="184" fontId="6" fillId="0" borderId="0">
      <alignment vertical="center"/>
    </xf>
    <xf numFmtId="184" fontId="6" fillId="0" borderId="0">
      <alignment vertical="center"/>
    </xf>
    <xf numFmtId="0" fontId="10" fillId="0" borderId="0"/>
    <xf numFmtId="0" fontId="7" fillId="0" borderId="0">
      <alignment horizontal="center" vertical="center"/>
    </xf>
    <xf numFmtId="3" fontId="24" fillId="0" borderId="3">
      <alignment horizontal="right" vertical="center"/>
    </xf>
    <xf numFmtId="3" fontId="24" fillId="0" borderId="3">
      <alignment horizontal="right" vertical="center"/>
    </xf>
    <xf numFmtId="0" fontId="7" fillId="0" borderId="0">
      <alignment horizontal="center" vertical="center"/>
    </xf>
    <xf numFmtId="0" fontId="7" fillId="0" borderId="0">
      <alignment horizontal="center" vertical="center"/>
    </xf>
    <xf numFmtId="0" fontId="10" fillId="0" borderId="0"/>
    <xf numFmtId="0" fontId="7" fillId="0" borderId="0">
      <alignment horizontal="center" vertical="center"/>
    </xf>
    <xf numFmtId="0" fontId="7" fillId="0" borderId="0">
      <alignment horizontal="center" vertical="center"/>
    </xf>
    <xf numFmtId="41" fontId="18" fillId="0" borderId="0">
      <alignment horizontal="center" vertical="center"/>
    </xf>
    <xf numFmtId="185" fontId="18" fillId="0" borderId="0">
      <alignment horizontal="center" vertical="center"/>
    </xf>
    <xf numFmtId="41" fontId="18" fillId="0" borderId="0">
      <alignment horizontal="center" vertical="center"/>
    </xf>
    <xf numFmtId="41" fontId="18" fillId="0" borderId="0">
      <alignment horizontal="center" vertical="center"/>
    </xf>
    <xf numFmtId="186" fontId="25" fillId="0" borderId="0">
      <alignment horizontal="center" vertical="center"/>
    </xf>
    <xf numFmtId="185" fontId="18" fillId="0" borderId="0">
      <alignment horizontal="center" vertical="center"/>
    </xf>
    <xf numFmtId="41" fontId="18" fillId="0" borderId="0">
      <alignment horizontal="center" vertical="center"/>
    </xf>
    <xf numFmtId="0" fontId="10" fillId="0" borderId="0"/>
    <xf numFmtId="0" fontId="10" fillId="0" borderId="0"/>
    <xf numFmtId="0" fontId="7" fillId="0" borderId="0">
      <alignment horizontal="center" vertical="center"/>
    </xf>
    <xf numFmtId="0" fontId="7" fillId="0" borderId="0">
      <alignment horizontal="center" vertical="center"/>
    </xf>
    <xf numFmtId="0" fontId="7" fillId="0" borderId="0">
      <alignment horizontal="center" vertical="center"/>
    </xf>
    <xf numFmtId="0" fontId="7" fillId="0" borderId="0">
      <alignment horizontal="center" vertical="center"/>
    </xf>
    <xf numFmtId="0" fontId="10" fillId="0" borderId="0"/>
    <xf numFmtId="3" fontId="24" fillId="0" borderId="3">
      <alignment horizontal="right" vertical="center"/>
    </xf>
    <xf numFmtId="0" fontId="20" fillId="0" borderId="0" applyNumberFormat="0" applyFill="0" applyBorder="0" applyAlignment="0" applyProtection="0"/>
    <xf numFmtId="187" fontId="6" fillId="0" borderId="0">
      <protection locked="0"/>
    </xf>
    <xf numFmtId="187" fontId="6" fillId="0" borderId="0">
      <protection locked="0"/>
    </xf>
    <xf numFmtId="10" fontId="26" fillId="0" borderId="0" applyFont="0" applyFill="0" applyBorder="0" applyAlignment="0" applyProtection="0"/>
    <xf numFmtId="2" fontId="24" fillId="0" borderId="3">
      <alignment horizontal="right" vertical="center"/>
    </xf>
    <xf numFmtId="0" fontId="18" fillId="0" borderId="0"/>
    <xf numFmtId="2" fontId="24" fillId="0" borderId="3">
      <alignment horizontal="right" vertical="center"/>
    </xf>
    <xf numFmtId="9" fontId="18" fillId="0" borderId="0">
      <protection locked="0"/>
    </xf>
    <xf numFmtId="0" fontId="27" fillId="0" borderId="4">
      <alignment horizontal="center" vertical="center"/>
    </xf>
    <xf numFmtId="188" fontId="6" fillId="0" borderId="0">
      <protection locked="0"/>
    </xf>
    <xf numFmtId="188" fontId="6" fillId="0" borderId="0">
      <protection locked="0"/>
    </xf>
    <xf numFmtId="0" fontId="28" fillId="0" borderId="0">
      <protection locked="0"/>
    </xf>
    <xf numFmtId="0" fontId="28" fillId="0" borderId="0">
      <protection locked="0"/>
    </xf>
    <xf numFmtId="189" fontId="29" fillId="0" borderId="5">
      <alignment horizontal="right" vertical="center"/>
    </xf>
    <xf numFmtId="0" fontId="6" fillId="0" borderId="0">
      <protection locked="0"/>
    </xf>
    <xf numFmtId="0" fontId="6" fillId="0" borderId="0">
      <protection locked="0"/>
    </xf>
    <xf numFmtId="0" fontId="14" fillId="0" borderId="0">
      <protection locked="0"/>
    </xf>
    <xf numFmtId="0" fontId="30" fillId="0" borderId="0">
      <alignment vertical="center"/>
    </xf>
    <xf numFmtId="3" fontId="19" fillId="0" borderId="6">
      <alignment horizontal="center"/>
    </xf>
    <xf numFmtId="0" fontId="31" fillId="0" borderId="5">
      <alignment horizontal="center" vertical="center"/>
    </xf>
    <xf numFmtId="0" fontId="18" fillId="2" borderId="0">
      <alignment horizontal="left"/>
    </xf>
    <xf numFmtId="0" fontId="14" fillId="0" borderId="0"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41" fontId="33" fillId="0" borderId="2" applyNumberFormat="0" applyFont="0" applyFill="0" applyBorder="0" applyProtection="0">
      <alignment horizontal="distributed" vertical="center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90" fontId="34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34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90" fontId="34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34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9" fontId="7" fillId="3" borderId="0" applyFill="0" applyBorder="0" applyProtection="0">
      <alignment horizontal="right"/>
    </xf>
    <xf numFmtId="10" fontId="7" fillId="0" borderId="0" applyFill="0" applyBorder="0" applyProtection="0">
      <alignment horizontal="right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191" fontId="6" fillId="0" borderId="4" applyFont="0" applyFill="0" applyBorder="0" applyAlignment="0" applyProtection="0">
      <alignment vertical="center"/>
    </xf>
    <xf numFmtId="191" fontId="6" fillId="0" borderId="4" applyFont="0" applyFill="0" applyBorder="0" applyAlignment="0" applyProtection="0">
      <alignment vertical="center"/>
    </xf>
    <xf numFmtId="192" fontId="6" fillId="4" borderId="7" applyFont="0" applyFill="0" applyBorder="0" applyAlignment="0" applyProtection="0">
      <alignment vertical="center"/>
    </xf>
    <xf numFmtId="192" fontId="6" fillId="4" borderId="7" applyFont="0" applyFill="0" applyBorder="0" applyAlignment="0" applyProtection="0">
      <alignment vertical="center"/>
    </xf>
    <xf numFmtId="193" fontId="6" fillId="0" borderId="5"/>
    <xf numFmtId="193" fontId="6" fillId="0" borderId="5"/>
    <xf numFmtId="194" fontId="6" fillId="0" borderId="5"/>
    <xf numFmtId="194" fontId="6" fillId="0" borderId="5"/>
    <xf numFmtId="195" fontId="6" fillId="0" borderId="0" applyFont="0" applyFill="0" applyBorder="0" applyAlignment="0" applyProtection="0"/>
    <xf numFmtId="195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7" fontId="6" fillId="0" borderId="0" applyFont="0" applyFill="0" applyBorder="0" applyAlignment="0" applyProtection="0"/>
    <xf numFmtId="197" fontId="6" fillId="0" borderId="0" applyFont="0" applyFill="0" applyBorder="0" applyAlignment="0" applyProtection="0"/>
    <xf numFmtId="0" fontId="35" fillId="0" borderId="0"/>
    <xf numFmtId="0" fontId="18" fillId="0" borderId="0"/>
    <xf numFmtId="198" fontId="6" fillId="0" borderId="8" applyBorder="0"/>
    <xf numFmtId="198" fontId="6" fillId="0" borderId="8" applyBorder="0"/>
    <xf numFmtId="196" fontId="6" fillId="0" borderId="0" applyNumberFormat="0" applyFont="0" applyFill="0" applyBorder="0" applyProtection="0">
      <alignment horizontal="centerContinuous" vertical="center"/>
    </xf>
    <xf numFmtId="196" fontId="6" fillId="0" borderId="0" applyNumberFormat="0" applyFont="0" applyFill="0" applyBorder="0" applyProtection="0">
      <alignment horizontal="centerContinuous" vertical="center"/>
    </xf>
    <xf numFmtId="199" fontId="36" fillId="0" borderId="5">
      <alignment vertical="center"/>
    </xf>
    <xf numFmtId="3" fontId="33" fillId="0" borderId="2"/>
    <xf numFmtId="0" fontId="33" fillId="0" borderId="2"/>
    <xf numFmtId="3" fontId="33" fillId="0" borderId="9"/>
    <xf numFmtId="3" fontId="33" fillId="0" borderId="10"/>
    <xf numFmtId="0" fontId="37" fillId="0" borderId="2"/>
    <xf numFmtId="0" fontId="38" fillId="0" borderId="0">
      <alignment horizontal="center"/>
    </xf>
    <xf numFmtId="0" fontId="11" fillId="0" borderId="11">
      <alignment horizontal="center"/>
    </xf>
    <xf numFmtId="3" fontId="39" fillId="0" borderId="0">
      <alignment vertical="center" wrapText="1"/>
    </xf>
    <xf numFmtId="3" fontId="40" fillId="0" borderId="0">
      <alignment vertical="center" wrapText="1"/>
    </xf>
    <xf numFmtId="1" fontId="18" fillId="0" borderId="0"/>
    <xf numFmtId="200" fontId="6" fillId="0" borderId="0">
      <alignment vertical="center"/>
    </xf>
    <xf numFmtId="200" fontId="6" fillId="0" borderId="0">
      <alignment vertical="center"/>
    </xf>
    <xf numFmtId="41" fontId="8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13" fillId="0" borderId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82" fontId="18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38" fontId="13" fillId="0" borderId="0" applyNumberFormat="0" applyFont="0" applyFill="0" applyBorder="0" applyAlignment="0" applyProtection="0">
      <protection locked="0"/>
    </xf>
    <xf numFmtId="179" fontId="18" fillId="0" borderId="12"/>
    <xf numFmtId="0" fontId="41" fillId="0" borderId="13"/>
    <xf numFmtId="201" fontId="6" fillId="0" borderId="0" applyFont="0" applyFill="0" applyBorder="0" applyAlignment="0" applyProtection="0"/>
    <xf numFmtId="201" fontId="6" fillId="0" borderId="0" applyFont="0" applyFill="0" applyBorder="0" applyAlignment="0" applyProtection="0"/>
    <xf numFmtId="202" fontId="6" fillId="0" borderId="0" applyFont="0" applyFill="0" applyBorder="0" applyAlignment="0" applyProtection="0"/>
    <xf numFmtId="202" fontId="6" fillId="0" borderId="0" applyFont="0" applyFill="0" applyBorder="0" applyAlignment="0" applyProtection="0"/>
    <xf numFmtId="202" fontId="6" fillId="0" borderId="0" applyFont="0" applyFill="0" applyBorder="0" applyAlignment="0" applyProtection="0"/>
    <xf numFmtId="202" fontId="6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203" fontId="42" fillId="0" borderId="0" applyFont="0" applyFill="0" applyBorder="0" applyAlignment="0" applyProtection="0"/>
    <xf numFmtId="203" fontId="42" fillId="0" borderId="0" applyFont="0" applyFill="0" applyBorder="0" applyAlignment="0" applyProtection="0"/>
    <xf numFmtId="201" fontId="6" fillId="0" borderId="0" applyFont="0" applyFill="0" applyBorder="0" applyAlignment="0" applyProtection="0"/>
    <xf numFmtId="201" fontId="6" fillId="0" borderId="0" applyFont="0" applyFill="0" applyBorder="0" applyAlignment="0" applyProtection="0"/>
    <xf numFmtId="203" fontId="42" fillId="0" borderId="0" applyFont="0" applyFill="0" applyBorder="0" applyAlignment="0" applyProtection="0"/>
    <xf numFmtId="0" fontId="43" fillId="0" borderId="0">
      <alignment vertical="center"/>
    </xf>
    <xf numFmtId="0" fontId="44" fillId="0" borderId="0">
      <alignment horizontal="center" vertical="center"/>
    </xf>
    <xf numFmtId="4" fontId="14" fillId="0" borderId="0">
      <protection locked="0"/>
    </xf>
    <xf numFmtId="0" fontId="45" fillId="0" borderId="0"/>
    <xf numFmtId="4" fontId="14" fillId="0" borderId="0">
      <protection locked="0"/>
    </xf>
    <xf numFmtId="199" fontId="6" fillId="0" borderId="0">
      <protection locked="0"/>
    </xf>
    <xf numFmtId="199" fontId="6" fillId="0" borderId="0">
      <protection locked="0"/>
    </xf>
    <xf numFmtId="0" fontId="18" fillId="0" borderId="0"/>
    <xf numFmtId="0" fontId="31" fillId="0" borderId="5" applyFill="0" applyProtection="0">
      <alignment horizontal="center" vertical="center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90" fontId="34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34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90" fontId="34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34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204" fontId="7" fillId="0" borderId="0" applyFont="0" applyFill="0" applyBorder="0" applyAlignment="0" applyProtection="0"/>
    <xf numFmtId="205" fontId="6" fillId="0" borderId="0" applyFont="0" applyFill="0" applyBorder="0" applyAlignment="0" applyProtection="0"/>
    <xf numFmtId="205" fontId="6" fillId="0" borderId="0" applyFont="0" applyFill="0" applyBorder="0" applyAlignment="0" applyProtection="0"/>
    <xf numFmtId="206" fontId="6" fillId="0" borderId="0" applyFont="0" applyFill="0" applyBorder="0" applyAlignment="0" applyProtection="0"/>
    <xf numFmtId="206" fontId="6" fillId="0" borderId="0" applyFont="0" applyFill="0" applyBorder="0" applyAlignment="0" applyProtection="0"/>
    <xf numFmtId="207" fontId="6" fillId="0" borderId="14" applyFont="0" applyFill="0" applyBorder="0" applyAlignment="0" applyProtection="0">
      <alignment vertical="center"/>
    </xf>
    <xf numFmtId="207" fontId="6" fillId="0" borderId="14" applyFont="0" applyFill="0" applyBorder="0" applyAlignment="0" applyProtection="0">
      <alignment vertical="center"/>
    </xf>
    <xf numFmtId="208" fontId="6" fillId="0" borderId="4" applyFont="0" applyFill="0" applyBorder="0" applyAlignment="0" applyProtection="0">
      <alignment vertical="center"/>
    </xf>
    <xf numFmtId="208" fontId="6" fillId="0" borderId="4" applyFont="0" applyFill="0" applyBorder="0" applyAlignment="0" applyProtection="0">
      <alignment vertical="center"/>
    </xf>
    <xf numFmtId="204" fontId="7" fillId="3" borderId="0" applyFill="0" applyBorder="0" applyProtection="0">
      <alignment horizontal="right"/>
    </xf>
    <xf numFmtId="38" fontId="33" fillId="0" borderId="0" applyFont="0" applyFill="0" applyBorder="0" applyAlignment="0" applyProtection="0">
      <alignment vertical="center"/>
    </xf>
    <xf numFmtId="209" fontId="6" fillId="0" borderId="0" applyFont="0" applyFill="0" applyBorder="0" applyAlignment="0" applyProtection="0">
      <alignment vertical="center"/>
    </xf>
    <xf numFmtId="209" fontId="6" fillId="0" borderId="0" applyFont="0" applyFill="0" applyBorder="0" applyAlignment="0" applyProtection="0">
      <alignment vertical="center"/>
    </xf>
    <xf numFmtId="210" fontId="6" fillId="0" borderId="0" applyFont="0" applyFill="0" applyBorder="0" applyAlignment="0" applyProtection="0">
      <alignment vertical="center"/>
    </xf>
    <xf numFmtId="210" fontId="6" fillId="0" borderId="0" applyFont="0" applyFill="0" applyBorder="0" applyAlignment="0" applyProtection="0">
      <alignment vertical="center"/>
    </xf>
    <xf numFmtId="211" fontId="6" fillId="5" borderId="2" applyFont="0" applyFill="0" applyBorder="0" applyAlignment="0" applyProtection="0"/>
    <xf numFmtId="211" fontId="6" fillId="5" borderId="2" applyFont="0" applyFill="0" applyBorder="0" applyAlignment="0" applyProtection="0"/>
    <xf numFmtId="212" fontId="6" fillId="0" borderId="5" applyFont="0" applyFill="0" applyBorder="0" applyAlignment="0" applyProtection="0"/>
    <xf numFmtId="212" fontId="6" fillId="0" borderId="5" applyFont="0" applyFill="0" applyBorder="0" applyAlignment="0" applyProtection="0"/>
    <xf numFmtId="213" fontId="6" fillId="0" borderId="15" applyFont="0" applyFill="0" applyBorder="0" applyAlignment="0" applyProtection="0"/>
    <xf numFmtId="213" fontId="6" fillId="0" borderId="15" applyFont="0" applyFill="0" applyBorder="0" applyAlignment="0" applyProtection="0"/>
    <xf numFmtId="214" fontId="6" fillId="0" borderId="4" applyFont="0" applyFill="0" applyBorder="0" applyAlignment="0" applyProtection="0"/>
    <xf numFmtId="214" fontId="6" fillId="0" borderId="4" applyFont="0" applyFill="0" applyBorder="0" applyAlignment="0" applyProtection="0"/>
    <xf numFmtId="215" fontId="6" fillId="0" borderId="5"/>
    <xf numFmtId="215" fontId="6" fillId="0" borderId="5"/>
    <xf numFmtId="0" fontId="18" fillId="0" borderId="0" applyFont="0" applyFill="0" applyBorder="0" applyAlignment="0" applyProtection="0"/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90" fontId="34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34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90" fontId="34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34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0" fontId="18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90" fontId="34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34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90" fontId="34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34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81" fillId="0" borderId="0">
      <alignment vertical="center"/>
    </xf>
    <xf numFmtId="0" fontId="6" fillId="0" borderId="0"/>
    <xf numFmtId="0" fontId="9" fillId="0" borderId="0">
      <alignment vertical="center"/>
    </xf>
    <xf numFmtId="0" fontId="6" fillId="0" borderId="0"/>
    <xf numFmtId="0" fontId="18" fillId="0" borderId="5">
      <alignment vertical="center" wrapText="1"/>
    </xf>
    <xf numFmtId="0" fontId="6" fillId="0" borderId="2" applyNumberFormat="0" applyFill="0" applyProtection="0">
      <alignment vertical="center"/>
    </xf>
    <xf numFmtId="0" fontId="6" fillId="0" borderId="2" applyNumberFormat="0" applyFill="0" applyProtection="0">
      <alignment vertical="center"/>
    </xf>
    <xf numFmtId="0" fontId="27" fillId="0" borderId="4">
      <alignment horizontal="center" vertical="center"/>
    </xf>
    <xf numFmtId="0" fontId="13" fillId="0" borderId="5">
      <alignment horizontal="center" vertical="center" wrapText="1"/>
    </xf>
    <xf numFmtId="0" fontId="14" fillId="0" borderId="16">
      <protection locked="0"/>
    </xf>
    <xf numFmtId="216" fontId="18" fillId="0" borderId="0">
      <protection locked="0"/>
    </xf>
    <xf numFmtId="0" fontId="18" fillId="0" borderId="0">
      <protection locked="0"/>
    </xf>
    <xf numFmtId="199" fontId="6" fillId="0" borderId="0">
      <protection locked="0"/>
    </xf>
    <xf numFmtId="199" fontId="6" fillId="0" borderId="0">
      <protection locked="0"/>
    </xf>
    <xf numFmtId="0" fontId="4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0" fontId="47" fillId="0" borderId="0"/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90" fontId="34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34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90" fontId="34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34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7" fillId="0" borderId="5" applyProtection="0">
      <alignment horizontal="left" vertical="center" wrapText="1"/>
    </xf>
    <xf numFmtId="187" fontId="6" fillId="0" borderId="0">
      <protection locked="0"/>
    </xf>
    <xf numFmtId="187" fontId="6" fillId="0" borderId="0">
      <protection locked="0"/>
    </xf>
    <xf numFmtId="201" fontId="10" fillId="6" borderId="17">
      <alignment horizontal="center" vertical="center"/>
    </xf>
    <xf numFmtId="187" fontId="6" fillId="0" borderId="0">
      <protection locked="0"/>
    </xf>
    <xf numFmtId="187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50" fillId="0" borderId="0" applyFont="0" applyFill="0" applyBorder="0" applyAlignment="0" applyProtection="0"/>
    <xf numFmtId="217" fontId="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51" fillId="0" borderId="0" applyFont="0" applyFill="0" applyBorder="0" applyAlignment="0" applyProtection="0"/>
    <xf numFmtId="37" fontId="26" fillId="0" borderId="0" applyFont="0" applyFill="0" applyBorder="0" applyAlignment="0" applyProtection="0"/>
    <xf numFmtId="0" fontId="6" fillId="0" borderId="0">
      <protection locked="0"/>
    </xf>
    <xf numFmtId="0" fontId="26" fillId="0" borderId="0" applyFont="0" applyFill="0" applyBorder="0" applyAlignment="0" applyProtection="0"/>
    <xf numFmtId="218" fontId="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51" fillId="0" borderId="0" applyFont="0" applyFill="0" applyBorder="0" applyAlignment="0" applyProtection="0"/>
    <xf numFmtId="37" fontId="26" fillId="0" borderId="0" applyFont="0" applyFill="0" applyBorder="0" applyAlignment="0" applyProtection="0"/>
    <xf numFmtId="187" fontId="6" fillId="0" borderId="0">
      <protection locked="0"/>
    </xf>
    <xf numFmtId="187" fontId="6" fillId="0" borderId="0">
      <protection locked="0"/>
    </xf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19" fillId="0" borderId="0"/>
    <xf numFmtId="0" fontId="26" fillId="0" borderId="0"/>
    <xf numFmtId="0" fontId="26" fillId="0" borderId="0"/>
    <xf numFmtId="187" fontId="6" fillId="0" borderId="0">
      <protection locked="0"/>
    </xf>
    <xf numFmtId="187" fontId="6" fillId="0" borderId="0">
      <protection locked="0"/>
    </xf>
    <xf numFmtId="0" fontId="50" fillId="0" borderId="0" applyFont="0" applyFill="0" applyBorder="0" applyAlignment="0" applyProtection="0"/>
    <xf numFmtId="179" fontId="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51" fillId="0" borderId="0" applyFont="0" applyFill="0" applyBorder="0" applyAlignment="0" applyProtection="0"/>
    <xf numFmtId="37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200" fontId="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51" fillId="0" borderId="0" applyFont="0" applyFill="0" applyBorder="0" applyAlignment="0" applyProtection="0"/>
    <xf numFmtId="37" fontId="26" fillId="0" borderId="0" applyFont="0" applyFill="0" applyBorder="0" applyAlignment="0" applyProtection="0"/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90" fontId="34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34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90" fontId="34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34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187" fontId="6" fillId="0" borderId="0">
      <protection locked="0"/>
    </xf>
    <xf numFmtId="0" fontId="53" fillId="0" borderId="0"/>
    <xf numFmtId="0" fontId="26" fillId="0" borderId="0"/>
    <xf numFmtId="0" fontId="51" fillId="0" borderId="0"/>
    <xf numFmtId="0" fontId="26" fillId="0" borderId="0"/>
    <xf numFmtId="0" fontId="51" fillId="0" borderId="0"/>
    <xf numFmtId="0" fontId="54" fillId="0" borderId="0"/>
    <xf numFmtId="0" fontId="55" fillId="0" borderId="0"/>
    <xf numFmtId="0" fontId="26" fillId="0" borderId="0"/>
    <xf numFmtId="0" fontId="51" fillId="0" borderId="0"/>
    <xf numFmtId="0" fontId="26" fillId="0" borderId="0"/>
    <xf numFmtId="0" fontId="51" fillId="0" borderId="0"/>
    <xf numFmtId="0" fontId="26" fillId="0" borderId="0"/>
    <xf numFmtId="0" fontId="55" fillId="0" borderId="0"/>
    <xf numFmtId="0" fontId="26" fillId="0" borderId="0"/>
    <xf numFmtId="0" fontId="51" fillId="0" borderId="0"/>
    <xf numFmtId="0" fontId="26" fillId="0" borderId="0"/>
    <xf numFmtId="0" fontId="55" fillId="0" borderId="0"/>
    <xf numFmtId="0" fontId="26" fillId="0" borderId="0"/>
    <xf numFmtId="0" fontId="51" fillId="0" borderId="0"/>
    <xf numFmtId="0" fontId="26" fillId="0" borderId="0"/>
    <xf numFmtId="0" fontId="51" fillId="0" borderId="0"/>
    <xf numFmtId="0" fontId="26" fillId="0" borderId="0"/>
    <xf numFmtId="0" fontId="51" fillId="0" borderId="0"/>
    <xf numFmtId="0" fontId="20" fillId="0" borderId="0"/>
    <xf numFmtId="0" fontId="6" fillId="0" borderId="0" applyFill="0" applyBorder="0" applyAlignment="0"/>
    <xf numFmtId="0" fontId="6" fillId="0" borderId="0" applyFill="0" applyBorder="0" applyAlignment="0"/>
    <xf numFmtId="0" fontId="56" fillId="0" borderId="0"/>
    <xf numFmtId="187" fontId="6" fillId="0" borderId="0">
      <protection locked="0"/>
    </xf>
    <xf numFmtId="187" fontId="6" fillId="0" borderId="0">
      <protection locked="0"/>
    </xf>
    <xf numFmtId="40" fontId="19" fillId="0" borderId="0" applyFont="0" applyFill="0" applyBorder="0" applyAlignment="0" applyProtection="0"/>
    <xf numFmtId="4" fontId="14" fillId="0" borderId="0">
      <protection locked="0"/>
    </xf>
    <xf numFmtId="38" fontId="19" fillId="0" borderId="0" applyFont="0" applyFill="0" applyBorder="0" applyAlignment="0" applyProtection="0"/>
    <xf numFmtId="4" fontId="14" fillId="0" borderId="0">
      <protection locked="0"/>
    </xf>
    <xf numFmtId="219" fontId="31" fillId="0" borderId="0"/>
    <xf numFmtId="200" fontId="20" fillId="0" borderId="0" applyFont="0" applyFill="0" applyBorder="0" applyAlignment="0" applyProtection="0"/>
    <xf numFmtId="3" fontId="57" fillId="0" borderId="0" applyFont="0" applyFill="0" applyBorder="0" applyAlignment="0" applyProtection="0"/>
    <xf numFmtId="0" fontId="58" fillId="0" borderId="0" applyNumberFormat="0" applyAlignment="0">
      <alignment horizontal="left"/>
    </xf>
    <xf numFmtId="0" fontId="13" fillId="0" borderId="0" applyFont="0" applyFill="0" applyBorder="0" applyAlignment="0" applyProtection="0"/>
    <xf numFmtId="220" fontId="14" fillId="0" borderId="0">
      <protection locked="0"/>
    </xf>
    <xf numFmtId="221" fontId="19" fillId="0" borderId="0" applyFont="0" applyFill="0" applyBorder="0" applyAlignment="0" applyProtection="0"/>
    <xf numFmtId="220" fontId="14" fillId="0" borderId="0">
      <protection locked="0"/>
    </xf>
    <xf numFmtId="222" fontId="59" fillId="0" borderId="2" applyFill="0" applyBorder="0" applyAlignment="0"/>
    <xf numFmtId="223" fontId="6" fillId="0" borderId="0" applyFont="0" applyFill="0" applyBorder="0" applyAlignment="0" applyProtection="0"/>
    <xf numFmtId="224" fontId="6" fillId="0" borderId="0" applyFont="0" applyFill="0" applyBorder="0" applyAlignment="0" applyProtection="0"/>
    <xf numFmtId="224" fontId="6" fillId="0" borderId="0" applyFont="0" applyFill="0" applyBorder="0" applyAlignment="0" applyProtection="0"/>
    <xf numFmtId="225" fontId="31" fillId="0" borderId="0"/>
    <xf numFmtId="226" fontId="14" fillId="0" borderId="0">
      <protection locked="0"/>
    </xf>
    <xf numFmtId="226" fontId="14" fillId="0" borderId="0">
      <protection locked="0"/>
    </xf>
    <xf numFmtId="38" fontId="19" fillId="0" borderId="0" applyFont="0" applyFill="0" applyBorder="0" applyAlignment="0" applyProtection="0"/>
    <xf numFmtId="40" fontId="19" fillId="0" borderId="0" applyFont="0" applyFill="0" applyBorder="0" applyAlignment="0" applyProtection="0"/>
    <xf numFmtId="227" fontId="31" fillId="0" borderId="0"/>
    <xf numFmtId="0" fontId="60" fillId="0" borderId="0" applyNumberFormat="0" applyAlignment="0">
      <alignment horizontal="left"/>
    </xf>
    <xf numFmtId="228" fontId="6" fillId="0" borderId="0" applyFont="0" applyFill="0" applyBorder="0" applyAlignment="0" applyProtection="0">
      <alignment vertical="center"/>
    </xf>
    <xf numFmtId="228" fontId="6" fillId="0" borderId="0" applyFont="0" applyFill="0" applyBorder="0" applyAlignment="0" applyProtection="0">
      <alignment vertical="center"/>
    </xf>
    <xf numFmtId="0" fontId="14" fillId="0" borderId="0">
      <protection locked="0"/>
    </xf>
    <xf numFmtId="0" fontId="14" fillId="0" borderId="0">
      <protection locked="0"/>
    </xf>
    <xf numFmtId="0" fontId="61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61" fillId="0" borderId="0">
      <protection locked="0"/>
    </xf>
    <xf numFmtId="229" fontId="14" fillId="0" borderId="0">
      <protection locked="0"/>
    </xf>
    <xf numFmtId="229" fontId="14" fillId="0" borderId="0">
      <protection locked="0"/>
    </xf>
    <xf numFmtId="179" fontId="18" fillId="0" borderId="0" applyFont="0" applyFill="0" applyBorder="0" applyAlignment="0" applyProtection="0"/>
    <xf numFmtId="38" fontId="62" fillId="5" borderId="0" applyNumberFormat="0" applyBorder="0" applyAlignment="0" applyProtection="0"/>
    <xf numFmtId="3" fontId="15" fillId="0" borderId="18">
      <alignment horizontal="right" vertical="center"/>
    </xf>
    <xf numFmtId="4" fontId="15" fillId="0" borderId="18">
      <alignment horizontal="right" vertical="center"/>
    </xf>
    <xf numFmtId="0" fontId="63" fillId="0" borderId="0">
      <alignment horizontal="left"/>
    </xf>
    <xf numFmtId="0" fontId="64" fillId="0" borderId="19" applyNumberFormat="0" applyAlignment="0" applyProtection="0">
      <alignment horizontal="left" vertical="center"/>
    </xf>
    <xf numFmtId="0" fontId="64" fillId="0" borderId="20">
      <alignment horizontal="left" vertical="center"/>
    </xf>
    <xf numFmtId="0" fontId="65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178" fontId="28" fillId="0" borderId="0">
      <protection locked="0"/>
    </xf>
    <xf numFmtId="178" fontId="28" fillId="0" borderId="0">
      <protection locked="0"/>
    </xf>
    <xf numFmtId="178" fontId="28" fillId="0" borderId="0">
      <protection locked="0"/>
    </xf>
    <xf numFmtId="178" fontId="28" fillId="0" borderId="0">
      <protection locked="0"/>
    </xf>
    <xf numFmtId="0" fontId="67" fillId="0" borderId="0" applyNumberFormat="0" applyFill="0" applyBorder="0" applyAlignment="0" applyProtection="0"/>
    <xf numFmtId="0" fontId="68" fillId="0" borderId="21" applyNumberFormat="0" applyFill="0" applyAlignment="0" applyProtection="0"/>
    <xf numFmtId="0" fontId="69" fillId="0" borderId="0" applyNumberFormat="0" applyFill="0" applyBorder="0" applyAlignment="0" applyProtection="0">
      <alignment vertical="top"/>
      <protection locked="0"/>
    </xf>
    <xf numFmtId="10" fontId="62" fillId="7" borderId="2" applyNumberFormat="0" applyBorder="0" applyAlignment="0" applyProtection="0"/>
    <xf numFmtId="179" fontId="17" fillId="0" borderId="0" applyFont="0" applyFill="0" applyBorder="0" applyAlignment="0" applyProtection="0"/>
    <xf numFmtId="41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70" fillId="0" borderId="22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37" fontId="71" fillId="0" borderId="0"/>
    <xf numFmtId="0" fontId="18" fillId="0" borderId="0"/>
    <xf numFmtId="223" fontId="6" fillId="0" borderId="0"/>
    <xf numFmtId="223" fontId="6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20" fillId="0" borderId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/>
    <xf numFmtId="230" fontId="14" fillId="0" borderId="0">
      <protection locked="0"/>
    </xf>
    <xf numFmtId="10" fontId="20" fillId="0" borderId="0" applyFont="0" applyFill="0" applyBorder="0" applyAlignment="0" applyProtection="0"/>
    <xf numFmtId="230" fontId="14" fillId="0" borderId="0">
      <protection locked="0"/>
    </xf>
    <xf numFmtId="30" fontId="73" fillId="0" borderId="0" applyNumberFormat="0" applyFill="0" applyBorder="0" applyAlignment="0" applyProtection="0">
      <alignment horizontal="left"/>
    </xf>
    <xf numFmtId="179" fontId="17" fillId="0" borderId="0" applyFont="0" applyFill="0" applyBorder="0" applyAlignment="0" applyProtection="0"/>
    <xf numFmtId="0" fontId="19" fillId="0" borderId="0"/>
    <xf numFmtId="0" fontId="74" fillId="0" borderId="0">
      <alignment horizontal="center" vertical="center"/>
    </xf>
    <xf numFmtId="0" fontId="70" fillId="0" borderId="0"/>
    <xf numFmtId="40" fontId="75" fillId="0" borderId="0" applyBorder="0">
      <alignment horizontal="right"/>
    </xf>
    <xf numFmtId="0" fontId="76" fillId="5" borderId="0">
      <alignment horizontal="centerContinuous"/>
    </xf>
    <xf numFmtId="0" fontId="77" fillId="0" borderId="0" applyFill="0" applyBorder="0" applyProtection="0">
      <alignment horizontal="centerContinuous" vertical="center"/>
    </xf>
    <xf numFmtId="0" fontId="10" fillId="3" borderId="0" applyFill="0" applyBorder="0" applyProtection="0">
      <alignment horizontal="center" vertical="center"/>
    </xf>
    <xf numFmtId="178" fontId="14" fillId="0" borderId="23">
      <protection locked="0"/>
    </xf>
    <xf numFmtId="178" fontId="14" fillId="0" borderId="23">
      <protection locked="0"/>
    </xf>
    <xf numFmtId="0" fontId="78" fillId="0" borderId="24">
      <alignment horizontal="left"/>
    </xf>
    <xf numFmtId="37" fontId="62" fillId="8" borderId="0" applyNumberFormat="0" applyBorder="0" applyAlignment="0" applyProtection="0"/>
    <xf numFmtId="37" fontId="62" fillId="0" borderId="0"/>
    <xf numFmtId="3" fontId="79" fillId="0" borderId="21" applyProtection="0"/>
    <xf numFmtId="231" fontId="19" fillId="0" borderId="0" applyFont="0" applyFill="0" applyBorder="0" applyAlignment="0" applyProtection="0"/>
    <xf numFmtId="232" fontId="19" fillId="0" borderId="0" applyFont="0" applyFill="0" applyBorder="0" applyAlignment="0" applyProtection="0"/>
    <xf numFmtId="183" fontId="20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81" fillId="0" borderId="0" applyFont="0" applyFill="0" applyBorder="0" applyAlignment="0" applyProtection="0">
      <alignment vertical="center"/>
    </xf>
    <xf numFmtId="0" fontId="26" fillId="0" borderId="0"/>
    <xf numFmtId="0" fontId="51" fillId="0" borderId="0"/>
    <xf numFmtId="0" fontId="26" fillId="0" borderId="0"/>
    <xf numFmtId="0" fontId="51" fillId="0" borderId="0"/>
    <xf numFmtId="0" fontId="26" fillId="0" borderId="0"/>
    <xf numFmtId="0" fontId="51" fillId="0" borderId="0"/>
    <xf numFmtId="0" fontId="26" fillId="0" borderId="0"/>
    <xf numFmtId="0" fontId="51" fillId="0" borderId="0"/>
    <xf numFmtId="0" fontId="26" fillId="0" borderId="0"/>
    <xf numFmtId="0" fontId="51" fillId="0" borderId="0"/>
    <xf numFmtId="0" fontId="26" fillId="0" borderId="0"/>
    <xf numFmtId="0" fontId="51" fillId="0" borderId="0"/>
    <xf numFmtId="0" fontId="18" fillId="0" borderId="0"/>
    <xf numFmtId="179" fontId="16" fillId="0" borderId="0" applyFont="0" applyFill="0" applyBorder="0" applyAlignment="0" applyProtection="0"/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82" fillId="19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82" fillId="17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82" fillId="21" borderId="0" applyNumberFormat="0" applyBorder="0" applyAlignment="0" applyProtection="0">
      <alignment vertical="center"/>
    </xf>
    <xf numFmtId="0" fontId="82" fillId="22" borderId="0" applyNumberFormat="0" applyBorder="0" applyAlignment="0" applyProtection="0">
      <alignment vertical="center"/>
    </xf>
    <xf numFmtId="0" fontId="18" fillId="0" borderId="0">
      <protection locked="0"/>
    </xf>
    <xf numFmtId="233" fontId="27" fillId="0" borderId="0"/>
    <xf numFmtId="0" fontId="18" fillId="0" borderId="0">
      <protection locked="0"/>
    </xf>
    <xf numFmtId="234" fontId="27" fillId="0" borderId="0"/>
    <xf numFmtId="235" fontId="18" fillId="0" borderId="0">
      <protection locked="0"/>
    </xf>
    <xf numFmtId="236" fontId="27" fillId="0" borderId="0"/>
    <xf numFmtId="235" fontId="18" fillId="0" borderId="0">
      <protection locked="0"/>
    </xf>
    <xf numFmtId="235" fontId="18" fillId="0" borderId="0">
      <protection locked="0"/>
    </xf>
    <xf numFmtId="235" fontId="18" fillId="0" borderId="0">
      <protection locked="0"/>
    </xf>
    <xf numFmtId="179" fontId="17" fillId="0" borderId="0" applyFont="0" applyFill="0" applyBorder="0" applyAlignment="0" applyProtection="0"/>
    <xf numFmtId="181" fontId="18" fillId="0" borderId="0"/>
    <xf numFmtId="0" fontId="18" fillId="0" borderId="0">
      <protection locked="0"/>
    </xf>
    <xf numFmtId="0" fontId="18" fillId="0" borderId="0">
      <protection locked="0"/>
    </xf>
    <xf numFmtId="179" fontId="17" fillId="0" borderId="0" applyFont="0" applyFill="0" applyBorder="0" applyAlignment="0" applyProtection="0"/>
    <xf numFmtId="0" fontId="18" fillId="0" borderId="23">
      <protection locked="0"/>
    </xf>
    <xf numFmtId="0" fontId="82" fillId="23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5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82" fillId="21" borderId="0" applyNumberFormat="0" applyBorder="0" applyAlignment="0" applyProtection="0">
      <alignment vertical="center"/>
    </xf>
    <xf numFmtId="0" fontId="82" fillId="26" borderId="0" applyNumberFormat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84" fillId="27" borderId="39" applyNumberFormat="0" applyAlignment="0" applyProtection="0">
      <alignment vertical="center"/>
    </xf>
    <xf numFmtId="237" fontId="18" fillId="0" borderId="0">
      <protection locked="0"/>
    </xf>
    <xf numFmtId="0" fontId="85" fillId="10" borderId="0" applyNumberFormat="0" applyBorder="0" applyAlignment="0" applyProtection="0">
      <alignment vertical="center"/>
    </xf>
    <xf numFmtId="0" fontId="20" fillId="28" borderId="40" applyNumberFormat="0" applyFont="0" applyAlignment="0" applyProtection="0">
      <alignment vertical="center"/>
    </xf>
    <xf numFmtId="0" fontId="86" fillId="0" borderId="0">
      <protection locked="0"/>
    </xf>
    <xf numFmtId="0" fontId="87" fillId="29" borderId="0" applyNumberFormat="0" applyBorder="0" applyAlignment="0" applyProtection="0">
      <alignment vertical="center"/>
    </xf>
    <xf numFmtId="238" fontId="45" fillId="0" borderId="8" applyBorder="0"/>
    <xf numFmtId="0" fontId="88" fillId="0" borderId="0" applyNumberFormat="0" applyFill="0" applyBorder="0" applyAlignment="0" applyProtection="0">
      <alignment vertical="center"/>
    </xf>
    <xf numFmtId="0" fontId="89" fillId="30" borderId="41" applyNumberFormat="0" applyAlignment="0" applyProtection="0">
      <alignment vertical="center"/>
    </xf>
    <xf numFmtId="239" fontId="20" fillId="0" borderId="0">
      <alignment vertical="center"/>
    </xf>
    <xf numFmtId="240" fontId="90" fillId="0" borderId="0" applyFont="0" applyFill="0" applyBorder="0" applyAlignment="0" applyProtection="0"/>
    <xf numFmtId="0" fontId="20" fillId="0" borderId="0"/>
    <xf numFmtId="0" fontId="91" fillId="0" borderId="42" applyNumberFormat="0" applyFill="0" applyAlignment="0" applyProtection="0">
      <alignment vertical="center"/>
    </xf>
    <xf numFmtId="0" fontId="92" fillId="0" borderId="43" applyNumberFormat="0" applyFill="0" applyAlignment="0" applyProtection="0">
      <alignment vertical="center"/>
    </xf>
    <xf numFmtId="0" fontId="93" fillId="14" borderId="39" applyNumberFormat="0" applyAlignment="0" applyProtection="0">
      <alignment vertical="center"/>
    </xf>
    <xf numFmtId="241" fontId="18" fillId="0" borderId="0">
      <protection locked="0"/>
    </xf>
    <xf numFmtId="0" fontId="94" fillId="0" borderId="44" applyNumberFormat="0" applyFill="0" applyAlignment="0" applyProtection="0">
      <alignment vertical="center"/>
    </xf>
    <xf numFmtId="0" fontId="95" fillId="0" borderId="45" applyNumberFormat="0" applyFill="0" applyAlignment="0" applyProtection="0">
      <alignment vertical="center"/>
    </xf>
    <xf numFmtId="0" fontId="96" fillId="0" borderId="46" applyNumberFormat="0" applyFill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8" fillId="11" borderId="0" applyNumberFormat="0" applyBorder="0" applyAlignment="0" applyProtection="0">
      <alignment vertical="center"/>
    </xf>
    <xf numFmtId="0" fontId="99" fillId="27" borderId="47" applyNumberFormat="0" applyAlignment="0" applyProtection="0">
      <alignment vertical="center"/>
    </xf>
    <xf numFmtId="0" fontId="86" fillId="0" borderId="0">
      <protection locked="0"/>
    </xf>
    <xf numFmtId="0" fontId="86" fillId="0" borderId="0">
      <protection locked="0"/>
    </xf>
    <xf numFmtId="180" fontId="18" fillId="3" borderId="0" applyFill="0" applyBorder="0" applyProtection="0">
      <alignment horizontal="right"/>
    </xf>
    <xf numFmtId="0" fontId="86" fillId="0" borderId="0">
      <protection locked="0"/>
    </xf>
    <xf numFmtId="0" fontId="86" fillId="0" borderId="0">
      <protection locked="0"/>
    </xf>
    <xf numFmtId="242" fontId="18" fillId="0" borderId="0">
      <protection locked="0"/>
    </xf>
    <xf numFmtId="0" fontId="86" fillId="0" borderId="0">
      <protection locked="0"/>
    </xf>
    <xf numFmtId="0" fontId="20" fillId="0" borderId="0"/>
    <xf numFmtId="0" fontId="20" fillId="0" borderId="0"/>
    <xf numFmtId="0" fontId="20" fillId="0" borderId="0"/>
    <xf numFmtId="243" fontId="18" fillId="0" borderId="0">
      <protection locked="0"/>
    </xf>
    <xf numFmtId="244" fontId="18" fillId="0" borderId="0">
      <protection locked="0"/>
    </xf>
    <xf numFmtId="9" fontId="8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8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91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quotePrefix="1">
      <alignment vertical="center"/>
    </xf>
    <xf numFmtId="0" fontId="108" fillId="0" borderId="72" xfId="0" quotePrefix="1" applyFont="1" applyBorder="1" applyAlignment="1">
      <alignment horizontal="left" vertical="center" wrapText="1" shrinkToFit="1"/>
    </xf>
    <xf numFmtId="0" fontId="108" fillId="0" borderId="72" xfId="0" quotePrefix="1" applyFont="1" applyBorder="1" applyAlignment="1">
      <alignment horizontal="center" vertical="center" wrapText="1" shrinkToFit="1"/>
    </xf>
    <xf numFmtId="0" fontId="108" fillId="0" borderId="72" xfId="0" applyFont="1" applyBorder="1" applyAlignment="1">
      <alignment horizontal="left" vertical="center" wrapText="1" shrinkToFit="1"/>
    </xf>
    <xf numFmtId="0" fontId="108" fillId="0" borderId="72" xfId="0" applyFont="1" applyBorder="1" applyAlignment="1">
      <alignment horizontal="center" vertical="center" wrapText="1" shrinkToFit="1"/>
    </xf>
    <xf numFmtId="0" fontId="107" fillId="35" borderId="72" xfId="0" quotePrefix="1" applyFont="1" applyFill="1" applyBorder="1" applyAlignment="1">
      <alignment horizontal="center" vertical="center" wrapText="1" shrinkToFit="1"/>
    </xf>
    <xf numFmtId="0" fontId="107" fillId="35" borderId="72" xfId="0" applyFont="1" applyFill="1" applyBorder="1" applyAlignment="1">
      <alignment horizontal="center" vertical="center" wrapText="1" shrinkToFit="1"/>
    </xf>
    <xf numFmtId="0" fontId="108" fillId="0" borderId="72" xfId="0" applyFont="1" applyBorder="1" applyAlignment="1">
      <alignment horizontal="right" vertical="center" shrinkToFit="1"/>
    </xf>
    <xf numFmtId="0" fontId="107" fillId="35" borderId="72" xfId="0" applyFont="1" applyFill="1" applyBorder="1" applyAlignment="1">
      <alignment horizontal="right" vertical="center" shrinkToFit="1"/>
    </xf>
    <xf numFmtId="0" fontId="110" fillId="0" borderId="0" xfId="2055" applyFont="1">
      <alignment vertical="center"/>
    </xf>
    <xf numFmtId="0" fontId="111" fillId="0" borderId="51" xfId="2055" applyFont="1" applyBorder="1" applyAlignment="1">
      <alignment horizontal="center" vertical="center" textRotation="255"/>
    </xf>
    <xf numFmtId="0" fontId="112" fillId="0" borderId="52" xfId="2055" applyFont="1" applyBorder="1" applyAlignment="1">
      <alignment horizontal="center" vertical="center" wrapText="1" readingOrder="1"/>
    </xf>
    <xf numFmtId="0" fontId="111" fillId="0" borderId="52" xfId="2055" applyFont="1" applyBorder="1" applyAlignment="1">
      <alignment horizontal="center" vertical="center" textRotation="255"/>
    </xf>
    <xf numFmtId="0" fontId="111" fillId="0" borderId="52" xfId="2055" applyFont="1" applyBorder="1" applyAlignment="1">
      <alignment horizontal="center" vertical="center" textRotation="255" readingOrder="1"/>
    </xf>
    <xf numFmtId="0" fontId="110" fillId="0" borderId="56" xfId="2055" applyFont="1" applyBorder="1">
      <alignment vertical="center"/>
    </xf>
    <xf numFmtId="49" fontId="110" fillId="0" borderId="57" xfId="2055" applyNumberFormat="1" applyFont="1" applyBorder="1">
      <alignment vertical="center"/>
    </xf>
    <xf numFmtId="0" fontId="110" fillId="0" borderId="57" xfId="2055" applyFont="1" applyBorder="1">
      <alignment vertical="center"/>
    </xf>
    <xf numFmtId="0" fontId="110" fillId="0" borderId="58" xfId="2055" applyFont="1" applyBorder="1">
      <alignment vertical="center"/>
    </xf>
    <xf numFmtId="0" fontId="110" fillId="0" borderId="59" xfId="2055" applyFont="1" applyBorder="1">
      <alignment vertical="center"/>
    </xf>
    <xf numFmtId="0" fontId="110" fillId="0" borderId="60" xfId="2055" applyFont="1" applyBorder="1">
      <alignment vertical="center"/>
    </xf>
    <xf numFmtId="0" fontId="114" fillId="0" borderId="59" xfId="2055" applyFont="1" applyBorder="1" applyAlignment="1">
      <alignment horizontal="center" vertical="center"/>
    </xf>
    <xf numFmtId="41" fontId="114" fillId="0" borderId="0" xfId="2650" applyFont="1" applyBorder="1" applyAlignment="1">
      <alignment horizontal="center" vertical="center"/>
    </xf>
    <xf numFmtId="0" fontId="114" fillId="0" borderId="60" xfId="2055" applyFont="1" applyBorder="1" applyAlignment="1">
      <alignment horizontal="center" vertical="center"/>
    </xf>
    <xf numFmtId="0" fontId="111" fillId="0" borderId="59" xfId="2055" applyFont="1" applyBorder="1" applyAlignment="1">
      <alignment horizontal="center" vertical="center"/>
    </xf>
    <xf numFmtId="0" fontId="111" fillId="0" borderId="0" xfId="2055" applyFont="1" applyAlignment="1">
      <alignment horizontal="left" vertical="center"/>
    </xf>
    <xf numFmtId="0" fontId="111" fillId="0" borderId="60" xfId="2055" applyFont="1" applyBorder="1" applyAlignment="1">
      <alignment horizontal="center" vertical="center"/>
    </xf>
    <xf numFmtId="0" fontId="111" fillId="0" borderId="59" xfId="2055" applyFont="1" applyBorder="1">
      <alignment vertical="center"/>
    </xf>
    <xf numFmtId="49" fontId="111" fillId="0" borderId="0" xfId="2055" applyNumberFormat="1" applyFont="1" applyAlignment="1">
      <alignment horizontal="center" vertical="center"/>
    </xf>
    <xf numFmtId="189" fontId="111" fillId="0" borderId="0" xfId="2055" applyNumberFormat="1" applyFont="1" applyAlignment="1">
      <alignment horizontal="right" vertical="center"/>
    </xf>
    <xf numFmtId="246" fontId="111" fillId="0" borderId="0" xfId="2055" applyNumberFormat="1" applyFont="1">
      <alignment vertical="center"/>
    </xf>
    <xf numFmtId="246" fontId="111" fillId="0" borderId="60" xfId="2055" applyNumberFormat="1" applyFont="1" applyBorder="1">
      <alignment vertical="center"/>
    </xf>
    <xf numFmtId="0" fontId="111" fillId="0" borderId="60" xfId="2055" applyFont="1" applyBorder="1" applyAlignment="1">
      <alignment horizontal="left" vertical="center"/>
    </xf>
    <xf numFmtId="0" fontId="110" fillId="0" borderId="61" xfId="2055" applyFont="1" applyBorder="1">
      <alignment vertical="center"/>
    </xf>
    <xf numFmtId="49" fontId="110" fillId="0" borderId="22" xfId="2055" applyNumberFormat="1" applyFont="1" applyBorder="1">
      <alignment vertical="center"/>
    </xf>
    <xf numFmtId="0" fontId="110" fillId="0" borderId="22" xfId="2055" applyFont="1" applyBorder="1">
      <alignment vertical="center"/>
    </xf>
    <xf numFmtId="0" fontId="110" fillId="0" borderId="62" xfId="2055" applyFont="1" applyBorder="1">
      <alignment vertical="center"/>
    </xf>
    <xf numFmtId="0" fontId="115" fillId="0" borderId="0" xfId="2059" applyFont="1" applyAlignment="1">
      <alignment vertical="center"/>
    </xf>
    <xf numFmtId="0" fontId="115" fillId="0" borderId="0" xfId="2059" quotePrefix="1" applyFont="1" applyAlignment="1">
      <alignment vertical="center"/>
    </xf>
    <xf numFmtId="176" fontId="115" fillId="0" borderId="0" xfId="2059" applyNumberFormat="1" applyFont="1" applyAlignment="1">
      <alignment vertical="center"/>
    </xf>
    <xf numFmtId="41" fontId="115" fillId="0" borderId="0" xfId="2059" quotePrefix="1" applyNumberFormat="1" applyFont="1" applyAlignment="1">
      <alignment vertical="center"/>
    </xf>
    <xf numFmtId="10" fontId="115" fillId="0" borderId="0" xfId="2059" applyNumberFormat="1" applyFont="1" applyAlignment="1">
      <alignment vertical="center"/>
    </xf>
    <xf numFmtId="41" fontId="115" fillId="0" borderId="0" xfId="1490" quotePrefix="1" applyFont="1" applyAlignment="1">
      <alignment vertical="center"/>
    </xf>
    <xf numFmtId="41" fontId="116" fillId="0" borderId="0" xfId="1490" quotePrefix="1" applyFont="1" applyAlignment="1">
      <alignment horizontal="left" vertical="center"/>
    </xf>
    <xf numFmtId="41" fontId="117" fillId="0" borderId="68" xfId="2650" applyFont="1" applyBorder="1">
      <alignment vertical="center"/>
    </xf>
    <xf numFmtId="41" fontId="117" fillId="32" borderId="11" xfId="2650" applyFont="1" applyFill="1" applyBorder="1" applyAlignment="1">
      <alignment horizontal="center" vertical="center"/>
    </xf>
    <xf numFmtId="3" fontId="117" fillId="33" borderId="49" xfId="2055" applyNumberFormat="1" applyFont="1" applyFill="1" applyBorder="1">
      <alignment vertical="center"/>
    </xf>
    <xf numFmtId="3" fontId="117" fillId="33" borderId="50" xfId="2055" applyNumberFormat="1" applyFont="1" applyFill="1" applyBorder="1">
      <alignment vertical="center"/>
    </xf>
    <xf numFmtId="245" fontId="115" fillId="0" borderId="0" xfId="2059" applyNumberFormat="1" applyFont="1" applyAlignment="1">
      <alignment vertical="center"/>
    </xf>
    <xf numFmtId="41" fontId="115" fillId="0" borderId="0" xfId="1490" applyFont="1">
      <alignment vertical="center"/>
    </xf>
    <xf numFmtId="10" fontId="119" fillId="0" borderId="0" xfId="2059" applyNumberFormat="1" applyFont="1" applyAlignment="1">
      <alignment vertical="center"/>
    </xf>
    <xf numFmtId="9" fontId="115" fillId="0" borderId="0" xfId="2059" applyNumberFormat="1" applyFont="1" applyAlignment="1">
      <alignment vertical="center"/>
    </xf>
    <xf numFmtId="41" fontId="115" fillId="0" borderId="0" xfId="2059" applyNumberFormat="1" applyFont="1" applyAlignment="1">
      <alignment vertical="center"/>
    </xf>
    <xf numFmtId="41" fontId="120" fillId="0" borderId="0" xfId="2059" applyNumberFormat="1" applyFont="1" applyAlignment="1">
      <alignment vertical="center"/>
    </xf>
    <xf numFmtId="43" fontId="115" fillId="0" borderId="0" xfId="2059" applyNumberFormat="1" applyFont="1" applyAlignment="1">
      <alignment vertical="center"/>
    </xf>
    <xf numFmtId="0" fontId="116" fillId="0" borderId="0" xfId="2055" applyFont="1">
      <alignment vertical="center"/>
    </xf>
    <xf numFmtId="41" fontId="116" fillId="0" borderId="0" xfId="1495" applyFont="1">
      <alignment vertical="center"/>
    </xf>
    <xf numFmtId="0" fontId="120" fillId="0" borderId="69" xfId="2055" applyFont="1" applyBorder="1" applyAlignment="1">
      <alignment horizontal="right" vertical="center"/>
    </xf>
    <xf numFmtId="0" fontId="120" fillId="0" borderId="69" xfId="2055" applyFont="1" applyBorder="1">
      <alignment vertical="center"/>
    </xf>
    <xf numFmtId="177" fontId="115" fillId="0" borderId="5" xfId="2055" applyNumberFormat="1" applyFont="1" applyBorder="1">
      <alignment vertical="center"/>
    </xf>
    <xf numFmtId="176" fontId="115" fillId="0" borderId="5" xfId="2055" applyNumberFormat="1" applyFont="1" applyBorder="1">
      <alignment vertical="center"/>
    </xf>
    <xf numFmtId="177" fontId="120" fillId="34" borderId="5" xfId="2055" applyNumberFormat="1" applyFont="1" applyFill="1" applyBorder="1">
      <alignment vertical="center"/>
    </xf>
    <xf numFmtId="177" fontId="115" fillId="0" borderId="6" xfId="2055" applyNumberFormat="1" applyFont="1" applyBorder="1">
      <alignment vertical="center"/>
    </xf>
    <xf numFmtId="176" fontId="115" fillId="0" borderId="6" xfId="2055" applyNumberFormat="1" applyFont="1" applyBorder="1">
      <alignment vertical="center"/>
    </xf>
    <xf numFmtId="41" fontId="110" fillId="0" borderId="0" xfId="2650" applyFont="1">
      <alignment vertical="center"/>
    </xf>
    <xf numFmtId="41" fontId="117" fillId="0" borderId="0" xfId="2650" applyFont="1" applyBorder="1">
      <alignment vertical="center"/>
    </xf>
    <xf numFmtId="41" fontId="117" fillId="32" borderId="0" xfId="2650" applyFont="1" applyFill="1" applyBorder="1" applyAlignment="1">
      <alignment horizontal="center" vertical="center"/>
    </xf>
    <xf numFmtId="41" fontId="115" fillId="0" borderId="0" xfId="1490" quotePrefix="1" applyFont="1" applyBorder="1" applyAlignment="1">
      <alignment vertical="center"/>
    </xf>
    <xf numFmtId="41" fontId="117" fillId="0" borderId="0" xfId="2650" applyFont="1" applyBorder="1" applyAlignment="1">
      <alignment vertical="center"/>
    </xf>
    <xf numFmtId="10" fontId="118" fillId="0" borderId="0" xfId="2059" applyNumberFormat="1" applyFont="1" applyAlignment="1">
      <alignment vertical="center"/>
    </xf>
    <xf numFmtId="10" fontId="117" fillId="32" borderId="74" xfId="2649" applyNumberFormat="1" applyFont="1" applyFill="1" applyBorder="1" applyAlignment="1">
      <alignment horizontal="center" vertical="center"/>
    </xf>
    <xf numFmtId="3" fontId="117" fillId="33" borderId="70" xfId="2055" applyNumberFormat="1" applyFont="1" applyFill="1" applyBorder="1">
      <alignment vertical="center"/>
    </xf>
    <xf numFmtId="41" fontId="117" fillId="0" borderId="75" xfId="2650" applyFont="1" applyBorder="1" applyAlignment="1">
      <alignment vertical="center"/>
    </xf>
    <xf numFmtId="41" fontId="117" fillId="32" borderId="75" xfId="2650" applyFont="1" applyFill="1" applyBorder="1" applyAlignment="1">
      <alignment horizontal="center" vertical="center"/>
    </xf>
    <xf numFmtId="3" fontId="117" fillId="33" borderId="48" xfId="2055" applyNumberFormat="1" applyFont="1" applyFill="1" applyBorder="1" applyAlignment="1">
      <alignment horizontal="center" vertical="center"/>
    </xf>
    <xf numFmtId="3" fontId="117" fillId="33" borderId="76" xfId="2055" applyNumberFormat="1" applyFont="1" applyFill="1" applyBorder="1" applyAlignment="1">
      <alignment horizontal="center" vertical="center"/>
    </xf>
    <xf numFmtId="41" fontId="117" fillId="32" borderId="73" xfId="2650" applyFont="1" applyFill="1" applyBorder="1" applyAlignment="1">
      <alignment horizontal="center" vertical="center"/>
    </xf>
    <xf numFmtId="0" fontId="115" fillId="0" borderId="70" xfId="2059" quotePrefix="1" applyFont="1" applyBorder="1" applyAlignment="1">
      <alignment vertical="center"/>
    </xf>
    <xf numFmtId="41" fontId="116" fillId="0" borderId="0" xfId="1490" applyFont="1">
      <alignment vertical="center"/>
    </xf>
    <xf numFmtId="0" fontId="115" fillId="0" borderId="5" xfId="2055" applyFont="1" applyBorder="1" applyAlignment="1">
      <alignment horizontal="center" vertical="center"/>
    </xf>
    <xf numFmtId="0" fontId="121" fillId="0" borderId="22" xfId="2059" applyFont="1" applyBorder="1" applyAlignment="1">
      <alignment vertical="center"/>
    </xf>
    <xf numFmtId="0" fontId="120" fillId="0" borderId="22" xfId="2059" applyFont="1" applyBorder="1" applyAlignment="1">
      <alignment vertical="center"/>
    </xf>
    <xf numFmtId="0" fontId="112" fillId="0" borderId="22" xfId="2059" applyFont="1" applyBorder="1" applyAlignment="1">
      <alignment horizontal="right" vertical="center"/>
    </xf>
    <xf numFmtId="0" fontId="115" fillId="0" borderId="0" xfId="2055" applyFont="1">
      <alignment vertical="center"/>
    </xf>
    <xf numFmtId="0" fontId="115" fillId="0" borderId="0" xfId="2059" applyFont="1" applyAlignment="1">
      <alignment horizontal="center" vertical="center"/>
    </xf>
    <xf numFmtId="0" fontId="122" fillId="0" borderId="0" xfId="0" applyFont="1">
      <alignment vertical="center"/>
    </xf>
    <xf numFmtId="0" fontId="123" fillId="0" borderId="0" xfId="2055" applyFont="1">
      <alignment vertical="center"/>
    </xf>
    <xf numFmtId="0" fontId="124" fillId="0" borderId="0" xfId="2055" applyFont="1" applyAlignment="1"/>
    <xf numFmtId="0" fontId="125" fillId="0" borderId="0" xfId="0" applyFont="1">
      <alignment vertical="center"/>
    </xf>
    <xf numFmtId="0" fontId="109" fillId="0" borderId="0" xfId="2055" applyFont="1" applyAlignment="1">
      <alignment wrapText="1"/>
    </xf>
    <xf numFmtId="0" fontId="127" fillId="0" borderId="59" xfId="2055" applyFont="1" applyBorder="1">
      <alignment vertical="center"/>
    </xf>
    <xf numFmtId="0" fontId="127" fillId="0" borderId="60" xfId="2055" applyFont="1" applyBorder="1">
      <alignment vertical="center"/>
    </xf>
    <xf numFmtId="0" fontId="128" fillId="0" borderId="0" xfId="2055" applyFont="1">
      <alignment vertical="center"/>
    </xf>
    <xf numFmtId="0" fontId="115" fillId="0" borderId="78" xfId="2055" applyFont="1" applyBorder="1">
      <alignment vertical="center"/>
    </xf>
    <xf numFmtId="41" fontId="115" fillId="0" borderId="78" xfId="1490" applyFont="1" applyBorder="1" applyAlignment="1">
      <alignment vertical="center"/>
    </xf>
    <xf numFmtId="0" fontId="115" fillId="0" borderId="5" xfId="2055" quotePrefix="1" applyFont="1" applyBorder="1" applyAlignment="1">
      <alignment horizontal="center" vertical="center"/>
    </xf>
    <xf numFmtId="0" fontId="120" fillId="34" borderId="5" xfId="2055" quotePrefix="1" applyFont="1" applyFill="1" applyBorder="1" applyAlignment="1">
      <alignment horizontal="center" vertical="center"/>
    </xf>
    <xf numFmtId="177" fontId="115" fillId="0" borderId="24" xfId="2055" applyNumberFormat="1" applyFont="1" applyBorder="1">
      <alignment vertical="center"/>
    </xf>
    <xf numFmtId="247" fontId="112" fillId="0" borderId="22" xfId="2059" applyNumberFormat="1" applyFont="1" applyBorder="1" applyAlignment="1">
      <alignment horizontal="left" vertical="center"/>
    </xf>
    <xf numFmtId="49" fontId="115" fillId="0" borderId="5" xfId="1490" applyNumberFormat="1" applyFont="1" applyBorder="1" applyAlignment="1">
      <alignment vertical="center"/>
    </xf>
    <xf numFmtId="49" fontId="113" fillId="0" borderId="0" xfId="2055" applyNumberFormat="1" applyFont="1">
      <alignment vertical="center"/>
    </xf>
    <xf numFmtId="49" fontId="110" fillId="0" borderId="0" xfId="2055" applyNumberFormat="1" applyFont="1">
      <alignment vertical="center"/>
    </xf>
    <xf numFmtId="0" fontId="127" fillId="0" borderId="0" xfId="2055" applyFont="1">
      <alignment vertical="center"/>
    </xf>
    <xf numFmtId="0" fontId="114" fillId="0" borderId="0" xfId="2055" applyFont="1" applyAlignment="1">
      <alignment horizontal="center" vertical="center"/>
    </xf>
    <xf numFmtId="0" fontId="111" fillId="0" borderId="0" xfId="2055" applyFont="1" applyAlignment="1">
      <alignment horizontal="right" vertical="center"/>
    </xf>
    <xf numFmtId="49" fontId="111" fillId="0" borderId="0" xfId="2055" applyNumberFormat="1" applyFont="1" applyAlignment="1">
      <alignment horizontal="right" vertical="center"/>
    </xf>
    <xf numFmtId="0" fontId="111" fillId="0" borderId="0" xfId="2055" applyFont="1" applyAlignment="1">
      <alignment horizontal="center" vertical="center"/>
    </xf>
    <xf numFmtId="49" fontId="111" fillId="31" borderId="0" xfId="2055" applyNumberFormat="1" applyFont="1" applyFill="1" applyAlignment="1">
      <alignment horizontal="center" vertical="center"/>
    </xf>
    <xf numFmtId="0" fontId="111" fillId="31" borderId="0" xfId="2055" applyFont="1" applyFill="1" applyAlignment="1">
      <alignment horizontal="left" vertical="center"/>
    </xf>
    <xf numFmtId="246" fontId="111" fillId="31" borderId="0" xfId="2055" applyNumberFormat="1" applyFont="1" applyFill="1">
      <alignment vertical="center"/>
    </xf>
    <xf numFmtId="249" fontId="120" fillId="0" borderId="0" xfId="2649" applyNumberFormat="1" applyFont="1" applyAlignment="1">
      <alignment vertical="center"/>
    </xf>
    <xf numFmtId="41" fontId="120" fillId="0" borderId="0" xfId="1490" applyFont="1" applyAlignment="1">
      <alignment vertical="center"/>
    </xf>
    <xf numFmtId="0" fontId="120" fillId="0" borderId="0" xfId="2059" applyFont="1" applyAlignment="1">
      <alignment vertical="center"/>
    </xf>
    <xf numFmtId="245" fontId="118" fillId="0" borderId="0" xfId="2059" applyNumberFormat="1" applyFont="1" applyAlignment="1">
      <alignment vertical="center"/>
    </xf>
    <xf numFmtId="10" fontId="117" fillId="0" borderId="0" xfId="2649" applyNumberFormat="1" applyFont="1" applyBorder="1" applyAlignment="1">
      <alignment horizontal="center" vertical="center"/>
    </xf>
    <xf numFmtId="10" fontId="117" fillId="32" borderId="0" xfId="2649" applyNumberFormat="1" applyFont="1" applyFill="1" applyBorder="1" applyAlignment="1">
      <alignment horizontal="center" vertical="center"/>
    </xf>
    <xf numFmtId="3" fontId="117" fillId="33" borderId="0" xfId="2055" applyNumberFormat="1" applyFont="1" applyFill="1" applyAlignment="1">
      <alignment horizontal="center" vertical="center"/>
    </xf>
    <xf numFmtId="10" fontId="117" fillId="33" borderId="0" xfId="2649" applyNumberFormat="1" applyFont="1" applyFill="1" applyBorder="1" applyAlignment="1">
      <alignment horizontal="center" vertical="center"/>
    </xf>
    <xf numFmtId="3" fontId="117" fillId="33" borderId="0" xfId="2055" applyNumberFormat="1" applyFont="1" applyFill="1">
      <alignment vertical="center"/>
    </xf>
    <xf numFmtId="0" fontId="120" fillId="0" borderId="0" xfId="2059" applyFont="1" applyAlignment="1">
      <alignment horizontal="center" vertical="center"/>
    </xf>
    <xf numFmtId="9" fontId="120" fillId="0" borderId="0" xfId="2649" applyFont="1" applyAlignment="1">
      <alignment vertical="center"/>
    </xf>
    <xf numFmtId="0" fontId="129" fillId="0" borderId="0" xfId="2055" applyFont="1">
      <alignment vertical="center"/>
    </xf>
    <xf numFmtId="41" fontId="129" fillId="0" borderId="0" xfId="2653" applyFont="1">
      <alignment vertical="center"/>
    </xf>
    <xf numFmtId="10" fontId="115" fillId="0" borderId="0" xfId="2059" applyNumberFormat="1" applyFont="1" applyAlignment="1">
      <alignment horizontal="center" vertical="center"/>
    </xf>
    <xf numFmtId="0" fontId="110" fillId="0" borderId="33" xfId="2059" quotePrefix="1" applyFont="1" applyBorder="1" applyAlignment="1">
      <alignment vertical="center"/>
    </xf>
    <xf numFmtId="0" fontId="110" fillId="0" borderId="0" xfId="2059" quotePrefix="1" applyFont="1" applyAlignment="1">
      <alignment vertical="center"/>
    </xf>
    <xf numFmtId="0" fontId="111" fillId="0" borderId="0" xfId="2059" quotePrefix="1" applyFont="1" applyAlignment="1">
      <alignment vertical="center"/>
    </xf>
    <xf numFmtId="49" fontId="115" fillId="0" borderId="86" xfId="1490" applyNumberFormat="1" applyFont="1" applyBorder="1" applyAlignment="1">
      <alignment horizontal="left" vertical="center"/>
    </xf>
    <xf numFmtId="0" fontId="115" fillId="0" borderId="85" xfId="2055" applyFont="1" applyBorder="1" applyAlignment="1">
      <alignment horizontal="left" vertical="center"/>
    </xf>
    <xf numFmtId="0" fontId="115" fillId="0" borderId="6" xfId="2055" quotePrefix="1" applyFont="1" applyBorder="1" applyAlignment="1">
      <alignment horizontal="center" vertical="center"/>
    </xf>
    <xf numFmtId="0" fontId="111" fillId="0" borderId="0" xfId="2055" applyFont="1" applyAlignment="1">
      <alignment horizontal="left" vertical="center" wrapText="1"/>
    </xf>
    <xf numFmtId="0" fontId="107" fillId="35" borderId="72" xfId="0" applyFont="1" applyFill="1" applyBorder="1" applyAlignment="1">
      <alignment horizontal="left" vertical="center" wrapText="1" shrinkToFit="1"/>
    </xf>
    <xf numFmtId="0" fontId="106" fillId="35" borderId="72" xfId="0" applyFont="1" applyFill="1" applyBorder="1" applyAlignment="1">
      <alignment horizontal="center" vertical="center" wrapText="1"/>
    </xf>
    <xf numFmtId="0" fontId="111" fillId="0" borderId="0" xfId="2055" applyFont="1">
      <alignment vertical="center"/>
    </xf>
    <xf numFmtId="41" fontId="110" fillId="0" borderId="0" xfId="1490" applyFont="1">
      <alignment vertical="center"/>
    </xf>
    <xf numFmtId="250" fontId="110" fillId="0" borderId="0" xfId="1490" applyNumberFormat="1" applyFont="1">
      <alignment vertical="center"/>
    </xf>
    <xf numFmtId="251" fontId="111" fillId="0" borderId="0" xfId="2055" applyNumberFormat="1" applyFont="1" applyAlignment="1">
      <alignment horizontal="right" vertical="center"/>
    </xf>
    <xf numFmtId="251" fontId="111" fillId="31" borderId="0" xfId="2055" applyNumberFormat="1" applyFont="1" applyFill="1" applyAlignment="1">
      <alignment horizontal="right" vertical="center"/>
    </xf>
    <xf numFmtId="0" fontId="134" fillId="0" borderId="4" xfId="2059" quotePrefix="1" applyFont="1" applyBorder="1" applyAlignment="1">
      <alignment vertical="center"/>
    </xf>
    <xf numFmtId="0" fontId="134" fillId="0" borderId="52" xfId="2059" applyFont="1" applyBorder="1" applyAlignment="1">
      <alignment horizontal="center" vertical="center"/>
    </xf>
    <xf numFmtId="0" fontId="134" fillId="0" borderId="65" xfId="2059" applyFont="1" applyBorder="1" applyAlignment="1">
      <alignment vertical="center"/>
    </xf>
    <xf numFmtId="0" fontId="134" fillId="0" borderId="66" xfId="2059" applyFont="1" applyBorder="1" applyAlignment="1">
      <alignment horizontal="center" vertical="center"/>
    </xf>
    <xf numFmtId="0" fontId="135" fillId="0" borderId="25" xfId="2059" quotePrefix="1" applyFont="1" applyBorder="1" applyAlignment="1">
      <alignment vertical="center"/>
    </xf>
    <xf numFmtId="176" fontId="134" fillId="34" borderId="25" xfId="2059" applyNumberFormat="1" applyFont="1" applyFill="1" applyBorder="1" applyAlignment="1">
      <alignment vertical="center"/>
    </xf>
    <xf numFmtId="0" fontId="134" fillId="0" borderId="38" xfId="2059" applyFont="1" applyBorder="1" applyAlignment="1">
      <alignment vertical="center"/>
    </xf>
    <xf numFmtId="0" fontId="134" fillId="0" borderId="25" xfId="2059" quotePrefix="1" applyFont="1" applyBorder="1" applyAlignment="1">
      <alignment vertical="center"/>
    </xf>
    <xf numFmtId="0" fontId="134" fillId="0" borderId="26" xfId="2059" quotePrefix="1" applyFont="1" applyBorder="1" applyAlignment="1">
      <alignment vertical="center"/>
    </xf>
    <xf numFmtId="0" fontId="134" fillId="0" borderId="8" xfId="2059" quotePrefix="1" applyFont="1" applyBorder="1" applyAlignment="1">
      <alignment vertical="center"/>
    </xf>
    <xf numFmtId="176" fontId="134" fillId="0" borderId="8" xfId="2059" applyNumberFormat="1" applyFont="1" applyBorder="1" applyAlignment="1">
      <alignment vertical="center"/>
    </xf>
    <xf numFmtId="0" fontId="134" fillId="0" borderId="27" xfId="2059" quotePrefix="1" applyFont="1" applyBorder="1" applyAlignment="1">
      <alignment vertical="center"/>
    </xf>
    <xf numFmtId="0" fontId="135" fillId="0" borderId="72" xfId="2059" quotePrefix="1" applyFont="1" applyBorder="1" applyAlignment="1">
      <alignment vertical="center"/>
    </xf>
    <xf numFmtId="176" fontId="135" fillId="0" borderId="72" xfId="2059" applyNumberFormat="1" applyFont="1" applyBorder="1" applyAlignment="1">
      <alignment vertical="center"/>
    </xf>
    <xf numFmtId="0" fontId="134" fillId="0" borderId="72" xfId="2059" quotePrefix="1" applyFont="1" applyBorder="1" applyAlignment="1">
      <alignment vertical="center"/>
    </xf>
    <xf numFmtId="0" fontId="134" fillId="0" borderId="9" xfId="2059" quotePrefix="1" applyFont="1" applyBorder="1" applyAlignment="1">
      <alignment vertical="center"/>
    </xf>
    <xf numFmtId="0" fontId="134" fillId="0" borderId="8" xfId="2059" applyFont="1" applyBorder="1" applyAlignment="1">
      <alignment vertical="center"/>
    </xf>
    <xf numFmtId="0" fontId="135" fillId="0" borderId="15" xfId="2059" quotePrefix="1" applyFont="1" applyBorder="1" applyAlignment="1">
      <alignment vertical="center"/>
    </xf>
    <xf numFmtId="176" fontId="134" fillId="34" borderId="15" xfId="2059" applyNumberFormat="1" applyFont="1" applyFill="1" applyBorder="1" applyAlignment="1">
      <alignment vertical="center"/>
    </xf>
    <xf numFmtId="0" fontId="134" fillId="0" borderId="15" xfId="2059" quotePrefix="1" applyFont="1" applyBorder="1" applyAlignment="1">
      <alignment vertical="center"/>
    </xf>
    <xf numFmtId="0" fontId="134" fillId="0" borderId="28" xfId="2059" quotePrefix="1" applyFont="1" applyBorder="1" applyAlignment="1">
      <alignment vertical="center"/>
    </xf>
    <xf numFmtId="176" fontId="134" fillId="0" borderId="4" xfId="2059" applyNumberFormat="1" applyFont="1" applyBorder="1" applyAlignment="1">
      <alignment vertical="center"/>
    </xf>
    <xf numFmtId="0" fontId="134" fillId="0" borderId="4" xfId="2059" applyFont="1" applyBorder="1" applyAlignment="1">
      <alignment vertical="center"/>
    </xf>
    <xf numFmtId="0" fontId="134" fillId="0" borderId="30" xfId="2059" applyFont="1" applyBorder="1" applyAlignment="1">
      <alignment horizontal="center" vertical="center"/>
    </xf>
    <xf numFmtId="41" fontId="134" fillId="0" borderId="30" xfId="1495" quotePrefix="1" applyFont="1" applyBorder="1" applyAlignment="1">
      <alignment horizontal="center" vertical="center"/>
    </xf>
    <xf numFmtId="41" fontId="134" fillId="0" borderId="30" xfId="1495" quotePrefix="1" applyFont="1" applyBorder="1">
      <alignment vertical="center"/>
    </xf>
    <xf numFmtId="0" fontId="134" fillId="0" borderId="29" xfId="2059" quotePrefix="1" applyFont="1" applyBorder="1" applyAlignment="1">
      <alignment vertical="center"/>
    </xf>
    <xf numFmtId="176" fontId="134" fillId="0" borderId="29" xfId="2059" applyNumberFormat="1" applyFont="1" applyBorder="1" applyAlignment="1">
      <alignment vertical="center"/>
    </xf>
    <xf numFmtId="0" fontId="134" fillId="0" borderId="29" xfId="2059" applyFont="1" applyBorder="1" applyAlignment="1">
      <alignment vertical="center"/>
    </xf>
    <xf numFmtId="0" fontId="134" fillId="0" borderId="38" xfId="2059" quotePrefix="1" applyFont="1" applyBorder="1" applyAlignment="1">
      <alignment horizontal="left" vertical="center"/>
    </xf>
    <xf numFmtId="0" fontId="134" fillId="0" borderId="38" xfId="2059" quotePrefix="1" applyFont="1" applyBorder="1" applyAlignment="1">
      <alignment vertical="center"/>
    </xf>
    <xf numFmtId="0" fontId="134" fillId="0" borderId="31" xfId="2059" applyFont="1" applyBorder="1" applyAlignment="1">
      <alignment horizontal="center" vertical="center"/>
    </xf>
    <xf numFmtId="0" fontId="136" fillId="0" borderId="4" xfId="2060" applyFont="1" applyBorder="1">
      <alignment vertical="center"/>
    </xf>
    <xf numFmtId="0" fontId="134" fillId="0" borderId="30" xfId="2059" quotePrefix="1" applyFont="1" applyBorder="1" applyAlignment="1">
      <alignment horizontal="center" vertical="center"/>
    </xf>
    <xf numFmtId="0" fontId="135" fillId="0" borderId="8" xfId="2059" quotePrefix="1" applyFont="1" applyBorder="1" applyAlignment="1">
      <alignment vertical="center"/>
    </xf>
    <xf numFmtId="176" fontId="135" fillId="0" borderId="8" xfId="2059" applyNumberFormat="1" applyFont="1" applyBorder="1" applyAlignment="1">
      <alignment vertical="center"/>
    </xf>
    <xf numFmtId="10" fontId="134" fillId="0" borderId="9" xfId="2059" quotePrefix="1" applyNumberFormat="1" applyFont="1" applyBorder="1" applyAlignment="1">
      <alignment vertical="center"/>
    </xf>
    <xf numFmtId="0" fontId="134" fillId="0" borderId="33" xfId="2059" quotePrefix="1" applyFont="1" applyBorder="1" applyAlignment="1">
      <alignment vertical="center"/>
    </xf>
    <xf numFmtId="176" fontId="134" fillId="0" borderId="72" xfId="2059" applyNumberFormat="1" applyFont="1" applyBorder="1" applyAlignment="1">
      <alignment vertical="center"/>
    </xf>
    <xf numFmtId="0" fontId="134" fillId="0" borderId="72" xfId="2059" applyFont="1" applyBorder="1" applyAlignment="1">
      <alignment vertical="center"/>
    </xf>
    <xf numFmtId="0" fontId="137" fillId="0" borderId="72" xfId="2059" applyFont="1" applyBorder="1" applyAlignment="1">
      <alignment vertical="center"/>
    </xf>
    <xf numFmtId="0" fontId="134" fillId="0" borderId="9" xfId="2059" quotePrefix="1" applyFont="1" applyBorder="1" applyAlignment="1">
      <alignment horizontal="center" vertical="center"/>
    </xf>
    <xf numFmtId="176" fontId="134" fillId="0" borderId="9" xfId="2059" quotePrefix="1" applyNumberFormat="1" applyFont="1" applyBorder="1" applyAlignment="1">
      <alignment horizontal="center" vertical="center"/>
    </xf>
    <xf numFmtId="0" fontId="135" fillId="0" borderId="88" xfId="2059" quotePrefix="1" applyFont="1" applyBorder="1" applyAlignment="1">
      <alignment vertical="center"/>
    </xf>
    <xf numFmtId="176" fontId="135" fillId="0" borderId="25" xfId="2059" applyNumberFormat="1" applyFont="1" applyBorder="1" applyAlignment="1">
      <alignment vertical="center"/>
    </xf>
    <xf numFmtId="0" fontId="134" fillId="0" borderId="25" xfId="2059" applyFont="1" applyBorder="1" applyAlignment="1">
      <alignment vertical="center"/>
    </xf>
    <xf numFmtId="176" fontId="134" fillId="0" borderId="26" xfId="2059" quotePrefix="1" applyNumberFormat="1" applyFont="1" applyBorder="1" applyAlignment="1">
      <alignment horizontal="center" vertical="center"/>
    </xf>
    <xf numFmtId="0" fontId="135" fillId="0" borderId="33" xfId="2059" quotePrefix="1" applyFont="1" applyBorder="1" applyAlignment="1">
      <alignment vertical="center"/>
    </xf>
    <xf numFmtId="0" fontId="135" fillId="0" borderId="89" xfId="2059" quotePrefix="1" applyFont="1" applyBorder="1" applyAlignment="1">
      <alignment vertical="center"/>
    </xf>
    <xf numFmtId="176" fontId="135" fillId="0" borderId="67" xfId="2059" applyNumberFormat="1" applyFont="1" applyBorder="1" applyAlignment="1">
      <alignment vertical="center"/>
    </xf>
    <xf numFmtId="0" fontId="134" fillId="0" borderId="67" xfId="2059" applyFont="1" applyBorder="1" applyAlignment="1">
      <alignment vertical="center"/>
    </xf>
    <xf numFmtId="176" fontId="134" fillId="0" borderId="90" xfId="2059" quotePrefix="1" applyNumberFormat="1" applyFont="1" applyBorder="1" applyAlignment="1">
      <alignment horizontal="center" vertical="center"/>
    </xf>
    <xf numFmtId="49" fontId="115" fillId="0" borderId="87" xfId="1490" applyNumberFormat="1" applyFont="1" applyBorder="1" applyAlignment="1">
      <alignment horizontal="left" vertical="center"/>
    </xf>
    <xf numFmtId="248" fontId="115" fillId="0" borderId="86" xfId="1490" applyNumberFormat="1" applyFont="1" applyBorder="1" applyAlignment="1">
      <alignment horizontal="left" vertical="center"/>
    </xf>
    <xf numFmtId="177" fontId="115" fillId="0" borderId="91" xfId="2055" applyNumberFormat="1" applyFont="1" applyBorder="1">
      <alignment vertical="center"/>
    </xf>
    <xf numFmtId="0" fontId="117" fillId="0" borderId="32" xfId="2055" quotePrefix="1" applyFont="1" applyBorder="1">
      <alignment vertical="center"/>
    </xf>
    <xf numFmtId="0" fontId="108" fillId="0" borderId="0" xfId="0" quotePrefix="1" applyFont="1" applyAlignment="1">
      <alignment horizontal="left" vertical="center" wrapText="1" shrinkToFit="1"/>
    </xf>
    <xf numFmtId="0" fontId="117" fillId="0" borderId="71" xfId="2055" quotePrefix="1" applyFont="1" applyBorder="1">
      <alignment vertical="center"/>
    </xf>
    <xf numFmtId="10" fontId="117" fillId="32" borderId="70" xfId="2649" applyNumberFormat="1" applyFont="1" applyFill="1" applyBorder="1" applyAlignment="1">
      <alignment horizontal="center" vertical="center"/>
    </xf>
    <xf numFmtId="41" fontId="117" fillId="32" borderId="59" xfId="2650" applyFont="1" applyFill="1" applyBorder="1" applyAlignment="1">
      <alignment horizontal="center" vertical="center"/>
    </xf>
    <xf numFmtId="41" fontId="115" fillId="0" borderId="0" xfId="2059" quotePrefix="1" applyNumberFormat="1" applyFont="1" applyAlignment="1">
      <alignment horizontal="right" vertical="center"/>
    </xf>
    <xf numFmtId="249" fontId="115" fillId="0" borderId="0" xfId="2059" applyNumberFormat="1" applyFont="1" applyAlignment="1">
      <alignment vertical="center"/>
    </xf>
    <xf numFmtId="41" fontId="117" fillId="32" borderId="73" xfId="1490" applyFont="1" applyFill="1" applyBorder="1" applyAlignment="1">
      <alignment horizontal="center" vertical="center"/>
    </xf>
    <xf numFmtId="49" fontId="115" fillId="0" borderId="86" xfId="1490" applyNumberFormat="1" applyFont="1" applyBorder="1" applyAlignment="1">
      <alignment vertical="center"/>
    </xf>
    <xf numFmtId="0" fontId="117" fillId="0" borderId="0" xfId="2055" applyFont="1">
      <alignment vertical="center"/>
    </xf>
    <xf numFmtId="176" fontId="115" fillId="0" borderId="86" xfId="2055" applyNumberFormat="1" applyFont="1" applyBorder="1">
      <alignment vertical="center"/>
    </xf>
    <xf numFmtId="176" fontId="120" fillId="34" borderId="86" xfId="2055" applyNumberFormat="1" applyFont="1" applyFill="1" applyBorder="1">
      <alignment vertical="center"/>
    </xf>
    <xf numFmtId="176" fontId="115" fillId="0" borderId="92" xfId="2055" applyNumberFormat="1" applyFont="1" applyBorder="1">
      <alignment vertical="center"/>
    </xf>
    <xf numFmtId="176" fontId="115" fillId="0" borderId="3" xfId="2055" applyNumberFormat="1" applyFont="1" applyBorder="1">
      <alignment vertical="center"/>
    </xf>
    <xf numFmtId="176" fontId="115" fillId="0" borderId="85" xfId="2055" applyNumberFormat="1" applyFont="1" applyBorder="1">
      <alignment vertical="center"/>
    </xf>
    <xf numFmtId="176" fontId="120" fillId="34" borderId="85" xfId="2055" applyNumberFormat="1" applyFont="1" applyFill="1" applyBorder="1">
      <alignment vertical="center"/>
    </xf>
    <xf numFmtId="0" fontId="117" fillId="0" borderId="93" xfId="2055" quotePrefix="1" applyFont="1" applyBorder="1">
      <alignment vertical="center"/>
    </xf>
    <xf numFmtId="0" fontId="139" fillId="34" borderId="93" xfId="2055" quotePrefix="1" applyFont="1" applyFill="1" applyBorder="1">
      <alignment vertical="center"/>
    </xf>
    <xf numFmtId="176" fontId="120" fillId="34" borderId="5" xfId="2055" applyNumberFormat="1" applyFont="1" applyFill="1" applyBorder="1">
      <alignment vertical="center"/>
    </xf>
    <xf numFmtId="0" fontId="110" fillId="0" borderId="72" xfId="2059" quotePrefix="1" applyFont="1" applyBorder="1" applyAlignment="1">
      <alignment vertical="center"/>
    </xf>
    <xf numFmtId="0" fontId="133" fillId="0" borderId="0" xfId="2055" applyFont="1" applyAlignment="1">
      <alignment horizontal="right"/>
    </xf>
    <xf numFmtId="0" fontId="124" fillId="0" borderId="0" xfId="2055" applyFont="1" applyAlignment="1">
      <alignment horizontal="right"/>
    </xf>
    <xf numFmtId="49" fontId="109" fillId="0" borderId="0" xfId="2055" applyNumberFormat="1" applyFont="1" applyAlignment="1">
      <alignment horizontal="right"/>
    </xf>
    <xf numFmtId="0" fontId="125" fillId="0" borderId="0" xfId="0" applyFont="1" applyAlignment="1">
      <alignment horizontal="center" vertical="center"/>
    </xf>
    <xf numFmtId="41" fontId="111" fillId="0" borderId="0" xfId="2650" applyFont="1" applyBorder="1" applyAlignment="1">
      <alignment horizontal="left" vertical="center"/>
    </xf>
    <xf numFmtId="0" fontId="109" fillId="0" borderId="22" xfId="2055" applyFont="1" applyBorder="1" applyAlignment="1">
      <alignment horizontal="center" vertical="center"/>
    </xf>
    <xf numFmtId="0" fontId="111" fillId="0" borderId="53" xfId="2055" applyFont="1" applyBorder="1" applyAlignment="1">
      <alignment horizontal="center" vertical="center"/>
    </xf>
    <xf numFmtId="0" fontId="111" fillId="0" borderId="54" xfId="2055" applyFont="1" applyBorder="1" applyAlignment="1">
      <alignment horizontal="center" vertical="center"/>
    </xf>
    <xf numFmtId="0" fontId="111" fillId="0" borderId="55" xfId="2055" applyFont="1" applyBorder="1" applyAlignment="1">
      <alignment horizontal="center" vertical="center"/>
    </xf>
    <xf numFmtId="0" fontId="111" fillId="0" borderId="0" xfId="2055" applyFont="1" applyAlignment="1">
      <alignment horizontal="left" vertical="center" wrapText="1"/>
    </xf>
    <xf numFmtId="41" fontId="111" fillId="31" borderId="0" xfId="2650" applyFont="1" applyFill="1" applyBorder="1" applyAlignment="1">
      <alignment horizontal="left" vertical="center"/>
    </xf>
    <xf numFmtId="0" fontId="127" fillId="0" borderId="0" xfId="2055" applyFont="1" applyAlignment="1">
      <alignment horizontal="right" vertical="center"/>
    </xf>
    <xf numFmtId="0" fontId="111" fillId="0" borderId="0" xfId="2055" applyFont="1" applyAlignment="1">
      <alignment horizontal="left" vertical="center"/>
    </xf>
    <xf numFmtId="0" fontId="114" fillId="0" borderId="0" xfId="2055" applyFont="1" applyAlignment="1">
      <alignment horizontal="center" vertical="center"/>
    </xf>
    <xf numFmtId="0" fontId="132" fillId="0" borderId="0" xfId="2055" applyFont="1" applyAlignment="1">
      <alignment horizontal="left" vertical="center"/>
    </xf>
    <xf numFmtId="49" fontId="111" fillId="0" borderId="0" xfId="2055" applyNumberFormat="1" applyFont="1" applyAlignment="1">
      <alignment horizontal="left" vertical="center" wrapText="1"/>
    </xf>
    <xf numFmtId="0" fontId="109" fillId="0" borderId="0" xfId="2059" applyFont="1" applyAlignment="1">
      <alignment horizontal="center" vertical="center"/>
    </xf>
    <xf numFmtId="0" fontId="121" fillId="0" borderId="22" xfId="2059" applyFont="1" applyBorder="1" applyAlignment="1">
      <alignment horizontal="right" vertical="center"/>
    </xf>
    <xf numFmtId="0" fontId="134" fillId="0" borderId="63" xfId="2059" applyFont="1" applyBorder="1" applyAlignment="1">
      <alignment horizontal="center" vertical="center"/>
    </xf>
    <xf numFmtId="0" fontId="134" fillId="0" borderId="54" xfId="2059" applyFont="1" applyBorder="1" applyAlignment="1">
      <alignment horizontal="center" vertical="center"/>
    </xf>
    <xf numFmtId="0" fontId="134" fillId="0" borderId="64" xfId="2059" applyFont="1" applyBorder="1" applyAlignment="1">
      <alignment horizontal="center" vertical="center"/>
    </xf>
    <xf numFmtId="0" fontId="134" fillId="0" borderId="35" xfId="2059" applyFont="1" applyBorder="1" applyAlignment="1">
      <alignment horizontal="center" vertical="center" textRotation="255" wrapText="1"/>
    </xf>
    <xf numFmtId="0" fontId="134" fillId="0" borderId="36" xfId="2059" applyFont="1" applyBorder="1" applyAlignment="1">
      <alignment horizontal="center" vertical="center" textRotation="255" wrapText="1"/>
    </xf>
    <xf numFmtId="0" fontId="134" fillId="0" borderId="37" xfId="2059" applyFont="1" applyBorder="1" applyAlignment="1">
      <alignment horizontal="center" vertical="center" textRotation="255" wrapText="1"/>
    </xf>
    <xf numFmtId="0" fontId="134" fillId="0" borderId="25" xfId="2059" applyFont="1" applyBorder="1" applyAlignment="1">
      <alignment horizontal="center" vertical="center" textRotation="255" wrapText="1"/>
    </xf>
    <xf numFmtId="0" fontId="134" fillId="0" borderId="38" xfId="2059" applyFont="1" applyBorder="1" applyAlignment="1">
      <alignment horizontal="center" vertical="center" textRotation="255" wrapText="1"/>
    </xf>
    <xf numFmtId="0" fontId="134" fillId="0" borderId="8" xfId="2059" applyFont="1" applyBorder="1" applyAlignment="1">
      <alignment horizontal="center" vertical="center" textRotation="255" wrapText="1"/>
    </xf>
    <xf numFmtId="0" fontId="135" fillId="0" borderId="1" xfId="2059" quotePrefix="1" applyFont="1" applyBorder="1" applyAlignment="1">
      <alignment horizontal="left" vertical="center"/>
    </xf>
    <xf numFmtId="0" fontId="135" fillId="0" borderId="33" xfId="2059" quotePrefix="1" applyFont="1" applyBorder="1" applyAlignment="1">
      <alignment horizontal="left" vertical="center"/>
    </xf>
    <xf numFmtId="0" fontId="134" fillId="0" borderId="29" xfId="2059" quotePrefix="1" applyFont="1" applyBorder="1" applyAlignment="1">
      <alignment horizontal="left" vertical="center"/>
    </xf>
    <xf numFmtId="0" fontId="134" fillId="0" borderId="14" xfId="2059" quotePrefix="1" applyFont="1" applyBorder="1" applyAlignment="1">
      <alignment horizontal="left" vertical="center"/>
    </xf>
    <xf numFmtId="176" fontId="134" fillId="0" borderId="29" xfId="2059" applyNumberFormat="1" applyFont="1" applyBorder="1" applyAlignment="1">
      <alignment horizontal="right" vertical="center"/>
    </xf>
    <xf numFmtId="176" fontId="134" fillId="0" borderId="14" xfId="2059" applyNumberFormat="1" applyFont="1" applyBorder="1" applyAlignment="1">
      <alignment horizontal="right" vertical="center"/>
    </xf>
    <xf numFmtId="0" fontId="120" fillId="0" borderId="0" xfId="2059" applyFont="1" applyAlignment="1">
      <alignment horizontal="center" vertical="center"/>
    </xf>
    <xf numFmtId="0" fontId="115" fillId="0" borderId="0" xfId="2059" applyFont="1" applyAlignment="1">
      <alignment horizontal="center" vertical="center"/>
    </xf>
    <xf numFmtId="0" fontId="134" fillId="0" borderId="34" xfId="2059" quotePrefix="1" applyFont="1" applyBorder="1" applyAlignment="1">
      <alignment horizontal="center" vertical="center"/>
    </xf>
    <xf numFmtId="0" fontId="134" fillId="0" borderId="20" xfId="2059" quotePrefix="1" applyFont="1" applyBorder="1" applyAlignment="1">
      <alignment horizontal="center" vertical="center"/>
    </xf>
    <xf numFmtId="0" fontId="134" fillId="0" borderId="34" xfId="2059" applyFont="1" applyBorder="1" applyAlignment="1">
      <alignment horizontal="center" vertical="center"/>
    </xf>
    <xf numFmtId="0" fontId="134" fillId="0" borderId="20" xfId="2059" applyFont="1" applyBorder="1" applyAlignment="1">
      <alignment horizontal="center" vertical="center"/>
    </xf>
    <xf numFmtId="0" fontId="135" fillId="0" borderId="56" xfId="2059" applyFont="1" applyBorder="1" applyAlignment="1">
      <alignment horizontal="center" vertical="center"/>
    </xf>
    <xf numFmtId="0" fontId="135" fillId="0" borderId="57" xfId="2059" applyFont="1" applyBorder="1" applyAlignment="1">
      <alignment horizontal="center" vertical="center"/>
    </xf>
    <xf numFmtId="0" fontId="135" fillId="0" borderId="34" xfId="2059" applyFont="1" applyBorder="1" applyAlignment="1">
      <alignment horizontal="center" vertical="center"/>
    </xf>
    <xf numFmtId="0" fontId="135" fillId="0" borderId="20" xfId="2059" applyFont="1" applyBorder="1" applyAlignment="1">
      <alignment horizontal="center" vertical="center"/>
    </xf>
    <xf numFmtId="0" fontId="135" fillId="0" borderId="61" xfId="2059" applyFont="1" applyBorder="1" applyAlignment="1">
      <alignment horizontal="center" vertical="center"/>
    </xf>
    <xf numFmtId="0" fontId="135" fillId="0" borderId="22" xfId="2059" applyFont="1" applyBorder="1" applyAlignment="1">
      <alignment horizontal="center" vertical="center"/>
    </xf>
    <xf numFmtId="0" fontId="120" fillId="34" borderId="78" xfId="2055" applyFont="1" applyFill="1" applyBorder="1" applyAlignment="1">
      <alignment horizontal="center" vertical="center"/>
    </xf>
    <xf numFmtId="0" fontId="120" fillId="34" borderId="85" xfId="2055" applyFont="1" applyFill="1" applyBorder="1" applyAlignment="1">
      <alignment horizontal="center" vertical="center"/>
    </xf>
    <xf numFmtId="0" fontId="109" fillId="0" borderId="0" xfId="2055" applyFont="1" applyAlignment="1">
      <alignment horizontal="center" vertical="center"/>
    </xf>
    <xf numFmtId="0" fontId="115" fillId="0" borderId="82" xfId="2055" applyFont="1" applyBorder="1" applyAlignment="1">
      <alignment horizontal="center" vertical="center"/>
    </xf>
    <xf numFmtId="0" fontId="115" fillId="0" borderId="3" xfId="2055" applyFont="1" applyBorder="1" applyAlignment="1">
      <alignment horizontal="center" vertical="center"/>
    </xf>
    <xf numFmtId="0" fontId="115" fillId="0" borderId="81" xfId="2055" applyFont="1" applyBorder="1" applyAlignment="1">
      <alignment horizontal="center" vertical="center"/>
    </xf>
    <xf numFmtId="0" fontId="115" fillId="0" borderId="77" xfId="2055" applyFont="1" applyBorder="1" applyAlignment="1">
      <alignment horizontal="center" vertical="center"/>
    </xf>
    <xf numFmtId="0" fontId="115" fillId="0" borderId="79" xfId="2055" applyFont="1" applyBorder="1" applyAlignment="1">
      <alignment horizontal="center" vertical="center"/>
    </xf>
    <xf numFmtId="0" fontId="115" fillId="0" borderId="80" xfId="2055" applyFont="1" applyBorder="1" applyAlignment="1">
      <alignment horizontal="center" vertical="center"/>
    </xf>
    <xf numFmtId="0" fontId="115" fillId="0" borderId="83" xfId="2055" applyFont="1" applyBorder="1" applyAlignment="1">
      <alignment horizontal="center" vertical="center"/>
    </xf>
    <xf numFmtId="0" fontId="115" fillId="0" borderId="57" xfId="2055" applyFont="1" applyBorder="1" applyAlignment="1">
      <alignment horizontal="center" vertical="center"/>
    </xf>
    <xf numFmtId="0" fontId="115" fillId="0" borderId="84" xfId="2055" applyFont="1" applyBorder="1" applyAlignment="1">
      <alignment horizontal="center" vertical="center"/>
    </xf>
    <xf numFmtId="0" fontId="115" fillId="0" borderId="13" xfId="2055" applyFont="1" applyBorder="1" applyAlignment="1">
      <alignment horizontal="center" vertical="center"/>
    </xf>
    <xf numFmtId="0" fontId="111" fillId="0" borderId="69" xfId="2055" applyFont="1" applyBorder="1" applyAlignment="1">
      <alignment horizontal="left" vertical="center"/>
    </xf>
    <xf numFmtId="0" fontId="120" fillId="0" borderId="69" xfId="2055" applyFont="1" applyBorder="1" applyAlignment="1">
      <alignment horizontal="center" vertical="center"/>
    </xf>
    <xf numFmtId="0" fontId="103" fillId="0" borderId="0" xfId="0" applyFont="1" applyAlignment="1">
      <alignment horizontal="center" vertical="center"/>
    </xf>
    <xf numFmtId="0" fontId="104" fillId="0" borderId="0" xfId="0" quotePrefix="1" applyFont="1">
      <alignment vertical="center"/>
    </xf>
    <xf numFmtId="0" fontId="105" fillId="0" borderId="0" xfId="0" applyFont="1">
      <alignment vertical="center"/>
    </xf>
    <xf numFmtId="0" fontId="106" fillId="35" borderId="72" xfId="0" applyFont="1" applyFill="1" applyBorder="1" applyAlignment="1">
      <alignment horizontal="center" vertical="center" wrapText="1"/>
    </xf>
    <xf numFmtId="0" fontId="107" fillId="35" borderId="1" xfId="0" quotePrefix="1" applyFont="1" applyFill="1" applyBorder="1" applyAlignment="1">
      <alignment horizontal="left" vertical="center" wrapText="1" shrinkToFit="1"/>
    </xf>
    <xf numFmtId="0" fontId="107" fillId="35" borderId="20" xfId="0" quotePrefix="1" applyFont="1" applyFill="1" applyBorder="1" applyAlignment="1">
      <alignment horizontal="left" vertical="center" wrapText="1" shrinkToFit="1"/>
    </xf>
    <xf numFmtId="0" fontId="107" fillId="35" borderId="20" xfId="0" quotePrefix="1" applyFont="1" applyFill="1" applyBorder="1" applyAlignment="1">
      <alignment horizontal="left" vertical="center" shrinkToFit="1"/>
    </xf>
    <xf numFmtId="0" fontId="107" fillId="35" borderId="33" xfId="0" quotePrefix="1" applyFont="1" applyFill="1" applyBorder="1" applyAlignment="1">
      <alignment horizontal="left" vertical="center" wrapText="1" shrinkToFit="1"/>
    </xf>
    <xf numFmtId="0" fontId="107" fillId="35" borderId="72" xfId="0" quotePrefix="1" applyFont="1" applyFill="1" applyBorder="1" applyAlignment="1">
      <alignment horizontal="left" vertical="center" wrapText="1" shrinkToFit="1"/>
    </xf>
    <xf numFmtId="0" fontId="107" fillId="35" borderId="72" xfId="0" applyFont="1" applyFill="1" applyBorder="1" applyAlignment="1">
      <alignment horizontal="left" vertical="center" wrapText="1" shrinkToFit="1"/>
    </xf>
    <xf numFmtId="0" fontId="107" fillId="35" borderId="72" xfId="0" applyFont="1" applyFill="1" applyBorder="1" applyAlignment="1">
      <alignment horizontal="left" vertical="center" shrinkToFit="1"/>
    </xf>
    <xf numFmtId="0" fontId="126" fillId="0" borderId="0" xfId="2055" applyFont="1" applyAlignment="1">
      <alignment horizontal="center" vertical="top" wrapText="1"/>
    </xf>
    <xf numFmtId="41" fontId="126" fillId="0" borderId="0" xfId="2653" applyFont="1" applyAlignment="1">
      <alignment horizontal="center" vertical="top" wrapText="1"/>
    </xf>
    <xf numFmtId="0" fontId="133" fillId="0" borderId="0" xfId="2055" applyFont="1" applyAlignment="1">
      <alignment horizontal="center" wrapText="1"/>
    </xf>
    <xf numFmtId="0" fontId="126" fillId="0" borderId="0" xfId="2055" applyFont="1" applyAlignment="1">
      <alignment horizontal="center"/>
    </xf>
  </cellXfs>
  <cellStyles count="2654">
    <cellStyle name="          _x000d__x000a_386grabber=vga.3gr_x000d__x000a_" xfId="2" xr:uid="{00000000-0005-0000-0000-000000000000}"/>
    <cellStyle name="#" xfId="4" xr:uid="{00000000-0005-0000-0000-000001000000}"/>
    <cellStyle name="#,##0" xfId="5" xr:uid="{00000000-0005-0000-0000-000002000000}"/>
    <cellStyle name="#,##0.0" xfId="6" xr:uid="{00000000-0005-0000-0000-000003000000}"/>
    <cellStyle name="#,##0.00" xfId="7" xr:uid="{00000000-0005-0000-0000-000004000000}"/>
    <cellStyle name="#,##0.000" xfId="8" xr:uid="{00000000-0005-0000-0000-000005000000}"/>
    <cellStyle name="#,##0_건축내역서" xfId="9" xr:uid="{00000000-0005-0000-0000-000006000000}"/>
    <cellStyle name="$" xfId="10" xr:uid="{00000000-0005-0000-0000-000007000000}"/>
    <cellStyle name="_x0004__x0004__x0019__x001b__x0004_$_x0010__x0010__x0008__x0001_" xfId="11" xr:uid="{00000000-0005-0000-0000-000008000000}"/>
    <cellStyle name="$_db진흥" xfId="14" xr:uid="{00000000-0005-0000-0000-000009000000}"/>
    <cellStyle name="$_SE40" xfId="15" xr:uid="{00000000-0005-0000-0000-00000A000000}"/>
    <cellStyle name="$_견적2" xfId="12" xr:uid="{00000000-0005-0000-0000-00000B000000}"/>
    <cellStyle name="$_기아" xfId="13" xr:uid="{00000000-0005-0000-0000-00000C000000}"/>
    <cellStyle name="??&amp;O?&amp;H?_x0008__x000f__x0007_?_x0007__x0001__x0001_" xfId="16" xr:uid="{00000000-0005-0000-0000-00000D000000}"/>
    <cellStyle name="??&amp;O?&amp;H?_x0008_??_x0007__x0001__x0001_" xfId="17" xr:uid="{00000000-0005-0000-0000-00000E000000}"/>
    <cellStyle name="??&amp;O?&amp;H?_x0008_??_x0007__x0001__x0001_ 2" xfId="18" xr:uid="{00000000-0005-0000-0000-00000F000000}"/>
    <cellStyle name="??&amp;O?&amp;H?_x0008_??_x0007__x0001__x0001_ 3" xfId="2572" xr:uid="{00000000-0005-0000-0000-000010000000}"/>
    <cellStyle name="?W?_laroux" xfId="19" xr:uid="{00000000-0005-0000-0000-000011000000}"/>
    <cellStyle name="_05 산출근거(방송)" xfId="20" xr:uid="{00000000-0005-0000-0000-000012000000}"/>
    <cellStyle name="_2005-대구여상화장실환경개선설비-내역-1" xfId="21" xr:uid="{00000000-0005-0000-0000-000013000000}"/>
    <cellStyle name="_9월" xfId="22" xr:uid="{00000000-0005-0000-0000-000014000000}"/>
    <cellStyle name="_cctv내역서" xfId="1232" xr:uid="{00000000-0005-0000-0000-000015000000}"/>
    <cellStyle name="_강서노인복지관통신관급내역서(방송)" xfId="23" xr:uid="{00000000-0005-0000-0000-000016000000}"/>
    <cellStyle name="_개신초등학교 다목적강당 방송설비" xfId="24" xr:uid="{00000000-0005-0000-0000-000017000000}"/>
    <cellStyle name="_거게관광호텔 일위대가" xfId="25" xr:uid="{00000000-0005-0000-0000-000018000000}"/>
    <cellStyle name="_건축내역" xfId="26" xr:uid="{00000000-0005-0000-0000-000019000000}"/>
    <cellStyle name="_견적샘플" xfId="27" xr:uid="{00000000-0005-0000-0000-00001A000000}"/>
    <cellStyle name="_경북교육연수원 식당 증축공사" xfId="28" xr:uid="{00000000-0005-0000-0000-00001B000000}"/>
    <cellStyle name="_공사비산출" xfId="29" xr:uid="{00000000-0005-0000-0000-00001C000000}"/>
    <cellStyle name="_광주평동투찰" xfId="30" xr:uid="{00000000-0005-0000-0000-00001D000000}"/>
    <cellStyle name="_광주평동투찰 2" xfId="31" xr:uid="{00000000-0005-0000-0000-00001E000000}"/>
    <cellStyle name="_광주평동투찰_2011년 소백산 자락길 홍보관 신축공사(건축)" xfId="32" xr:uid="{00000000-0005-0000-0000-00001F000000}"/>
    <cellStyle name="_광주평동투찰_갑지(건축 (2)" xfId="33" xr:uid="{00000000-0005-0000-0000-000020000000}"/>
    <cellStyle name="_광주평동투찰_갑지(건축 (2) 2" xfId="34" xr:uid="{00000000-0005-0000-0000-000021000000}"/>
    <cellStyle name="_광주평동투찰_경북능금농협(북촌)골판지공장 " xfId="35" xr:uid="{00000000-0005-0000-0000-000022000000}"/>
    <cellStyle name="_광주평동투찰_관급자재 명세" xfId="36" xr:uid="{00000000-0005-0000-0000-000023000000}"/>
    <cellStyle name="_광주평동투찰_삼성생활예술고 생활관(3층수정15%)공사" xfId="37" xr:uid="{00000000-0005-0000-0000-000024000000}"/>
    <cellStyle name="_광주평동투찰_삼성생활예술고 생활관(3층수정15%)공사 2" xfId="38" xr:uid="{00000000-0005-0000-0000-000025000000}"/>
    <cellStyle name="_광주평동투찰_안강여고 화장실 개선공사" xfId="39" xr:uid="{00000000-0005-0000-0000-000026000000}"/>
    <cellStyle name="_광주평동투찰_영주서부초등학교 교사동 방수공사" xfId="40" xr:uid="{00000000-0005-0000-0000-000027000000}"/>
    <cellStyle name="_광주평동투찰_용곡지구_보건진료소_신축설비공사" xfId="41" xr:uid="{00000000-0005-0000-0000-000028000000}"/>
    <cellStyle name="_광주평동투찰_용곡지구_보건진료소_신축설비공사 2" xfId="42" xr:uid="{00000000-0005-0000-0000-000029000000}"/>
    <cellStyle name="_광주평동투찰_우보초등학교 화장실보수및기타공사(건축)" xfId="43" xr:uid="{00000000-0005-0000-0000-00002A000000}"/>
    <cellStyle name="_광주평동투찰_우보초등학교 화장실보수및기타공사(건축) 2" xfId="44" xr:uid="{00000000-0005-0000-0000-00002B000000}"/>
    <cellStyle name="_광주평동투찰_화령초등학교 다목적강당 증축공사(건축)" xfId="45" xr:uid="{00000000-0005-0000-0000-00002C000000}"/>
    <cellStyle name="_광주평동투찰_화령초등학교 다목적강당 증축공사(건축) 2" xfId="46" xr:uid="{00000000-0005-0000-0000-00002D000000}"/>
    <cellStyle name="_광주평동투찰_화령초등학교 다목적강당 증축공사(건축납품)" xfId="47" xr:uid="{00000000-0005-0000-0000-00002E000000}"/>
    <cellStyle name="_광주평동투찰_화령초등학교 다목적강당 증축공사(건축납품) 2" xfId="48" xr:uid="{00000000-0005-0000-0000-00002F000000}"/>
    <cellStyle name="_광주평동투찰3" xfId="49" xr:uid="{00000000-0005-0000-0000-000030000000}"/>
    <cellStyle name="_광주평동투찰3 2" xfId="50" xr:uid="{00000000-0005-0000-0000-000031000000}"/>
    <cellStyle name="_광주평동투찰3_2011년 소백산 자락길 홍보관 신축공사(건축)" xfId="51" xr:uid="{00000000-0005-0000-0000-000032000000}"/>
    <cellStyle name="_광주평동투찰3_갑지(건축 (2)" xfId="52" xr:uid="{00000000-0005-0000-0000-000033000000}"/>
    <cellStyle name="_광주평동투찰3_갑지(건축 (2) 2" xfId="53" xr:uid="{00000000-0005-0000-0000-000034000000}"/>
    <cellStyle name="_광주평동투찰3_경북능금농협(북촌)골판지공장 " xfId="54" xr:uid="{00000000-0005-0000-0000-000035000000}"/>
    <cellStyle name="_광주평동투찰3_관급자재 명세" xfId="55" xr:uid="{00000000-0005-0000-0000-000036000000}"/>
    <cellStyle name="_광주평동투찰3_삼성생활예술고 생활관(3층수정15%)공사" xfId="56" xr:uid="{00000000-0005-0000-0000-000037000000}"/>
    <cellStyle name="_광주평동투찰3_삼성생활예술고 생활관(3층수정15%)공사 2" xfId="57" xr:uid="{00000000-0005-0000-0000-000038000000}"/>
    <cellStyle name="_광주평동투찰3_안강여고 화장실 개선공사" xfId="58" xr:uid="{00000000-0005-0000-0000-000039000000}"/>
    <cellStyle name="_광주평동투찰3_영주서부초등학교 교사동 방수공사" xfId="59" xr:uid="{00000000-0005-0000-0000-00003A000000}"/>
    <cellStyle name="_광주평동투찰3_용곡지구_보건진료소_신축설비공사" xfId="60" xr:uid="{00000000-0005-0000-0000-00003B000000}"/>
    <cellStyle name="_광주평동투찰3_용곡지구_보건진료소_신축설비공사 2" xfId="61" xr:uid="{00000000-0005-0000-0000-00003C000000}"/>
    <cellStyle name="_광주평동투찰3_우보초등학교 화장실보수및기타공사(건축)" xfId="62" xr:uid="{00000000-0005-0000-0000-00003D000000}"/>
    <cellStyle name="_광주평동투찰3_우보초등학교 화장실보수및기타공사(건축) 2" xfId="63" xr:uid="{00000000-0005-0000-0000-00003E000000}"/>
    <cellStyle name="_광주평동투찰3_화령초등학교 다목적강당 증축공사(건축)" xfId="64" xr:uid="{00000000-0005-0000-0000-00003F000000}"/>
    <cellStyle name="_광주평동투찰3_화령초등학교 다목적강당 증축공사(건축) 2" xfId="65" xr:uid="{00000000-0005-0000-0000-000040000000}"/>
    <cellStyle name="_광주평동투찰3_화령초등학교 다목적강당 증축공사(건축납품)" xfId="66" xr:uid="{00000000-0005-0000-0000-000041000000}"/>
    <cellStyle name="_광주평동투찰3_화령초등학교 다목적강당 증축공사(건축납품) 2" xfId="67" xr:uid="{00000000-0005-0000-0000-000042000000}"/>
    <cellStyle name="_광주평동품의1" xfId="68" xr:uid="{00000000-0005-0000-0000-000043000000}"/>
    <cellStyle name="_광주평동품의1 2" xfId="69" xr:uid="{00000000-0005-0000-0000-000044000000}"/>
    <cellStyle name="_광주평동품의1_2011년 소백산 자락길 홍보관 신축공사(건축)" xfId="70" xr:uid="{00000000-0005-0000-0000-000045000000}"/>
    <cellStyle name="_광주평동품의1_갑지(건축 (2)" xfId="71" xr:uid="{00000000-0005-0000-0000-000046000000}"/>
    <cellStyle name="_광주평동품의1_갑지(건축 (2) 2" xfId="72" xr:uid="{00000000-0005-0000-0000-000047000000}"/>
    <cellStyle name="_광주평동품의1_경북능금농협(북촌)골판지공장 " xfId="73" xr:uid="{00000000-0005-0000-0000-000048000000}"/>
    <cellStyle name="_광주평동품의1_관급자재 명세" xfId="74" xr:uid="{00000000-0005-0000-0000-000049000000}"/>
    <cellStyle name="_광주평동품의1_삼성생활예술고 생활관(3층수정15%)공사" xfId="75" xr:uid="{00000000-0005-0000-0000-00004A000000}"/>
    <cellStyle name="_광주평동품의1_삼성생활예술고 생활관(3층수정15%)공사 2" xfId="76" xr:uid="{00000000-0005-0000-0000-00004B000000}"/>
    <cellStyle name="_광주평동품의1_안강여고 화장실 개선공사" xfId="77" xr:uid="{00000000-0005-0000-0000-00004C000000}"/>
    <cellStyle name="_광주평동품의1_영주서부초등학교 교사동 방수공사" xfId="78" xr:uid="{00000000-0005-0000-0000-00004D000000}"/>
    <cellStyle name="_광주평동품의1_용곡지구_보건진료소_신축설비공사" xfId="79" xr:uid="{00000000-0005-0000-0000-00004E000000}"/>
    <cellStyle name="_광주평동품의1_용곡지구_보건진료소_신축설비공사 2" xfId="80" xr:uid="{00000000-0005-0000-0000-00004F000000}"/>
    <cellStyle name="_광주평동품의1_우보초등학교 화장실보수및기타공사(건축)" xfId="81" xr:uid="{00000000-0005-0000-0000-000050000000}"/>
    <cellStyle name="_광주평동품의1_우보초등학교 화장실보수및기타공사(건축) 2" xfId="82" xr:uid="{00000000-0005-0000-0000-000051000000}"/>
    <cellStyle name="_광주평동품의1_화령초등학교 다목적강당 증축공사(건축)" xfId="83" xr:uid="{00000000-0005-0000-0000-000052000000}"/>
    <cellStyle name="_광주평동품의1_화령초등학교 다목적강당 증축공사(건축) 2" xfId="84" xr:uid="{00000000-0005-0000-0000-000053000000}"/>
    <cellStyle name="_광주평동품의1_화령초등학교 다목적강당 증축공사(건축납품)" xfId="85" xr:uid="{00000000-0005-0000-0000-000054000000}"/>
    <cellStyle name="_광주평동품의1_화령초등학교 다목적강당 증축공사(건축납품) 2" xfId="86" xr:uid="{00000000-0005-0000-0000-000055000000}"/>
    <cellStyle name="_구포3동공영주차장관급(주차관제)-1" xfId="87" xr:uid="{00000000-0005-0000-0000-000056000000}"/>
    <cellStyle name="_국도23호선영암연소지구내역서" xfId="88" xr:uid="{00000000-0005-0000-0000-000057000000}"/>
    <cellStyle name="_국도38호선통리지구내역서" xfId="89" xr:uid="{00000000-0005-0000-0000-000058000000}"/>
    <cellStyle name="_국도42호선여량지구오르막차로" xfId="90" xr:uid="{00000000-0005-0000-0000-000059000000}"/>
    <cellStyle name="_군위내역서(A동)" xfId="91" xr:uid="{00000000-0005-0000-0000-00005A000000}"/>
    <cellStyle name="_금천청소년수련관(토목林)" xfId="92" xr:uid="{00000000-0005-0000-0000-00005B000000}"/>
    <cellStyle name="_나원초등학교급식소확장공사" xfId="93" xr:uid="{00000000-0005-0000-0000-00005C000000}"/>
    <cellStyle name="_난계국악당일위대가" xfId="94" xr:uid="{00000000-0005-0000-0000-00005D000000}"/>
    <cellStyle name="_난계국악당일위대가_1" xfId="95" xr:uid="{00000000-0005-0000-0000-00005E000000}"/>
    <cellStyle name="_난계국악당일위대가_2" xfId="96" xr:uid="{00000000-0005-0000-0000-00005F000000}"/>
    <cellStyle name="_남산-전기" xfId="97" xr:uid="{00000000-0005-0000-0000-000060000000}"/>
    <cellStyle name="_납품- 서북면파출소개축공사(건축)" xfId="98" xr:uid="{00000000-0005-0000-0000-000061000000}"/>
    <cellStyle name="_내역B동" xfId="101" xr:uid="{00000000-0005-0000-0000-000062000000}"/>
    <cellStyle name="_내역서(남구청주차관제)" xfId="99" xr:uid="{00000000-0005-0000-0000-000063000000}"/>
    <cellStyle name="_내역서(전광판)-1" xfId="100" xr:uid="{00000000-0005-0000-0000-000064000000}"/>
    <cellStyle name="_노후창호개체공사" xfId="102" xr:uid="{00000000-0005-0000-0000-000065000000}"/>
    <cellStyle name="_단가 산출조서" xfId="103" xr:uid="{00000000-0005-0000-0000-000066000000}"/>
    <cellStyle name="_대구여자상업고등학교환경개선공사(승인후.설변)" xfId="104" xr:uid="{00000000-0005-0000-0000-000067000000}"/>
    <cellStyle name="_도고천품의안11" xfId="105" xr:uid="{00000000-0005-0000-0000-000068000000}"/>
    <cellStyle name="_도고천품의안11 2" xfId="106" xr:uid="{00000000-0005-0000-0000-000069000000}"/>
    <cellStyle name="_도고천품의안11_1" xfId="107" xr:uid="{00000000-0005-0000-0000-00006A000000}"/>
    <cellStyle name="_도고천품의안11_1 2" xfId="108" xr:uid="{00000000-0005-0000-0000-00006B000000}"/>
    <cellStyle name="_도고천품의안11_1_2011년 소백산 자락길 홍보관 신축공사(건축)" xfId="109" xr:uid="{00000000-0005-0000-0000-00006C000000}"/>
    <cellStyle name="_도고천품의안11_1_갑지(건축 (2)" xfId="110" xr:uid="{00000000-0005-0000-0000-00006D000000}"/>
    <cellStyle name="_도고천품의안11_1_갑지(건축 (2) 2" xfId="111" xr:uid="{00000000-0005-0000-0000-00006E000000}"/>
    <cellStyle name="_도고천품의안11_1_경북능금농협(북촌)골판지공장 " xfId="112" xr:uid="{00000000-0005-0000-0000-00006F000000}"/>
    <cellStyle name="_도고천품의안11_1_관급자재 명세" xfId="113" xr:uid="{00000000-0005-0000-0000-000070000000}"/>
    <cellStyle name="_도고천품의안11_1_삼성생활예술고 생활관(3층수정15%)공사" xfId="114" xr:uid="{00000000-0005-0000-0000-000071000000}"/>
    <cellStyle name="_도고천품의안11_1_삼성생활예술고 생활관(3층수정15%)공사 2" xfId="115" xr:uid="{00000000-0005-0000-0000-000072000000}"/>
    <cellStyle name="_도고천품의안11_1_안강여고 화장실 개선공사" xfId="116" xr:uid="{00000000-0005-0000-0000-000073000000}"/>
    <cellStyle name="_도고천품의안11_1_영주서부초등학교 교사동 방수공사" xfId="117" xr:uid="{00000000-0005-0000-0000-000074000000}"/>
    <cellStyle name="_도고천품의안11_1_용곡지구_보건진료소_신축설비공사" xfId="118" xr:uid="{00000000-0005-0000-0000-000075000000}"/>
    <cellStyle name="_도고천품의안11_1_용곡지구_보건진료소_신축설비공사 2" xfId="119" xr:uid="{00000000-0005-0000-0000-000076000000}"/>
    <cellStyle name="_도고천품의안11_1_우보초등학교 화장실보수및기타공사(건축)" xfId="120" xr:uid="{00000000-0005-0000-0000-000077000000}"/>
    <cellStyle name="_도고천품의안11_1_우보초등학교 화장실보수및기타공사(건축) 2" xfId="121" xr:uid="{00000000-0005-0000-0000-000078000000}"/>
    <cellStyle name="_도고천품의안11_1_화령초등학교 다목적강당 증축공사(건축)" xfId="122" xr:uid="{00000000-0005-0000-0000-000079000000}"/>
    <cellStyle name="_도고천품의안11_1_화령초등학교 다목적강당 증축공사(건축) 2" xfId="123" xr:uid="{00000000-0005-0000-0000-00007A000000}"/>
    <cellStyle name="_도고천품의안11_1_화령초등학교 다목적강당 증축공사(건축납품)" xfId="124" xr:uid="{00000000-0005-0000-0000-00007B000000}"/>
    <cellStyle name="_도고천품의안11_1_화령초등학교 다목적강당 증축공사(건축납품) 2" xfId="125" xr:uid="{00000000-0005-0000-0000-00007C000000}"/>
    <cellStyle name="_도고천품의안11_2011년 소백산 자락길 홍보관 신축공사(건축)" xfId="126" xr:uid="{00000000-0005-0000-0000-00007D000000}"/>
    <cellStyle name="_도고천품의안11_갑지(건축 (2)" xfId="127" xr:uid="{00000000-0005-0000-0000-00007E000000}"/>
    <cellStyle name="_도고천품의안11_갑지(건축 (2) 2" xfId="128" xr:uid="{00000000-0005-0000-0000-00007F000000}"/>
    <cellStyle name="_도고천품의안11_경북능금농협(북촌)골판지공장 " xfId="129" xr:uid="{00000000-0005-0000-0000-000080000000}"/>
    <cellStyle name="_도고천품의안11_관급자재 명세" xfId="130" xr:uid="{00000000-0005-0000-0000-000081000000}"/>
    <cellStyle name="_도고천품의안11_광주평동투찰" xfId="131" xr:uid="{00000000-0005-0000-0000-000082000000}"/>
    <cellStyle name="_도고천품의안11_광주평동투찰 2" xfId="132" xr:uid="{00000000-0005-0000-0000-000083000000}"/>
    <cellStyle name="_도고천품의안11_광주평동투찰_2011년 소백산 자락길 홍보관 신축공사(건축)" xfId="133" xr:uid="{00000000-0005-0000-0000-000084000000}"/>
    <cellStyle name="_도고천품의안11_광주평동투찰_갑지(건축 (2)" xfId="134" xr:uid="{00000000-0005-0000-0000-000085000000}"/>
    <cellStyle name="_도고천품의안11_광주평동투찰_갑지(건축 (2) 2" xfId="135" xr:uid="{00000000-0005-0000-0000-000086000000}"/>
    <cellStyle name="_도고천품의안11_광주평동투찰_경북능금농협(북촌)골판지공장 " xfId="136" xr:uid="{00000000-0005-0000-0000-000087000000}"/>
    <cellStyle name="_도고천품의안11_광주평동투찰_관급자재 명세" xfId="137" xr:uid="{00000000-0005-0000-0000-000088000000}"/>
    <cellStyle name="_도고천품의안11_광주평동투찰_삼성생활예술고 생활관(3층수정15%)공사" xfId="138" xr:uid="{00000000-0005-0000-0000-000089000000}"/>
    <cellStyle name="_도고천품의안11_광주평동투찰_삼성생활예술고 생활관(3층수정15%)공사 2" xfId="139" xr:uid="{00000000-0005-0000-0000-00008A000000}"/>
    <cellStyle name="_도고천품의안11_광주평동투찰_안강여고 화장실 개선공사" xfId="140" xr:uid="{00000000-0005-0000-0000-00008B000000}"/>
    <cellStyle name="_도고천품의안11_광주평동투찰_영주서부초등학교 교사동 방수공사" xfId="141" xr:uid="{00000000-0005-0000-0000-00008C000000}"/>
    <cellStyle name="_도고천품의안11_광주평동투찰_용곡지구_보건진료소_신축설비공사" xfId="142" xr:uid="{00000000-0005-0000-0000-00008D000000}"/>
    <cellStyle name="_도고천품의안11_광주평동투찰_용곡지구_보건진료소_신축설비공사 2" xfId="143" xr:uid="{00000000-0005-0000-0000-00008E000000}"/>
    <cellStyle name="_도고천품의안11_광주평동투찰_우보초등학교 화장실보수및기타공사(건축)" xfId="144" xr:uid="{00000000-0005-0000-0000-00008F000000}"/>
    <cellStyle name="_도고천품의안11_광주평동투찰_우보초등학교 화장실보수및기타공사(건축) 2" xfId="145" xr:uid="{00000000-0005-0000-0000-000090000000}"/>
    <cellStyle name="_도고천품의안11_광주평동투찰_화령초등학교 다목적강당 증축공사(건축)" xfId="146" xr:uid="{00000000-0005-0000-0000-000091000000}"/>
    <cellStyle name="_도고천품의안11_광주평동투찰_화령초등학교 다목적강당 증축공사(건축) 2" xfId="147" xr:uid="{00000000-0005-0000-0000-000092000000}"/>
    <cellStyle name="_도고천품의안11_광주평동투찰_화령초등학교 다목적강당 증축공사(건축납품)" xfId="148" xr:uid="{00000000-0005-0000-0000-000093000000}"/>
    <cellStyle name="_도고천품의안11_광주평동투찰_화령초등학교 다목적강당 증축공사(건축납품) 2" xfId="149" xr:uid="{00000000-0005-0000-0000-000094000000}"/>
    <cellStyle name="_도고천품의안11_광주평동품의1" xfId="150" xr:uid="{00000000-0005-0000-0000-000095000000}"/>
    <cellStyle name="_도고천품의안11_광주평동품의1 2" xfId="151" xr:uid="{00000000-0005-0000-0000-000096000000}"/>
    <cellStyle name="_도고천품의안11_광주평동품의1_2011년 소백산 자락길 홍보관 신축공사(건축)" xfId="152" xr:uid="{00000000-0005-0000-0000-000097000000}"/>
    <cellStyle name="_도고천품의안11_광주평동품의1_갑지(건축 (2)" xfId="153" xr:uid="{00000000-0005-0000-0000-000098000000}"/>
    <cellStyle name="_도고천품의안11_광주평동품의1_갑지(건축 (2) 2" xfId="154" xr:uid="{00000000-0005-0000-0000-000099000000}"/>
    <cellStyle name="_도고천품의안11_광주평동품의1_경북능금농협(북촌)골판지공장 " xfId="155" xr:uid="{00000000-0005-0000-0000-00009A000000}"/>
    <cellStyle name="_도고천품의안11_광주평동품의1_관급자재 명세" xfId="156" xr:uid="{00000000-0005-0000-0000-00009B000000}"/>
    <cellStyle name="_도고천품의안11_광주평동품의1_삼성생활예술고 생활관(3층수정15%)공사" xfId="157" xr:uid="{00000000-0005-0000-0000-00009C000000}"/>
    <cellStyle name="_도고천품의안11_광주평동품의1_삼성생활예술고 생활관(3층수정15%)공사 2" xfId="158" xr:uid="{00000000-0005-0000-0000-00009D000000}"/>
    <cellStyle name="_도고천품의안11_광주평동품의1_안강여고 화장실 개선공사" xfId="159" xr:uid="{00000000-0005-0000-0000-00009E000000}"/>
    <cellStyle name="_도고천품의안11_광주평동품의1_영주서부초등학교 교사동 방수공사" xfId="160" xr:uid="{00000000-0005-0000-0000-00009F000000}"/>
    <cellStyle name="_도고천품의안11_광주평동품의1_용곡지구_보건진료소_신축설비공사" xfId="161" xr:uid="{00000000-0005-0000-0000-0000A0000000}"/>
    <cellStyle name="_도고천품의안11_광주평동품의1_용곡지구_보건진료소_신축설비공사 2" xfId="162" xr:uid="{00000000-0005-0000-0000-0000A1000000}"/>
    <cellStyle name="_도고천품의안11_광주평동품의1_우보초등학교 화장실보수및기타공사(건축)" xfId="163" xr:uid="{00000000-0005-0000-0000-0000A2000000}"/>
    <cellStyle name="_도고천품의안11_광주평동품의1_우보초등학교 화장실보수및기타공사(건축) 2" xfId="164" xr:uid="{00000000-0005-0000-0000-0000A3000000}"/>
    <cellStyle name="_도고천품의안11_광주평동품의1_화령초등학교 다목적강당 증축공사(건축)" xfId="165" xr:uid="{00000000-0005-0000-0000-0000A4000000}"/>
    <cellStyle name="_도고천품의안11_광주평동품의1_화령초등학교 다목적강당 증축공사(건축) 2" xfId="166" xr:uid="{00000000-0005-0000-0000-0000A5000000}"/>
    <cellStyle name="_도고천품의안11_광주평동품의1_화령초등학교 다목적강당 증축공사(건축납품)" xfId="167" xr:uid="{00000000-0005-0000-0000-0000A6000000}"/>
    <cellStyle name="_도고천품의안11_광주평동품의1_화령초등학교 다목적강당 증축공사(건축납품) 2" xfId="168" xr:uid="{00000000-0005-0000-0000-0000A7000000}"/>
    <cellStyle name="_도고천품의안11_삼성생활예술고 생활관(3층수정15%)공사" xfId="169" xr:uid="{00000000-0005-0000-0000-0000A8000000}"/>
    <cellStyle name="_도고천품의안11_삼성생활예술고 생활관(3층수정15%)공사 2" xfId="170" xr:uid="{00000000-0005-0000-0000-0000A9000000}"/>
    <cellStyle name="_도고천품의안11_송학하수품의(설계넣고)" xfId="171" xr:uid="{00000000-0005-0000-0000-0000AA000000}"/>
    <cellStyle name="_도고천품의안11_송학하수품의(설계넣고) 2" xfId="172" xr:uid="{00000000-0005-0000-0000-0000AB000000}"/>
    <cellStyle name="_도고천품의안11_송학하수품의(설계넣고)_2011년 소백산 자락길 홍보관 신축공사(건축)" xfId="173" xr:uid="{00000000-0005-0000-0000-0000AC000000}"/>
    <cellStyle name="_도고천품의안11_송학하수품의(설계넣고)_갑지(건축 (2)" xfId="174" xr:uid="{00000000-0005-0000-0000-0000AD000000}"/>
    <cellStyle name="_도고천품의안11_송학하수품의(설계넣고)_갑지(건축 (2) 2" xfId="175" xr:uid="{00000000-0005-0000-0000-0000AE000000}"/>
    <cellStyle name="_도고천품의안11_송학하수품의(설계넣고)_경북능금농협(북촌)골판지공장 " xfId="176" xr:uid="{00000000-0005-0000-0000-0000AF000000}"/>
    <cellStyle name="_도고천품의안11_송학하수품의(설계넣고)_관급자재 명세" xfId="177" xr:uid="{00000000-0005-0000-0000-0000B0000000}"/>
    <cellStyle name="_도고천품의안11_송학하수품의(설계넣고)_삼성생활예술고 생활관(3층수정15%)공사" xfId="178" xr:uid="{00000000-0005-0000-0000-0000B1000000}"/>
    <cellStyle name="_도고천품의안11_송학하수품의(설계넣고)_삼성생활예술고 생활관(3층수정15%)공사 2" xfId="179" xr:uid="{00000000-0005-0000-0000-0000B2000000}"/>
    <cellStyle name="_도고천품의안11_송학하수품의(설계넣고)_안강여고 화장실 개선공사" xfId="180" xr:uid="{00000000-0005-0000-0000-0000B3000000}"/>
    <cellStyle name="_도고천품의안11_송학하수품의(설계넣고)_영주서부초등학교 교사동 방수공사" xfId="181" xr:uid="{00000000-0005-0000-0000-0000B4000000}"/>
    <cellStyle name="_도고천품의안11_송학하수품의(설계넣고)_용곡지구_보건진료소_신축설비공사" xfId="182" xr:uid="{00000000-0005-0000-0000-0000B5000000}"/>
    <cellStyle name="_도고천품의안11_송학하수품의(설계넣고)_용곡지구_보건진료소_신축설비공사 2" xfId="183" xr:uid="{00000000-0005-0000-0000-0000B6000000}"/>
    <cellStyle name="_도고천품의안11_송학하수품의(설계넣고)_우보초등학교 화장실보수및기타공사(건축)" xfId="184" xr:uid="{00000000-0005-0000-0000-0000B7000000}"/>
    <cellStyle name="_도고천품의안11_송학하수품의(설계넣고)_우보초등학교 화장실보수및기타공사(건축) 2" xfId="185" xr:uid="{00000000-0005-0000-0000-0000B8000000}"/>
    <cellStyle name="_도고천품의안11_송학하수품의(설계넣고)_화령초등학교 다목적강당 증축공사(건축)" xfId="186" xr:uid="{00000000-0005-0000-0000-0000B9000000}"/>
    <cellStyle name="_도고천품의안11_송학하수품의(설계넣고)_화령초등학교 다목적강당 증축공사(건축) 2" xfId="187" xr:uid="{00000000-0005-0000-0000-0000BA000000}"/>
    <cellStyle name="_도고천품의안11_송학하수품의(설계넣고)_화령초등학교 다목적강당 증축공사(건축납품)" xfId="188" xr:uid="{00000000-0005-0000-0000-0000BB000000}"/>
    <cellStyle name="_도고천품의안11_송학하수품의(설계넣고)_화령초등학교 다목적강당 증축공사(건축납품) 2" xfId="189" xr:uid="{00000000-0005-0000-0000-0000BC000000}"/>
    <cellStyle name="_도고천품의안11_안강여고 화장실 개선공사" xfId="190" xr:uid="{00000000-0005-0000-0000-0000BD000000}"/>
    <cellStyle name="_도고천품의안11_영주서부초등학교 교사동 방수공사" xfId="191" xr:uid="{00000000-0005-0000-0000-0000BE000000}"/>
    <cellStyle name="_도고천품의안11_용곡지구_보건진료소_신축설비공사" xfId="192" xr:uid="{00000000-0005-0000-0000-0000BF000000}"/>
    <cellStyle name="_도고천품의안11_용곡지구_보건진료소_신축설비공사 2" xfId="193" xr:uid="{00000000-0005-0000-0000-0000C0000000}"/>
    <cellStyle name="_도고천품의안11_우보초등학교 화장실보수및기타공사(건축)" xfId="194" xr:uid="{00000000-0005-0000-0000-0000C1000000}"/>
    <cellStyle name="_도고천품의안11_우보초등학교 화장실보수및기타공사(건축) 2" xfId="195" xr:uid="{00000000-0005-0000-0000-0000C2000000}"/>
    <cellStyle name="_도고천품의안11_화령초등학교 다목적강당 증축공사(건축)" xfId="196" xr:uid="{00000000-0005-0000-0000-0000C3000000}"/>
    <cellStyle name="_도고천품의안11_화령초등학교 다목적강당 증축공사(건축) 2" xfId="197" xr:uid="{00000000-0005-0000-0000-0000C4000000}"/>
    <cellStyle name="_도고천품의안11_화령초등학교 다목적강당 증축공사(건축납품)" xfId="198" xr:uid="{00000000-0005-0000-0000-0000C5000000}"/>
    <cellStyle name="_도고천품의안11_화령초등학교 다목적강당 증축공사(건축납품) 2" xfId="199" xr:uid="{00000000-0005-0000-0000-0000C6000000}"/>
    <cellStyle name="_두계변전소하도급" xfId="200" xr:uid="{00000000-0005-0000-0000-0000C7000000}"/>
    <cellStyle name="_롯데2층일위대가-1" xfId="201" xr:uid="{00000000-0005-0000-0000-0000C8000000}"/>
    <cellStyle name="_롯데2층일위대가-1_1" xfId="202" xr:uid="{00000000-0005-0000-0000-0000C9000000}"/>
    <cellStyle name="_매정견적보고" xfId="203" xr:uid="{00000000-0005-0000-0000-0000CA000000}"/>
    <cellStyle name="_명암지도로투찰2" xfId="204" xr:uid="{00000000-0005-0000-0000-0000CB000000}"/>
    <cellStyle name="_명암지도로투찰2 2" xfId="205" xr:uid="{00000000-0005-0000-0000-0000CC000000}"/>
    <cellStyle name="_명암지도로투찰2_2011년 소백산 자락길 홍보관 신축공사(건축)" xfId="206" xr:uid="{00000000-0005-0000-0000-0000CD000000}"/>
    <cellStyle name="_명암지도로투찰2_갑지(건축 (2)" xfId="207" xr:uid="{00000000-0005-0000-0000-0000CE000000}"/>
    <cellStyle name="_명암지도로투찰2_갑지(건축 (2) 2" xfId="208" xr:uid="{00000000-0005-0000-0000-0000CF000000}"/>
    <cellStyle name="_명암지도로투찰2_경북능금농협(북촌)골판지공장 " xfId="209" xr:uid="{00000000-0005-0000-0000-0000D0000000}"/>
    <cellStyle name="_명암지도로투찰2_관급자재 명세" xfId="210" xr:uid="{00000000-0005-0000-0000-0000D1000000}"/>
    <cellStyle name="_명암지도로투찰2_삼성생활예술고 생활관(3층수정15%)공사" xfId="211" xr:uid="{00000000-0005-0000-0000-0000D2000000}"/>
    <cellStyle name="_명암지도로투찰2_삼성생활예술고 생활관(3층수정15%)공사 2" xfId="212" xr:uid="{00000000-0005-0000-0000-0000D3000000}"/>
    <cellStyle name="_명암지도로투찰2_안강여고 화장실 개선공사" xfId="213" xr:uid="{00000000-0005-0000-0000-0000D4000000}"/>
    <cellStyle name="_명암지도로투찰2_영주서부초등학교 교사동 방수공사" xfId="214" xr:uid="{00000000-0005-0000-0000-0000D5000000}"/>
    <cellStyle name="_명암지도로투찰2_용곡지구_보건진료소_신축설비공사" xfId="215" xr:uid="{00000000-0005-0000-0000-0000D6000000}"/>
    <cellStyle name="_명암지도로투찰2_용곡지구_보건진료소_신축설비공사 2" xfId="216" xr:uid="{00000000-0005-0000-0000-0000D7000000}"/>
    <cellStyle name="_명암지도로투찰2_우보초등학교 화장실보수및기타공사(건축)" xfId="217" xr:uid="{00000000-0005-0000-0000-0000D8000000}"/>
    <cellStyle name="_명암지도로투찰2_우보초등학교 화장실보수및기타공사(건축) 2" xfId="218" xr:uid="{00000000-0005-0000-0000-0000D9000000}"/>
    <cellStyle name="_명암지도로투찰2_화령초등학교 다목적강당 증축공사(건축)" xfId="219" xr:uid="{00000000-0005-0000-0000-0000DA000000}"/>
    <cellStyle name="_명암지도로투찰2_화령초등학교 다목적강당 증축공사(건축) 2" xfId="220" xr:uid="{00000000-0005-0000-0000-0000DB000000}"/>
    <cellStyle name="_명암지도로투찰2_화령초등학교 다목적강당 증축공사(건축납품)" xfId="221" xr:uid="{00000000-0005-0000-0000-0000DC000000}"/>
    <cellStyle name="_명암지도로투찰2_화령초등학교 다목적강당 증축공사(건축납품) 2" xfId="222" xr:uid="{00000000-0005-0000-0000-0000DD000000}"/>
    <cellStyle name="_민락동 내역서( 최종)" xfId="223" xr:uid="{00000000-0005-0000-0000-0000DE000000}"/>
    <cellStyle name="_반여2동공영주차장-1" xfId="224" xr:uid="{00000000-0005-0000-0000-0000DF000000}"/>
    <cellStyle name="_반여2동사통신내역서" xfId="225" xr:uid="{00000000-0005-0000-0000-0000E0000000}"/>
    <cellStyle name="_방송내역서" xfId="226" xr:uid="{00000000-0005-0000-0000-0000E1000000}"/>
    <cellStyle name="_별관보수(세일)" xfId="227" xr:uid="{00000000-0005-0000-0000-0000E2000000}"/>
    <cellStyle name="_본사용(원가분석)" xfId="228" xr:uid="{00000000-0005-0000-0000-0000E3000000}"/>
    <cellStyle name="_부대입찰확약서" xfId="229" xr:uid="{00000000-0005-0000-0000-0000E4000000}"/>
    <cellStyle name="_분전반(kd-수산과학원)" xfId="230" xr:uid="{00000000-0005-0000-0000-0000E5000000}"/>
    <cellStyle name="_사동초중" xfId="231" xr:uid="{00000000-0005-0000-0000-0000E6000000}"/>
    <cellStyle name="_사본 - 울릉경찰서 도동관사 개축공사(건축)" xfId="232" xr:uid="{00000000-0005-0000-0000-0000E7000000}"/>
    <cellStyle name="_사상구청쓰레기투기-CCTV 내역서" xfId="233" xr:uid="{00000000-0005-0000-0000-0000E8000000}"/>
    <cellStyle name="_산동 농협동로지소 청사 신축공사-1" xfId="234" xr:uid="{00000000-0005-0000-0000-0000E9000000}"/>
    <cellStyle name="_산동 농협동로지소 청사 신축공사-1_1" xfId="235" xr:uid="{00000000-0005-0000-0000-0000EA000000}"/>
    <cellStyle name="_삼성고등내부변경공사" xfId="236" xr:uid="{00000000-0005-0000-0000-0000EB000000}"/>
    <cellStyle name="_삼성고등다목적실(13억추정)공사" xfId="237" xr:uid="{00000000-0005-0000-0000-0000EC000000}"/>
    <cellStyle name="_삼성고등옥외공사" xfId="238" xr:uid="{00000000-0005-0000-0000-0000ED000000}"/>
    <cellStyle name="_삼성고등학교" xfId="239" xr:uid="{00000000-0005-0000-0000-0000EE000000}"/>
    <cellStyle name="_삼성생활예술" xfId="240" xr:uid="{00000000-0005-0000-0000-0000EF000000}"/>
    <cellStyle name="_설계서 용지" xfId="241" xr:uid="{00000000-0005-0000-0000-0000F0000000}"/>
    <cellStyle name="_설계예산서(참고)" xfId="242" xr:uid="{00000000-0005-0000-0000-0000F1000000}"/>
    <cellStyle name="_설계용역비" xfId="243" xr:uid="{00000000-0005-0000-0000-0000F2000000}"/>
    <cellStyle name="_설계추정2(토목)대림" xfId="244" xr:uid="{00000000-0005-0000-0000-0000F3000000}"/>
    <cellStyle name="_성남 실내체육관 영상,음향 장비 설치구매 내역서" xfId="245" xr:uid="{00000000-0005-0000-0000-0000F4000000}"/>
    <cellStyle name="_성남 전관방송 공사_final(05.06.24)" xfId="246" xr:uid="{00000000-0005-0000-0000-0000F5000000}"/>
    <cellStyle name="_성주군 어린이 집 신축공사(실적공사)" xfId="247" xr:uid="{00000000-0005-0000-0000-0000F6000000}"/>
    <cellStyle name="_성주초둥학교 급식소 현대화 시설공사" xfId="248" xr:uid="{00000000-0005-0000-0000-0000F7000000}"/>
    <cellStyle name="_세원IBS-한림대학교" xfId="249" xr:uid="{00000000-0005-0000-0000-0000F8000000}"/>
    <cellStyle name="_송학하수품의(설계넣고)" xfId="250" xr:uid="{00000000-0005-0000-0000-0000F9000000}"/>
    <cellStyle name="_송학하수품의(설계넣고) 2" xfId="251" xr:uid="{00000000-0005-0000-0000-0000FA000000}"/>
    <cellStyle name="_송학하수품의(설계넣고)_2011년 소백산 자락길 홍보관 신축공사(건축)" xfId="252" xr:uid="{00000000-0005-0000-0000-0000FB000000}"/>
    <cellStyle name="_송학하수품의(설계넣고)_갑지(건축 (2)" xfId="253" xr:uid="{00000000-0005-0000-0000-0000FC000000}"/>
    <cellStyle name="_송학하수품의(설계넣고)_갑지(건축 (2) 2" xfId="254" xr:uid="{00000000-0005-0000-0000-0000FD000000}"/>
    <cellStyle name="_송학하수품의(설계넣고)_경북능금농협(북촌)골판지공장 " xfId="255" xr:uid="{00000000-0005-0000-0000-0000FE000000}"/>
    <cellStyle name="_송학하수품의(설계넣고)_관급자재 명세" xfId="256" xr:uid="{00000000-0005-0000-0000-0000FF000000}"/>
    <cellStyle name="_송학하수품의(설계넣고)_삼성생활예술고 생활관(3층수정15%)공사" xfId="257" xr:uid="{00000000-0005-0000-0000-000000010000}"/>
    <cellStyle name="_송학하수품의(설계넣고)_삼성생활예술고 생활관(3층수정15%)공사 2" xfId="258" xr:uid="{00000000-0005-0000-0000-000001010000}"/>
    <cellStyle name="_송학하수품의(설계넣고)_안강여고 화장실 개선공사" xfId="259" xr:uid="{00000000-0005-0000-0000-000002010000}"/>
    <cellStyle name="_송학하수품의(설계넣고)_영주서부초등학교 교사동 방수공사" xfId="260" xr:uid="{00000000-0005-0000-0000-000003010000}"/>
    <cellStyle name="_송학하수품의(설계넣고)_용곡지구_보건진료소_신축설비공사" xfId="261" xr:uid="{00000000-0005-0000-0000-000004010000}"/>
    <cellStyle name="_송학하수품의(설계넣고)_용곡지구_보건진료소_신축설비공사 2" xfId="262" xr:uid="{00000000-0005-0000-0000-000005010000}"/>
    <cellStyle name="_송학하수품의(설계넣고)_우보초등학교 화장실보수및기타공사(건축)" xfId="263" xr:uid="{00000000-0005-0000-0000-000006010000}"/>
    <cellStyle name="_송학하수품의(설계넣고)_우보초등학교 화장실보수및기타공사(건축) 2" xfId="264" xr:uid="{00000000-0005-0000-0000-000007010000}"/>
    <cellStyle name="_송학하수품의(설계넣고)_화령초등학교 다목적강당 증축공사(건축)" xfId="265" xr:uid="{00000000-0005-0000-0000-000008010000}"/>
    <cellStyle name="_송학하수품의(설계넣고)_화령초등학교 다목적강당 증축공사(건축) 2" xfId="266" xr:uid="{00000000-0005-0000-0000-000009010000}"/>
    <cellStyle name="_송학하수품의(설계넣고)_화령초등학교 다목적강당 증축공사(건축납품)" xfId="267" xr:uid="{00000000-0005-0000-0000-00000A010000}"/>
    <cellStyle name="_송학하수품의(설계넣고)_화령초등학교 다목적강당 증축공사(건축납품) 2" xfId="268" xr:uid="{00000000-0005-0000-0000-00000B010000}"/>
    <cellStyle name="_심인고등(건축)" xfId="269" xr:uid="{00000000-0005-0000-0000-00000C010000}"/>
    <cellStyle name="_심인중창호개체" xfId="270" xr:uid="{00000000-0005-0000-0000-00000D010000}"/>
    <cellStyle name="_심인중학교서관창호교체및기타공사" xfId="271" xr:uid="{00000000-0005-0000-0000-00000E010000}"/>
    <cellStyle name="_안강여고 교사동 창호교체및 기타공사" xfId="272" xr:uid="{00000000-0005-0000-0000-00000F010000}"/>
    <cellStyle name="_안강여중고설변내역서" xfId="273" xr:uid="{00000000-0005-0000-0000-000010010000}"/>
    <cellStyle name="_양양상수도공내역서" xfId="274" xr:uid="{00000000-0005-0000-0000-000011010000}"/>
    <cellStyle name="_우" xfId="275" xr:uid="{00000000-0005-0000-0000-000012010000}"/>
    <cellStyle name="_우 2" xfId="276" xr:uid="{00000000-0005-0000-0000-000013010000}"/>
    <cellStyle name="_우_2011년 소백산 자락길 홍보관 신축공사(건축)" xfId="277" xr:uid="{00000000-0005-0000-0000-000014010000}"/>
    <cellStyle name="_우_갑지(건축 (2)" xfId="278" xr:uid="{00000000-0005-0000-0000-000015010000}"/>
    <cellStyle name="_우_갑지(건축 (2) 2" xfId="279" xr:uid="{00000000-0005-0000-0000-000016010000}"/>
    <cellStyle name="_우_경북능금농협(북촌)골판지공장 " xfId="280" xr:uid="{00000000-0005-0000-0000-000017010000}"/>
    <cellStyle name="_우_관급자재 명세" xfId="281" xr:uid="{00000000-0005-0000-0000-000018010000}"/>
    <cellStyle name="_우_광주평동투찰" xfId="282" xr:uid="{00000000-0005-0000-0000-000019010000}"/>
    <cellStyle name="_우_광주평동투찰 2" xfId="283" xr:uid="{00000000-0005-0000-0000-00001A010000}"/>
    <cellStyle name="_우_광주평동투찰_2011년 소백산 자락길 홍보관 신축공사(건축)" xfId="284" xr:uid="{00000000-0005-0000-0000-00001B010000}"/>
    <cellStyle name="_우_광주평동투찰_갑지(건축 (2)" xfId="285" xr:uid="{00000000-0005-0000-0000-00001C010000}"/>
    <cellStyle name="_우_광주평동투찰_갑지(건축 (2) 2" xfId="286" xr:uid="{00000000-0005-0000-0000-00001D010000}"/>
    <cellStyle name="_우_광주평동투찰_경북능금농협(북촌)골판지공장 " xfId="287" xr:uid="{00000000-0005-0000-0000-00001E010000}"/>
    <cellStyle name="_우_광주평동투찰_관급자재 명세" xfId="288" xr:uid="{00000000-0005-0000-0000-00001F010000}"/>
    <cellStyle name="_우_광주평동투찰_삼성생활예술고 생활관(3층수정15%)공사" xfId="289" xr:uid="{00000000-0005-0000-0000-000020010000}"/>
    <cellStyle name="_우_광주평동투찰_삼성생활예술고 생활관(3층수정15%)공사 2" xfId="290" xr:uid="{00000000-0005-0000-0000-000021010000}"/>
    <cellStyle name="_우_광주평동투찰_안강여고 화장실 개선공사" xfId="291" xr:uid="{00000000-0005-0000-0000-000022010000}"/>
    <cellStyle name="_우_광주평동투찰_영주서부초등학교 교사동 방수공사" xfId="292" xr:uid="{00000000-0005-0000-0000-000023010000}"/>
    <cellStyle name="_우_광주평동투찰_용곡지구_보건진료소_신축설비공사" xfId="293" xr:uid="{00000000-0005-0000-0000-000024010000}"/>
    <cellStyle name="_우_광주평동투찰_용곡지구_보건진료소_신축설비공사 2" xfId="294" xr:uid="{00000000-0005-0000-0000-000025010000}"/>
    <cellStyle name="_우_광주평동투찰_우보초등학교 화장실보수및기타공사(건축)" xfId="295" xr:uid="{00000000-0005-0000-0000-000026010000}"/>
    <cellStyle name="_우_광주평동투찰_우보초등학교 화장실보수및기타공사(건축) 2" xfId="296" xr:uid="{00000000-0005-0000-0000-000027010000}"/>
    <cellStyle name="_우_광주평동투찰_화령초등학교 다목적강당 증축공사(건축)" xfId="297" xr:uid="{00000000-0005-0000-0000-000028010000}"/>
    <cellStyle name="_우_광주평동투찰_화령초등학교 다목적강당 증축공사(건축) 2" xfId="298" xr:uid="{00000000-0005-0000-0000-000029010000}"/>
    <cellStyle name="_우_광주평동투찰_화령초등학교 다목적강당 증축공사(건축납품)" xfId="299" xr:uid="{00000000-0005-0000-0000-00002A010000}"/>
    <cellStyle name="_우_광주평동투찰_화령초등학교 다목적강당 증축공사(건축납품) 2" xfId="300" xr:uid="{00000000-0005-0000-0000-00002B010000}"/>
    <cellStyle name="_우_광주평동품의1" xfId="301" xr:uid="{00000000-0005-0000-0000-00002C010000}"/>
    <cellStyle name="_우_광주평동품의1 2" xfId="302" xr:uid="{00000000-0005-0000-0000-00002D010000}"/>
    <cellStyle name="_우_광주평동품의1_2011년 소백산 자락길 홍보관 신축공사(건축)" xfId="303" xr:uid="{00000000-0005-0000-0000-00002E010000}"/>
    <cellStyle name="_우_광주평동품의1_갑지(건축 (2)" xfId="304" xr:uid="{00000000-0005-0000-0000-00002F010000}"/>
    <cellStyle name="_우_광주평동품의1_갑지(건축 (2) 2" xfId="305" xr:uid="{00000000-0005-0000-0000-000030010000}"/>
    <cellStyle name="_우_광주평동품의1_경북능금농협(북촌)골판지공장 " xfId="306" xr:uid="{00000000-0005-0000-0000-000031010000}"/>
    <cellStyle name="_우_광주평동품의1_관급자재 명세" xfId="307" xr:uid="{00000000-0005-0000-0000-000032010000}"/>
    <cellStyle name="_우_광주평동품의1_삼성생활예술고 생활관(3층수정15%)공사" xfId="308" xr:uid="{00000000-0005-0000-0000-000033010000}"/>
    <cellStyle name="_우_광주평동품의1_삼성생활예술고 생활관(3층수정15%)공사 2" xfId="309" xr:uid="{00000000-0005-0000-0000-000034010000}"/>
    <cellStyle name="_우_광주평동품의1_안강여고 화장실 개선공사" xfId="310" xr:uid="{00000000-0005-0000-0000-000035010000}"/>
    <cellStyle name="_우_광주평동품의1_영주서부초등학교 교사동 방수공사" xfId="311" xr:uid="{00000000-0005-0000-0000-000036010000}"/>
    <cellStyle name="_우_광주평동품의1_용곡지구_보건진료소_신축설비공사" xfId="312" xr:uid="{00000000-0005-0000-0000-000037010000}"/>
    <cellStyle name="_우_광주평동품의1_용곡지구_보건진료소_신축설비공사 2" xfId="313" xr:uid="{00000000-0005-0000-0000-000038010000}"/>
    <cellStyle name="_우_광주평동품의1_우보초등학교 화장실보수및기타공사(건축)" xfId="314" xr:uid="{00000000-0005-0000-0000-000039010000}"/>
    <cellStyle name="_우_광주평동품의1_우보초등학교 화장실보수및기타공사(건축) 2" xfId="315" xr:uid="{00000000-0005-0000-0000-00003A010000}"/>
    <cellStyle name="_우_광주평동품의1_화령초등학교 다목적강당 증축공사(건축)" xfId="316" xr:uid="{00000000-0005-0000-0000-00003B010000}"/>
    <cellStyle name="_우_광주평동품의1_화령초등학교 다목적강당 증축공사(건축) 2" xfId="317" xr:uid="{00000000-0005-0000-0000-00003C010000}"/>
    <cellStyle name="_우_광주평동품의1_화령초등학교 다목적강당 증축공사(건축납품)" xfId="318" xr:uid="{00000000-0005-0000-0000-00003D010000}"/>
    <cellStyle name="_우_광주평동품의1_화령초등학교 다목적강당 증축공사(건축납품) 2" xfId="319" xr:uid="{00000000-0005-0000-0000-00003E010000}"/>
    <cellStyle name="_우_삼성생활예술고 생활관(3층수정15%)공사" xfId="320" xr:uid="{00000000-0005-0000-0000-00003F010000}"/>
    <cellStyle name="_우_삼성생활예술고 생활관(3층수정15%)공사 2" xfId="321" xr:uid="{00000000-0005-0000-0000-000040010000}"/>
    <cellStyle name="_우_송학하수품의(설계넣고)" xfId="322" xr:uid="{00000000-0005-0000-0000-000041010000}"/>
    <cellStyle name="_우_송학하수품의(설계넣고) 2" xfId="323" xr:uid="{00000000-0005-0000-0000-000042010000}"/>
    <cellStyle name="_우_송학하수품의(설계넣고)_2011년 소백산 자락길 홍보관 신축공사(건축)" xfId="324" xr:uid="{00000000-0005-0000-0000-000043010000}"/>
    <cellStyle name="_우_송학하수품의(설계넣고)_갑지(건축 (2)" xfId="325" xr:uid="{00000000-0005-0000-0000-000044010000}"/>
    <cellStyle name="_우_송학하수품의(설계넣고)_갑지(건축 (2) 2" xfId="326" xr:uid="{00000000-0005-0000-0000-000045010000}"/>
    <cellStyle name="_우_송학하수품의(설계넣고)_경북능금농협(북촌)골판지공장 " xfId="327" xr:uid="{00000000-0005-0000-0000-000046010000}"/>
    <cellStyle name="_우_송학하수품의(설계넣고)_관급자재 명세" xfId="328" xr:uid="{00000000-0005-0000-0000-000047010000}"/>
    <cellStyle name="_우_송학하수품의(설계넣고)_삼성생활예술고 생활관(3층수정15%)공사" xfId="329" xr:uid="{00000000-0005-0000-0000-000048010000}"/>
    <cellStyle name="_우_송학하수품의(설계넣고)_삼성생활예술고 생활관(3층수정15%)공사 2" xfId="330" xr:uid="{00000000-0005-0000-0000-000049010000}"/>
    <cellStyle name="_우_송학하수품의(설계넣고)_안강여고 화장실 개선공사" xfId="331" xr:uid="{00000000-0005-0000-0000-00004A010000}"/>
    <cellStyle name="_우_송학하수품의(설계넣고)_영주서부초등학교 교사동 방수공사" xfId="332" xr:uid="{00000000-0005-0000-0000-00004B010000}"/>
    <cellStyle name="_우_송학하수품의(설계넣고)_용곡지구_보건진료소_신축설비공사" xfId="333" xr:uid="{00000000-0005-0000-0000-00004C010000}"/>
    <cellStyle name="_우_송학하수품의(설계넣고)_용곡지구_보건진료소_신축설비공사 2" xfId="334" xr:uid="{00000000-0005-0000-0000-00004D010000}"/>
    <cellStyle name="_우_송학하수품의(설계넣고)_우보초등학교 화장실보수및기타공사(건축)" xfId="335" xr:uid="{00000000-0005-0000-0000-00004E010000}"/>
    <cellStyle name="_우_송학하수품의(설계넣고)_우보초등학교 화장실보수및기타공사(건축) 2" xfId="336" xr:uid="{00000000-0005-0000-0000-00004F010000}"/>
    <cellStyle name="_우_송학하수품의(설계넣고)_화령초등학교 다목적강당 증축공사(건축)" xfId="337" xr:uid="{00000000-0005-0000-0000-000050010000}"/>
    <cellStyle name="_우_송학하수품의(설계넣고)_화령초등학교 다목적강당 증축공사(건축) 2" xfId="338" xr:uid="{00000000-0005-0000-0000-000051010000}"/>
    <cellStyle name="_우_송학하수품의(설계넣고)_화령초등학교 다목적강당 증축공사(건축납품)" xfId="339" xr:uid="{00000000-0005-0000-0000-000052010000}"/>
    <cellStyle name="_우_송학하수품의(설계넣고)_화령초등학교 다목적강당 증축공사(건축납품) 2" xfId="340" xr:uid="{00000000-0005-0000-0000-000053010000}"/>
    <cellStyle name="_우_안강여고 화장실 개선공사" xfId="341" xr:uid="{00000000-0005-0000-0000-000054010000}"/>
    <cellStyle name="_우_영주서부초등학교 교사동 방수공사" xfId="342" xr:uid="{00000000-0005-0000-0000-000055010000}"/>
    <cellStyle name="_우_용곡지구_보건진료소_신축설비공사" xfId="343" xr:uid="{00000000-0005-0000-0000-000056010000}"/>
    <cellStyle name="_우_용곡지구_보건진료소_신축설비공사 2" xfId="344" xr:uid="{00000000-0005-0000-0000-000057010000}"/>
    <cellStyle name="_우_우보초등학교 화장실보수및기타공사(건축)" xfId="345" xr:uid="{00000000-0005-0000-0000-000058010000}"/>
    <cellStyle name="_우_우보초등학교 화장실보수및기타공사(건축) 2" xfId="346" xr:uid="{00000000-0005-0000-0000-000059010000}"/>
    <cellStyle name="_우_우주센터투찰" xfId="347" xr:uid="{00000000-0005-0000-0000-00005A010000}"/>
    <cellStyle name="_우_우주센터투찰 2" xfId="348" xr:uid="{00000000-0005-0000-0000-00005B010000}"/>
    <cellStyle name="_우_우주센터투찰_2011년 소백산 자락길 홍보관 신축공사(건축)" xfId="349" xr:uid="{00000000-0005-0000-0000-00005C010000}"/>
    <cellStyle name="_우_우주센터투찰_갑지(건축 (2)" xfId="350" xr:uid="{00000000-0005-0000-0000-00005D010000}"/>
    <cellStyle name="_우_우주센터투찰_갑지(건축 (2) 2" xfId="351" xr:uid="{00000000-0005-0000-0000-00005E010000}"/>
    <cellStyle name="_우_우주센터투찰_경북능금농협(북촌)골판지공장 " xfId="352" xr:uid="{00000000-0005-0000-0000-00005F010000}"/>
    <cellStyle name="_우_우주센터투찰_관급자재 명세" xfId="353" xr:uid="{00000000-0005-0000-0000-000060010000}"/>
    <cellStyle name="_우_우주센터투찰_광주평동투찰" xfId="354" xr:uid="{00000000-0005-0000-0000-000061010000}"/>
    <cellStyle name="_우_우주센터투찰_광주평동투찰 2" xfId="355" xr:uid="{00000000-0005-0000-0000-000062010000}"/>
    <cellStyle name="_우_우주센터투찰_광주평동투찰_2011년 소백산 자락길 홍보관 신축공사(건축)" xfId="356" xr:uid="{00000000-0005-0000-0000-000063010000}"/>
    <cellStyle name="_우_우주센터투찰_광주평동투찰_갑지(건축 (2)" xfId="357" xr:uid="{00000000-0005-0000-0000-000064010000}"/>
    <cellStyle name="_우_우주센터투찰_광주평동투찰_갑지(건축 (2) 2" xfId="358" xr:uid="{00000000-0005-0000-0000-000065010000}"/>
    <cellStyle name="_우_우주센터투찰_광주평동투찰_경북능금농협(북촌)골판지공장 " xfId="359" xr:uid="{00000000-0005-0000-0000-000066010000}"/>
    <cellStyle name="_우_우주센터투찰_광주평동투찰_관급자재 명세" xfId="360" xr:uid="{00000000-0005-0000-0000-000067010000}"/>
    <cellStyle name="_우_우주센터투찰_광주평동투찰_삼성생활예술고 생활관(3층수정15%)공사" xfId="361" xr:uid="{00000000-0005-0000-0000-000068010000}"/>
    <cellStyle name="_우_우주센터투찰_광주평동투찰_삼성생활예술고 생활관(3층수정15%)공사 2" xfId="362" xr:uid="{00000000-0005-0000-0000-000069010000}"/>
    <cellStyle name="_우_우주센터투찰_광주평동투찰_안강여고 화장실 개선공사" xfId="363" xr:uid="{00000000-0005-0000-0000-00006A010000}"/>
    <cellStyle name="_우_우주센터투찰_광주평동투찰_영주서부초등학교 교사동 방수공사" xfId="364" xr:uid="{00000000-0005-0000-0000-00006B010000}"/>
    <cellStyle name="_우_우주센터투찰_광주평동투찰_용곡지구_보건진료소_신축설비공사" xfId="365" xr:uid="{00000000-0005-0000-0000-00006C010000}"/>
    <cellStyle name="_우_우주센터투찰_광주평동투찰_용곡지구_보건진료소_신축설비공사 2" xfId="366" xr:uid="{00000000-0005-0000-0000-00006D010000}"/>
    <cellStyle name="_우_우주센터투찰_광주평동투찰_우보초등학교 화장실보수및기타공사(건축)" xfId="367" xr:uid="{00000000-0005-0000-0000-00006E010000}"/>
    <cellStyle name="_우_우주센터투찰_광주평동투찰_우보초등학교 화장실보수및기타공사(건축) 2" xfId="368" xr:uid="{00000000-0005-0000-0000-00006F010000}"/>
    <cellStyle name="_우_우주센터투찰_광주평동투찰_화령초등학교 다목적강당 증축공사(건축)" xfId="369" xr:uid="{00000000-0005-0000-0000-000070010000}"/>
    <cellStyle name="_우_우주센터투찰_광주평동투찰_화령초등학교 다목적강당 증축공사(건축) 2" xfId="370" xr:uid="{00000000-0005-0000-0000-000071010000}"/>
    <cellStyle name="_우_우주센터투찰_광주평동투찰_화령초등학교 다목적강당 증축공사(건축납품)" xfId="371" xr:uid="{00000000-0005-0000-0000-000072010000}"/>
    <cellStyle name="_우_우주센터투찰_광주평동투찰_화령초등학교 다목적강당 증축공사(건축납품) 2" xfId="372" xr:uid="{00000000-0005-0000-0000-000073010000}"/>
    <cellStyle name="_우_우주센터투찰_광주평동품의1" xfId="373" xr:uid="{00000000-0005-0000-0000-000074010000}"/>
    <cellStyle name="_우_우주센터투찰_광주평동품의1 2" xfId="374" xr:uid="{00000000-0005-0000-0000-000075010000}"/>
    <cellStyle name="_우_우주센터투찰_광주평동품의1_2011년 소백산 자락길 홍보관 신축공사(건축)" xfId="375" xr:uid="{00000000-0005-0000-0000-000076010000}"/>
    <cellStyle name="_우_우주센터투찰_광주평동품의1_갑지(건축 (2)" xfId="376" xr:uid="{00000000-0005-0000-0000-000077010000}"/>
    <cellStyle name="_우_우주센터투찰_광주평동품의1_갑지(건축 (2) 2" xfId="377" xr:uid="{00000000-0005-0000-0000-000078010000}"/>
    <cellStyle name="_우_우주센터투찰_광주평동품의1_경북능금농협(북촌)골판지공장 " xfId="378" xr:uid="{00000000-0005-0000-0000-000079010000}"/>
    <cellStyle name="_우_우주센터투찰_광주평동품의1_관급자재 명세" xfId="379" xr:uid="{00000000-0005-0000-0000-00007A010000}"/>
    <cellStyle name="_우_우주센터투찰_광주평동품의1_삼성생활예술고 생활관(3층수정15%)공사" xfId="380" xr:uid="{00000000-0005-0000-0000-00007B010000}"/>
    <cellStyle name="_우_우주센터투찰_광주평동품의1_삼성생활예술고 생활관(3층수정15%)공사 2" xfId="381" xr:uid="{00000000-0005-0000-0000-00007C010000}"/>
    <cellStyle name="_우_우주센터투찰_광주평동품의1_안강여고 화장실 개선공사" xfId="382" xr:uid="{00000000-0005-0000-0000-00007D010000}"/>
    <cellStyle name="_우_우주센터투찰_광주평동품의1_영주서부초등학교 교사동 방수공사" xfId="383" xr:uid="{00000000-0005-0000-0000-00007E010000}"/>
    <cellStyle name="_우_우주센터투찰_광주평동품의1_용곡지구_보건진료소_신축설비공사" xfId="384" xr:uid="{00000000-0005-0000-0000-00007F010000}"/>
    <cellStyle name="_우_우주센터투찰_광주평동품의1_용곡지구_보건진료소_신축설비공사 2" xfId="385" xr:uid="{00000000-0005-0000-0000-000080010000}"/>
    <cellStyle name="_우_우주센터투찰_광주평동품의1_우보초등학교 화장실보수및기타공사(건축)" xfId="386" xr:uid="{00000000-0005-0000-0000-000081010000}"/>
    <cellStyle name="_우_우주센터투찰_광주평동품의1_우보초등학교 화장실보수및기타공사(건축) 2" xfId="387" xr:uid="{00000000-0005-0000-0000-000082010000}"/>
    <cellStyle name="_우_우주센터투찰_광주평동품의1_화령초등학교 다목적강당 증축공사(건축)" xfId="388" xr:uid="{00000000-0005-0000-0000-000083010000}"/>
    <cellStyle name="_우_우주센터투찰_광주평동품의1_화령초등학교 다목적강당 증축공사(건축) 2" xfId="389" xr:uid="{00000000-0005-0000-0000-000084010000}"/>
    <cellStyle name="_우_우주센터투찰_광주평동품의1_화령초등학교 다목적강당 증축공사(건축납품)" xfId="390" xr:uid="{00000000-0005-0000-0000-000085010000}"/>
    <cellStyle name="_우_우주센터투찰_광주평동품의1_화령초등학교 다목적강당 증축공사(건축납품) 2" xfId="391" xr:uid="{00000000-0005-0000-0000-000086010000}"/>
    <cellStyle name="_우_우주센터투찰_삼성생활예술고 생활관(3층수정15%)공사" xfId="392" xr:uid="{00000000-0005-0000-0000-000087010000}"/>
    <cellStyle name="_우_우주센터투찰_삼성생활예술고 생활관(3층수정15%)공사 2" xfId="393" xr:uid="{00000000-0005-0000-0000-000088010000}"/>
    <cellStyle name="_우_우주센터투찰_송학하수품의(설계넣고)" xfId="394" xr:uid="{00000000-0005-0000-0000-000089010000}"/>
    <cellStyle name="_우_우주센터투찰_송학하수품의(설계넣고) 2" xfId="395" xr:uid="{00000000-0005-0000-0000-00008A010000}"/>
    <cellStyle name="_우_우주센터투찰_송학하수품의(설계넣고)_2011년 소백산 자락길 홍보관 신축공사(건축)" xfId="396" xr:uid="{00000000-0005-0000-0000-00008B010000}"/>
    <cellStyle name="_우_우주센터투찰_송학하수품의(설계넣고)_갑지(건축 (2)" xfId="397" xr:uid="{00000000-0005-0000-0000-00008C010000}"/>
    <cellStyle name="_우_우주센터투찰_송학하수품의(설계넣고)_갑지(건축 (2) 2" xfId="398" xr:uid="{00000000-0005-0000-0000-00008D010000}"/>
    <cellStyle name="_우_우주센터투찰_송학하수품의(설계넣고)_경북능금농협(북촌)골판지공장 " xfId="399" xr:uid="{00000000-0005-0000-0000-00008E010000}"/>
    <cellStyle name="_우_우주센터투찰_송학하수품의(설계넣고)_관급자재 명세" xfId="400" xr:uid="{00000000-0005-0000-0000-00008F010000}"/>
    <cellStyle name="_우_우주센터투찰_송학하수품의(설계넣고)_삼성생활예술고 생활관(3층수정15%)공사" xfId="401" xr:uid="{00000000-0005-0000-0000-000090010000}"/>
    <cellStyle name="_우_우주센터투찰_송학하수품의(설계넣고)_삼성생활예술고 생활관(3층수정15%)공사 2" xfId="402" xr:uid="{00000000-0005-0000-0000-000091010000}"/>
    <cellStyle name="_우_우주센터투찰_송학하수품의(설계넣고)_안강여고 화장실 개선공사" xfId="403" xr:uid="{00000000-0005-0000-0000-000092010000}"/>
    <cellStyle name="_우_우주센터투찰_송학하수품의(설계넣고)_영주서부초등학교 교사동 방수공사" xfId="404" xr:uid="{00000000-0005-0000-0000-000093010000}"/>
    <cellStyle name="_우_우주센터투찰_송학하수품의(설계넣고)_용곡지구_보건진료소_신축설비공사" xfId="405" xr:uid="{00000000-0005-0000-0000-000094010000}"/>
    <cellStyle name="_우_우주센터투찰_송학하수품의(설계넣고)_용곡지구_보건진료소_신축설비공사 2" xfId="406" xr:uid="{00000000-0005-0000-0000-000095010000}"/>
    <cellStyle name="_우_우주센터투찰_송학하수품의(설계넣고)_우보초등학교 화장실보수및기타공사(건축)" xfId="407" xr:uid="{00000000-0005-0000-0000-000096010000}"/>
    <cellStyle name="_우_우주센터투찰_송학하수품의(설계넣고)_우보초등학교 화장실보수및기타공사(건축) 2" xfId="408" xr:uid="{00000000-0005-0000-0000-000097010000}"/>
    <cellStyle name="_우_우주센터투찰_송학하수품의(설계넣고)_화령초등학교 다목적강당 증축공사(건축)" xfId="409" xr:uid="{00000000-0005-0000-0000-000098010000}"/>
    <cellStyle name="_우_우주센터투찰_송학하수품의(설계넣고)_화령초등학교 다목적강당 증축공사(건축) 2" xfId="410" xr:uid="{00000000-0005-0000-0000-000099010000}"/>
    <cellStyle name="_우_우주센터투찰_송학하수품의(설계넣고)_화령초등학교 다목적강당 증축공사(건축납품)" xfId="411" xr:uid="{00000000-0005-0000-0000-00009A010000}"/>
    <cellStyle name="_우_우주센터투찰_송학하수품의(설계넣고)_화령초등학교 다목적강당 증축공사(건축납품) 2" xfId="412" xr:uid="{00000000-0005-0000-0000-00009B010000}"/>
    <cellStyle name="_우_우주센터투찰_안강여고 화장실 개선공사" xfId="413" xr:uid="{00000000-0005-0000-0000-00009C010000}"/>
    <cellStyle name="_우_우주센터투찰_영주서부초등학교 교사동 방수공사" xfId="414" xr:uid="{00000000-0005-0000-0000-00009D010000}"/>
    <cellStyle name="_우_우주센터투찰_용곡지구_보건진료소_신축설비공사" xfId="415" xr:uid="{00000000-0005-0000-0000-00009E010000}"/>
    <cellStyle name="_우_우주센터투찰_용곡지구_보건진료소_신축설비공사 2" xfId="416" xr:uid="{00000000-0005-0000-0000-00009F010000}"/>
    <cellStyle name="_우_우주센터투찰_우보초등학교 화장실보수및기타공사(건축)" xfId="417" xr:uid="{00000000-0005-0000-0000-0000A0010000}"/>
    <cellStyle name="_우_우주센터투찰_우보초등학교 화장실보수및기타공사(건축) 2" xfId="418" xr:uid="{00000000-0005-0000-0000-0000A1010000}"/>
    <cellStyle name="_우_우주센터투찰_화령초등학교 다목적강당 증축공사(건축)" xfId="419" xr:uid="{00000000-0005-0000-0000-0000A2010000}"/>
    <cellStyle name="_우_우주센터투찰_화령초등학교 다목적강당 증축공사(건축) 2" xfId="420" xr:uid="{00000000-0005-0000-0000-0000A3010000}"/>
    <cellStyle name="_우_우주센터투찰_화령초등학교 다목적강당 증축공사(건축납품)" xfId="421" xr:uid="{00000000-0005-0000-0000-0000A4010000}"/>
    <cellStyle name="_우_우주센터투찰_화령초등학교 다목적강당 증축공사(건축납품) 2" xfId="422" xr:uid="{00000000-0005-0000-0000-0000A5010000}"/>
    <cellStyle name="_우_화령초등학교 다목적강당 증축공사(건축)" xfId="423" xr:uid="{00000000-0005-0000-0000-0000A6010000}"/>
    <cellStyle name="_우_화령초등학교 다목적강당 증축공사(건축) 2" xfId="424" xr:uid="{00000000-0005-0000-0000-0000A7010000}"/>
    <cellStyle name="_우_화령초등학교 다목적강당 증축공사(건축납품)" xfId="425" xr:uid="{00000000-0005-0000-0000-0000A8010000}"/>
    <cellStyle name="_우_화령초등학교 다목적강당 증축공사(건축납품) 2" xfId="426" xr:uid="{00000000-0005-0000-0000-0000A9010000}"/>
    <cellStyle name="_우주센" xfId="427" xr:uid="{00000000-0005-0000-0000-0000AA010000}"/>
    <cellStyle name="_우주센 2" xfId="428" xr:uid="{00000000-0005-0000-0000-0000AB010000}"/>
    <cellStyle name="_우주센_2011년 소백산 자락길 홍보관 신축공사(건축)" xfId="429" xr:uid="{00000000-0005-0000-0000-0000AC010000}"/>
    <cellStyle name="_우주센_갑지(건축 (2)" xfId="430" xr:uid="{00000000-0005-0000-0000-0000AD010000}"/>
    <cellStyle name="_우주센_갑지(건축 (2) 2" xfId="431" xr:uid="{00000000-0005-0000-0000-0000AE010000}"/>
    <cellStyle name="_우주센_경북능금농협(북촌)골판지공장 " xfId="432" xr:uid="{00000000-0005-0000-0000-0000AF010000}"/>
    <cellStyle name="_우주센_관급자재 명세" xfId="433" xr:uid="{00000000-0005-0000-0000-0000B0010000}"/>
    <cellStyle name="_우주센_광주평동투찰" xfId="434" xr:uid="{00000000-0005-0000-0000-0000B1010000}"/>
    <cellStyle name="_우주센_광주평동투찰 2" xfId="435" xr:uid="{00000000-0005-0000-0000-0000B2010000}"/>
    <cellStyle name="_우주센_광주평동투찰_2011년 소백산 자락길 홍보관 신축공사(건축)" xfId="436" xr:uid="{00000000-0005-0000-0000-0000B3010000}"/>
    <cellStyle name="_우주센_광주평동투찰_갑지(건축 (2)" xfId="437" xr:uid="{00000000-0005-0000-0000-0000B4010000}"/>
    <cellStyle name="_우주센_광주평동투찰_갑지(건축 (2) 2" xfId="438" xr:uid="{00000000-0005-0000-0000-0000B5010000}"/>
    <cellStyle name="_우주센_광주평동투찰_경북능금농협(북촌)골판지공장 " xfId="439" xr:uid="{00000000-0005-0000-0000-0000B6010000}"/>
    <cellStyle name="_우주센_광주평동투찰_관급자재 명세" xfId="440" xr:uid="{00000000-0005-0000-0000-0000B7010000}"/>
    <cellStyle name="_우주센_광주평동투찰_삼성생활예술고 생활관(3층수정15%)공사" xfId="441" xr:uid="{00000000-0005-0000-0000-0000B8010000}"/>
    <cellStyle name="_우주센_광주평동투찰_삼성생활예술고 생활관(3층수정15%)공사 2" xfId="442" xr:uid="{00000000-0005-0000-0000-0000B9010000}"/>
    <cellStyle name="_우주센_광주평동투찰_안강여고 화장실 개선공사" xfId="443" xr:uid="{00000000-0005-0000-0000-0000BA010000}"/>
    <cellStyle name="_우주센_광주평동투찰_영주서부초등학교 교사동 방수공사" xfId="444" xr:uid="{00000000-0005-0000-0000-0000BB010000}"/>
    <cellStyle name="_우주센_광주평동투찰_용곡지구_보건진료소_신축설비공사" xfId="445" xr:uid="{00000000-0005-0000-0000-0000BC010000}"/>
    <cellStyle name="_우주센_광주평동투찰_용곡지구_보건진료소_신축설비공사 2" xfId="446" xr:uid="{00000000-0005-0000-0000-0000BD010000}"/>
    <cellStyle name="_우주센_광주평동투찰_우보초등학교 화장실보수및기타공사(건축)" xfId="447" xr:uid="{00000000-0005-0000-0000-0000BE010000}"/>
    <cellStyle name="_우주센_광주평동투찰_우보초등학교 화장실보수및기타공사(건축) 2" xfId="448" xr:uid="{00000000-0005-0000-0000-0000BF010000}"/>
    <cellStyle name="_우주센_광주평동투찰_화령초등학교 다목적강당 증축공사(건축)" xfId="449" xr:uid="{00000000-0005-0000-0000-0000C0010000}"/>
    <cellStyle name="_우주센_광주평동투찰_화령초등학교 다목적강당 증축공사(건축) 2" xfId="450" xr:uid="{00000000-0005-0000-0000-0000C1010000}"/>
    <cellStyle name="_우주센_광주평동투찰_화령초등학교 다목적강당 증축공사(건축납품)" xfId="451" xr:uid="{00000000-0005-0000-0000-0000C2010000}"/>
    <cellStyle name="_우주센_광주평동투찰_화령초등학교 다목적강당 증축공사(건축납품) 2" xfId="452" xr:uid="{00000000-0005-0000-0000-0000C3010000}"/>
    <cellStyle name="_우주센_광주평동품의1" xfId="453" xr:uid="{00000000-0005-0000-0000-0000C4010000}"/>
    <cellStyle name="_우주센_광주평동품의1 2" xfId="454" xr:uid="{00000000-0005-0000-0000-0000C5010000}"/>
    <cellStyle name="_우주센_광주평동품의1_2011년 소백산 자락길 홍보관 신축공사(건축)" xfId="455" xr:uid="{00000000-0005-0000-0000-0000C6010000}"/>
    <cellStyle name="_우주센_광주평동품의1_갑지(건축 (2)" xfId="456" xr:uid="{00000000-0005-0000-0000-0000C7010000}"/>
    <cellStyle name="_우주센_광주평동품의1_갑지(건축 (2) 2" xfId="457" xr:uid="{00000000-0005-0000-0000-0000C8010000}"/>
    <cellStyle name="_우주센_광주평동품의1_경북능금농협(북촌)골판지공장 " xfId="458" xr:uid="{00000000-0005-0000-0000-0000C9010000}"/>
    <cellStyle name="_우주센_광주평동품의1_관급자재 명세" xfId="459" xr:uid="{00000000-0005-0000-0000-0000CA010000}"/>
    <cellStyle name="_우주센_광주평동품의1_삼성생활예술고 생활관(3층수정15%)공사" xfId="460" xr:uid="{00000000-0005-0000-0000-0000CB010000}"/>
    <cellStyle name="_우주센_광주평동품의1_삼성생활예술고 생활관(3층수정15%)공사 2" xfId="461" xr:uid="{00000000-0005-0000-0000-0000CC010000}"/>
    <cellStyle name="_우주센_광주평동품의1_안강여고 화장실 개선공사" xfId="462" xr:uid="{00000000-0005-0000-0000-0000CD010000}"/>
    <cellStyle name="_우주센_광주평동품의1_영주서부초등학교 교사동 방수공사" xfId="463" xr:uid="{00000000-0005-0000-0000-0000CE010000}"/>
    <cellStyle name="_우주센_광주평동품의1_용곡지구_보건진료소_신축설비공사" xfId="464" xr:uid="{00000000-0005-0000-0000-0000CF010000}"/>
    <cellStyle name="_우주센_광주평동품의1_용곡지구_보건진료소_신축설비공사 2" xfId="465" xr:uid="{00000000-0005-0000-0000-0000D0010000}"/>
    <cellStyle name="_우주센_광주평동품의1_우보초등학교 화장실보수및기타공사(건축)" xfId="466" xr:uid="{00000000-0005-0000-0000-0000D1010000}"/>
    <cellStyle name="_우주센_광주평동품의1_우보초등학교 화장실보수및기타공사(건축) 2" xfId="467" xr:uid="{00000000-0005-0000-0000-0000D2010000}"/>
    <cellStyle name="_우주센_광주평동품의1_화령초등학교 다목적강당 증축공사(건축)" xfId="468" xr:uid="{00000000-0005-0000-0000-0000D3010000}"/>
    <cellStyle name="_우주센_광주평동품의1_화령초등학교 다목적강당 증축공사(건축) 2" xfId="469" xr:uid="{00000000-0005-0000-0000-0000D4010000}"/>
    <cellStyle name="_우주센_광주평동품의1_화령초등학교 다목적강당 증축공사(건축납품)" xfId="470" xr:uid="{00000000-0005-0000-0000-0000D5010000}"/>
    <cellStyle name="_우주센_광주평동품의1_화령초등학교 다목적강당 증축공사(건축납품) 2" xfId="471" xr:uid="{00000000-0005-0000-0000-0000D6010000}"/>
    <cellStyle name="_우주센_삼성생활예술고 생활관(3층수정15%)공사" xfId="472" xr:uid="{00000000-0005-0000-0000-0000D7010000}"/>
    <cellStyle name="_우주센_삼성생활예술고 생활관(3층수정15%)공사 2" xfId="473" xr:uid="{00000000-0005-0000-0000-0000D8010000}"/>
    <cellStyle name="_우주센_송학하수품의(설계넣고)" xfId="474" xr:uid="{00000000-0005-0000-0000-0000D9010000}"/>
    <cellStyle name="_우주센_송학하수품의(설계넣고) 2" xfId="475" xr:uid="{00000000-0005-0000-0000-0000DA010000}"/>
    <cellStyle name="_우주센_송학하수품의(설계넣고)_2011년 소백산 자락길 홍보관 신축공사(건축)" xfId="476" xr:uid="{00000000-0005-0000-0000-0000DB010000}"/>
    <cellStyle name="_우주센_송학하수품의(설계넣고)_갑지(건축 (2)" xfId="477" xr:uid="{00000000-0005-0000-0000-0000DC010000}"/>
    <cellStyle name="_우주센_송학하수품의(설계넣고)_갑지(건축 (2) 2" xfId="478" xr:uid="{00000000-0005-0000-0000-0000DD010000}"/>
    <cellStyle name="_우주센_송학하수품의(설계넣고)_경북능금농협(북촌)골판지공장 " xfId="479" xr:uid="{00000000-0005-0000-0000-0000DE010000}"/>
    <cellStyle name="_우주센_송학하수품의(설계넣고)_관급자재 명세" xfId="480" xr:uid="{00000000-0005-0000-0000-0000DF010000}"/>
    <cellStyle name="_우주센_송학하수품의(설계넣고)_삼성생활예술고 생활관(3층수정15%)공사" xfId="481" xr:uid="{00000000-0005-0000-0000-0000E0010000}"/>
    <cellStyle name="_우주센_송학하수품의(설계넣고)_삼성생활예술고 생활관(3층수정15%)공사 2" xfId="482" xr:uid="{00000000-0005-0000-0000-0000E1010000}"/>
    <cellStyle name="_우주센_송학하수품의(설계넣고)_안강여고 화장실 개선공사" xfId="483" xr:uid="{00000000-0005-0000-0000-0000E2010000}"/>
    <cellStyle name="_우주센_송학하수품의(설계넣고)_영주서부초등학교 교사동 방수공사" xfId="484" xr:uid="{00000000-0005-0000-0000-0000E3010000}"/>
    <cellStyle name="_우주센_송학하수품의(설계넣고)_용곡지구_보건진료소_신축설비공사" xfId="485" xr:uid="{00000000-0005-0000-0000-0000E4010000}"/>
    <cellStyle name="_우주센_송학하수품의(설계넣고)_용곡지구_보건진료소_신축설비공사 2" xfId="486" xr:uid="{00000000-0005-0000-0000-0000E5010000}"/>
    <cellStyle name="_우주센_송학하수품의(설계넣고)_우보초등학교 화장실보수및기타공사(건축)" xfId="487" xr:uid="{00000000-0005-0000-0000-0000E6010000}"/>
    <cellStyle name="_우주센_송학하수품의(설계넣고)_우보초등학교 화장실보수및기타공사(건축) 2" xfId="488" xr:uid="{00000000-0005-0000-0000-0000E7010000}"/>
    <cellStyle name="_우주센_송학하수품의(설계넣고)_화령초등학교 다목적강당 증축공사(건축)" xfId="489" xr:uid="{00000000-0005-0000-0000-0000E8010000}"/>
    <cellStyle name="_우주센_송학하수품의(설계넣고)_화령초등학교 다목적강당 증축공사(건축) 2" xfId="490" xr:uid="{00000000-0005-0000-0000-0000E9010000}"/>
    <cellStyle name="_우주센_송학하수품의(설계넣고)_화령초등학교 다목적강당 증축공사(건축납품)" xfId="491" xr:uid="{00000000-0005-0000-0000-0000EA010000}"/>
    <cellStyle name="_우주센_송학하수품의(설계넣고)_화령초등학교 다목적강당 증축공사(건축납품) 2" xfId="492" xr:uid="{00000000-0005-0000-0000-0000EB010000}"/>
    <cellStyle name="_우주센_안강여고 화장실 개선공사" xfId="493" xr:uid="{00000000-0005-0000-0000-0000EC010000}"/>
    <cellStyle name="_우주센_영주서부초등학교 교사동 방수공사" xfId="494" xr:uid="{00000000-0005-0000-0000-0000ED010000}"/>
    <cellStyle name="_우주센_용곡지구_보건진료소_신축설비공사" xfId="495" xr:uid="{00000000-0005-0000-0000-0000EE010000}"/>
    <cellStyle name="_우주센_용곡지구_보건진료소_신축설비공사 2" xfId="496" xr:uid="{00000000-0005-0000-0000-0000EF010000}"/>
    <cellStyle name="_우주센_우보초등학교 화장실보수및기타공사(건축)" xfId="497" xr:uid="{00000000-0005-0000-0000-0000F0010000}"/>
    <cellStyle name="_우주센_우보초등학교 화장실보수및기타공사(건축) 2" xfId="498" xr:uid="{00000000-0005-0000-0000-0000F1010000}"/>
    <cellStyle name="_우주센_우주센터투찰" xfId="499" xr:uid="{00000000-0005-0000-0000-0000F2010000}"/>
    <cellStyle name="_우주센_우주센터투찰 2" xfId="500" xr:uid="{00000000-0005-0000-0000-0000F3010000}"/>
    <cellStyle name="_우주센_우주센터투찰_2011년 소백산 자락길 홍보관 신축공사(건축)" xfId="501" xr:uid="{00000000-0005-0000-0000-0000F4010000}"/>
    <cellStyle name="_우주센_우주센터투찰_갑지(건축 (2)" xfId="502" xr:uid="{00000000-0005-0000-0000-0000F5010000}"/>
    <cellStyle name="_우주센_우주센터투찰_갑지(건축 (2) 2" xfId="503" xr:uid="{00000000-0005-0000-0000-0000F6010000}"/>
    <cellStyle name="_우주센_우주센터투찰_경북능금농협(북촌)골판지공장 " xfId="504" xr:uid="{00000000-0005-0000-0000-0000F7010000}"/>
    <cellStyle name="_우주센_우주센터투찰_관급자재 명세" xfId="505" xr:uid="{00000000-0005-0000-0000-0000F8010000}"/>
    <cellStyle name="_우주센_우주센터투찰_광주평동투찰" xfId="506" xr:uid="{00000000-0005-0000-0000-0000F9010000}"/>
    <cellStyle name="_우주센_우주센터투찰_광주평동투찰 2" xfId="507" xr:uid="{00000000-0005-0000-0000-0000FA010000}"/>
    <cellStyle name="_우주센_우주센터투찰_광주평동투찰_2011년 소백산 자락길 홍보관 신축공사(건축)" xfId="508" xr:uid="{00000000-0005-0000-0000-0000FB010000}"/>
    <cellStyle name="_우주센_우주센터투찰_광주평동투찰_갑지(건축 (2)" xfId="509" xr:uid="{00000000-0005-0000-0000-0000FC010000}"/>
    <cellStyle name="_우주센_우주센터투찰_광주평동투찰_갑지(건축 (2) 2" xfId="510" xr:uid="{00000000-0005-0000-0000-0000FD010000}"/>
    <cellStyle name="_우주센_우주센터투찰_광주평동투찰_경북능금농협(북촌)골판지공장 " xfId="511" xr:uid="{00000000-0005-0000-0000-0000FE010000}"/>
    <cellStyle name="_우주센_우주센터투찰_광주평동투찰_관급자재 명세" xfId="512" xr:uid="{00000000-0005-0000-0000-0000FF010000}"/>
    <cellStyle name="_우주센_우주센터투찰_광주평동투찰_삼성생활예술고 생활관(3층수정15%)공사" xfId="513" xr:uid="{00000000-0005-0000-0000-000000020000}"/>
    <cellStyle name="_우주센_우주센터투찰_광주평동투찰_삼성생활예술고 생활관(3층수정15%)공사 2" xfId="514" xr:uid="{00000000-0005-0000-0000-000001020000}"/>
    <cellStyle name="_우주센_우주센터투찰_광주평동투찰_안강여고 화장실 개선공사" xfId="515" xr:uid="{00000000-0005-0000-0000-000002020000}"/>
    <cellStyle name="_우주센_우주센터투찰_광주평동투찰_영주서부초등학교 교사동 방수공사" xfId="516" xr:uid="{00000000-0005-0000-0000-000003020000}"/>
    <cellStyle name="_우주센_우주센터투찰_광주평동투찰_용곡지구_보건진료소_신축설비공사" xfId="517" xr:uid="{00000000-0005-0000-0000-000004020000}"/>
    <cellStyle name="_우주센_우주센터투찰_광주평동투찰_용곡지구_보건진료소_신축설비공사 2" xfId="518" xr:uid="{00000000-0005-0000-0000-000005020000}"/>
    <cellStyle name="_우주센_우주센터투찰_광주평동투찰_우보초등학교 화장실보수및기타공사(건축)" xfId="519" xr:uid="{00000000-0005-0000-0000-000006020000}"/>
    <cellStyle name="_우주센_우주센터투찰_광주평동투찰_우보초등학교 화장실보수및기타공사(건축) 2" xfId="520" xr:uid="{00000000-0005-0000-0000-000007020000}"/>
    <cellStyle name="_우주센_우주센터투찰_광주평동투찰_화령초등학교 다목적강당 증축공사(건축)" xfId="521" xr:uid="{00000000-0005-0000-0000-000008020000}"/>
    <cellStyle name="_우주센_우주센터투찰_광주평동투찰_화령초등학교 다목적강당 증축공사(건축) 2" xfId="522" xr:uid="{00000000-0005-0000-0000-000009020000}"/>
    <cellStyle name="_우주센_우주센터투찰_광주평동투찰_화령초등학교 다목적강당 증축공사(건축납품)" xfId="523" xr:uid="{00000000-0005-0000-0000-00000A020000}"/>
    <cellStyle name="_우주센_우주센터투찰_광주평동투찰_화령초등학교 다목적강당 증축공사(건축납품) 2" xfId="524" xr:uid="{00000000-0005-0000-0000-00000B020000}"/>
    <cellStyle name="_우주센_우주센터투찰_광주평동품의1" xfId="525" xr:uid="{00000000-0005-0000-0000-00000C020000}"/>
    <cellStyle name="_우주센_우주센터투찰_광주평동품의1 2" xfId="526" xr:uid="{00000000-0005-0000-0000-00000D020000}"/>
    <cellStyle name="_우주센_우주센터투찰_광주평동품의1_2011년 소백산 자락길 홍보관 신축공사(건축)" xfId="527" xr:uid="{00000000-0005-0000-0000-00000E020000}"/>
    <cellStyle name="_우주센_우주센터투찰_광주평동품의1_갑지(건축 (2)" xfId="528" xr:uid="{00000000-0005-0000-0000-00000F020000}"/>
    <cellStyle name="_우주센_우주센터투찰_광주평동품의1_갑지(건축 (2) 2" xfId="529" xr:uid="{00000000-0005-0000-0000-000010020000}"/>
    <cellStyle name="_우주센_우주센터투찰_광주평동품의1_경북능금농협(북촌)골판지공장 " xfId="530" xr:uid="{00000000-0005-0000-0000-000011020000}"/>
    <cellStyle name="_우주센_우주센터투찰_광주평동품의1_관급자재 명세" xfId="531" xr:uid="{00000000-0005-0000-0000-000012020000}"/>
    <cellStyle name="_우주센_우주센터투찰_광주평동품의1_삼성생활예술고 생활관(3층수정15%)공사" xfId="532" xr:uid="{00000000-0005-0000-0000-000013020000}"/>
    <cellStyle name="_우주센_우주센터투찰_광주평동품의1_삼성생활예술고 생활관(3층수정15%)공사 2" xfId="533" xr:uid="{00000000-0005-0000-0000-000014020000}"/>
    <cellStyle name="_우주센_우주센터투찰_광주평동품의1_안강여고 화장실 개선공사" xfId="534" xr:uid="{00000000-0005-0000-0000-000015020000}"/>
    <cellStyle name="_우주센_우주센터투찰_광주평동품의1_영주서부초등학교 교사동 방수공사" xfId="535" xr:uid="{00000000-0005-0000-0000-000016020000}"/>
    <cellStyle name="_우주센_우주센터투찰_광주평동품의1_용곡지구_보건진료소_신축설비공사" xfId="536" xr:uid="{00000000-0005-0000-0000-000017020000}"/>
    <cellStyle name="_우주센_우주센터투찰_광주평동품의1_용곡지구_보건진료소_신축설비공사 2" xfId="537" xr:uid="{00000000-0005-0000-0000-000018020000}"/>
    <cellStyle name="_우주센_우주센터투찰_광주평동품의1_우보초등학교 화장실보수및기타공사(건축)" xfId="538" xr:uid="{00000000-0005-0000-0000-000019020000}"/>
    <cellStyle name="_우주센_우주센터투찰_광주평동품의1_우보초등학교 화장실보수및기타공사(건축) 2" xfId="539" xr:uid="{00000000-0005-0000-0000-00001A020000}"/>
    <cellStyle name="_우주센_우주센터투찰_광주평동품의1_화령초등학교 다목적강당 증축공사(건축)" xfId="540" xr:uid="{00000000-0005-0000-0000-00001B020000}"/>
    <cellStyle name="_우주센_우주센터투찰_광주평동품의1_화령초등학교 다목적강당 증축공사(건축) 2" xfId="541" xr:uid="{00000000-0005-0000-0000-00001C020000}"/>
    <cellStyle name="_우주센_우주센터투찰_광주평동품의1_화령초등학교 다목적강당 증축공사(건축납품)" xfId="542" xr:uid="{00000000-0005-0000-0000-00001D020000}"/>
    <cellStyle name="_우주센_우주센터투찰_광주평동품의1_화령초등학교 다목적강당 증축공사(건축납품) 2" xfId="543" xr:uid="{00000000-0005-0000-0000-00001E020000}"/>
    <cellStyle name="_우주센_우주센터투찰_삼성생활예술고 생활관(3층수정15%)공사" xfId="544" xr:uid="{00000000-0005-0000-0000-00001F020000}"/>
    <cellStyle name="_우주센_우주센터투찰_삼성생활예술고 생활관(3층수정15%)공사 2" xfId="545" xr:uid="{00000000-0005-0000-0000-000020020000}"/>
    <cellStyle name="_우주센_우주센터투찰_송학하수품의(설계넣고)" xfId="546" xr:uid="{00000000-0005-0000-0000-000021020000}"/>
    <cellStyle name="_우주센_우주센터투찰_송학하수품의(설계넣고) 2" xfId="547" xr:uid="{00000000-0005-0000-0000-000022020000}"/>
    <cellStyle name="_우주센_우주센터투찰_송학하수품의(설계넣고)_2011년 소백산 자락길 홍보관 신축공사(건축)" xfId="548" xr:uid="{00000000-0005-0000-0000-000023020000}"/>
    <cellStyle name="_우주센_우주센터투찰_송학하수품의(설계넣고)_갑지(건축 (2)" xfId="549" xr:uid="{00000000-0005-0000-0000-000024020000}"/>
    <cellStyle name="_우주센_우주센터투찰_송학하수품의(설계넣고)_갑지(건축 (2) 2" xfId="550" xr:uid="{00000000-0005-0000-0000-000025020000}"/>
    <cellStyle name="_우주센_우주센터투찰_송학하수품의(설계넣고)_경북능금농협(북촌)골판지공장 " xfId="551" xr:uid="{00000000-0005-0000-0000-000026020000}"/>
    <cellStyle name="_우주센_우주센터투찰_송학하수품의(설계넣고)_관급자재 명세" xfId="552" xr:uid="{00000000-0005-0000-0000-000027020000}"/>
    <cellStyle name="_우주센_우주센터투찰_송학하수품의(설계넣고)_삼성생활예술고 생활관(3층수정15%)공사" xfId="553" xr:uid="{00000000-0005-0000-0000-000028020000}"/>
    <cellStyle name="_우주센_우주센터투찰_송학하수품의(설계넣고)_삼성생활예술고 생활관(3층수정15%)공사 2" xfId="554" xr:uid="{00000000-0005-0000-0000-000029020000}"/>
    <cellStyle name="_우주센_우주센터투찰_송학하수품의(설계넣고)_안강여고 화장실 개선공사" xfId="555" xr:uid="{00000000-0005-0000-0000-00002A020000}"/>
    <cellStyle name="_우주센_우주센터투찰_송학하수품의(설계넣고)_영주서부초등학교 교사동 방수공사" xfId="556" xr:uid="{00000000-0005-0000-0000-00002B020000}"/>
    <cellStyle name="_우주센_우주센터투찰_송학하수품의(설계넣고)_용곡지구_보건진료소_신축설비공사" xfId="557" xr:uid="{00000000-0005-0000-0000-00002C020000}"/>
    <cellStyle name="_우주센_우주센터투찰_송학하수품의(설계넣고)_용곡지구_보건진료소_신축설비공사 2" xfId="558" xr:uid="{00000000-0005-0000-0000-00002D020000}"/>
    <cellStyle name="_우주센_우주센터투찰_송학하수품의(설계넣고)_우보초등학교 화장실보수및기타공사(건축)" xfId="559" xr:uid="{00000000-0005-0000-0000-00002E020000}"/>
    <cellStyle name="_우주센_우주센터투찰_송학하수품의(설계넣고)_우보초등학교 화장실보수및기타공사(건축) 2" xfId="560" xr:uid="{00000000-0005-0000-0000-00002F020000}"/>
    <cellStyle name="_우주센_우주센터투찰_송학하수품의(설계넣고)_화령초등학교 다목적강당 증축공사(건축)" xfId="561" xr:uid="{00000000-0005-0000-0000-000030020000}"/>
    <cellStyle name="_우주센_우주센터투찰_송학하수품의(설계넣고)_화령초등학교 다목적강당 증축공사(건축) 2" xfId="562" xr:uid="{00000000-0005-0000-0000-000031020000}"/>
    <cellStyle name="_우주센_우주센터투찰_송학하수품의(설계넣고)_화령초등학교 다목적강당 증축공사(건축납품)" xfId="563" xr:uid="{00000000-0005-0000-0000-000032020000}"/>
    <cellStyle name="_우주센_우주센터투찰_송학하수품의(설계넣고)_화령초등학교 다목적강당 증축공사(건축납품) 2" xfId="564" xr:uid="{00000000-0005-0000-0000-000033020000}"/>
    <cellStyle name="_우주센_우주센터투찰_안강여고 화장실 개선공사" xfId="565" xr:uid="{00000000-0005-0000-0000-000034020000}"/>
    <cellStyle name="_우주센_우주센터투찰_영주서부초등학교 교사동 방수공사" xfId="566" xr:uid="{00000000-0005-0000-0000-000035020000}"/>
    <cellStyle name="_우주센_우주센터투찰_용곡지구_보건진료소_신축설비공사" xfId="567" xr:uid="{00000000-0005-0000-0000-000036020000}"/>
    <cellStyle name="_우주센_우주센터투찰_용곡지구_보건진료소_신축설비공사 2" xfId="568" xr:uid="{00000000-0005-0000-0000-000037020000}"/>
    <cellStyle name="_우주센_우주센터투찰_우보초등학교 화장실보수및기타공사(건축)" xfId="569" xr:uid="{00000000-0005-0000-0000-000038020000}"/>
    <cellStyle name="_우주센_우주센터투찰_우보초등학교 화장실보수및기타공사(건축) 2" xfId="570" xr:uid="{00000000-0005-0000-0000-000039020000}"/>
    <cellStyle name="_우주센_우주센터투찰_화령초등학교 다목적강당 증축공사(건축)" xfId="571" xr:uid="{00000000-0005-0000-0000-00003A020000}"/>
    <cellStyle name="_우주센_우주센터투찰_화령초등학교 다목적강당 증축공사(건축) 2" xfId="572" xr:uid="{00000000-0005-0000-0000-00003B020000}"/>
    <cellStyle name="_우주센_우주센터투찰_화령초등학교 다목적강당 증축공사(건축납품)" xfId="573" xr:uid="{00000000-0005-0000-0000-00003C020000}"/>
    <cellStyle name="_우주센_우주센터투찰_화령초등학교 다목적강당 증축공사(건축납품) 2" xfId="574" xr:uid="{00000000-0005-0000-0000-00003D020000}"/>
    <cellStyle name="_우주센_화령초등학교 다목적강당 증축공사(건축)" xfId="575" xr:uid="{00000000-0005-0000-0000-00003E020000}"/>
    <cellStyle name="_우주센_화령초등학교 다목적강당 증축공사(건축) 2" xfId="576" xr:uid="{00000000-0005-0000-0000-00003F020000}"/>
    <cellStyle name="_우주센_화령초등학교 다목적강당 증축공사(건축납품)" xfId="577" xr:uid="{00000000-0005-0000-0000-000040020000}"/>
    <cellStyle name="_우주센_화령초등학교 다목적강당 증축공사(건축납품) 2" xfId="578" xr:uid="{00000000-0005-0000-0000-000041020000}"/>
    <cellStyle name="_운반비" xfId="579" xr:uid="{00000000-0005-0000-0000-000042020000}"/>
    <cellStyle name="_원가계산서" xfId="580" xr:uid="{00000000-0005-0000-0000-000043020000}"/>
    <cellStyle name="_의료원-건축" xfId="581" xr:uid="{00000000-0005-0000-0000-000044020000}"/>
    <cellStyle name="_이양능주(2공구)bid전기" xfId="582" xr:uid="{00000000-0005-0000-0000-000045020000}"/>
    <cellStyle name="_이양능주(2공구)bid전기 2" xfId="583" xr:uid="{00000000-0005-0000-0000-000046020000}"/>
    <cellStyle name="_이양능주(2공구)bid전기_2011년 소백산 자락길 홍보관 신축공사(건축)" xfId="584" xr:uid="{00000000-0005-0000-0000-000047020000}"/>
    <cellStyle name="_이양능주(2공구)bid전기_갑지(건축 (2)" xfId="585" xr:uid="{00000000-0005-0000-0000-000048020000}"/>
    <cellStyle name="_이양능주(2공구)bid전기_갑지(건축 (2) 2" xfId="586" xr:uid="{00000000-0005-0000-0000-000049020000}"/>
    <cellStyle name="_이양능주(2공구)bid전기_경북능금농협(북촌)골판지공장 " xfId="587" xr:uid="{00000000-0005-0000-0000-00004A020000}"/>
    <cellStyle name="_이양능주(2공구)bid전기_관급자재 명세" xfId="588" xr:uid="{00000000-0005-0000-0000-00004B020000}"/>
    <cellStyle name="_이양능주(2공구)bid전기_삼성생활예술고 생활관(3층수정15%)공사" xfId="589" xr:uid="{00000000-0005-0000-0000-00004C020000}"/>
    <cellStyle name="_이양능주(2공구)bid전기_삼성생활예술고 생활관(3층수정15%)공사 2" xfId="590" xr:uid="{00000000-0005-0000-0000-00004D020000}"/>
    <cellStyle name="_이양능주(2공구)bid전기_안강여고 화장실 개선공사" xfId="591" xr:uid="{00000000-0005-0000-0000-00004E020000}"/>
    <cellStyle name="_이양능주(2공구)bid전기_영주서부초등학교 교사동 방수공사" xfId="592" xr:uid="{00000000-0005-0000-0000-00004F020000}"/>
    <cellStyle name="_이양능주(2공구)bid전기_용곡지구_보건진료소_신축설비공사" xfId="593" xr:uid="{00000000-0005-0000-0000-000050020000}"/>
    <cellStyle name="_이양능주(2공구)bid전기_용곡지구_보건진료소_신축설비공사 2" xfId="594" xr:uid="{00000000-0005-0000-0000-000051020000}"/>
    <cellStyle name="_이양능주(2공구)bid전기_우보초등학교 화장실보수및기타공사(건축)" xfId="595" xr:uid="{00000000-0005-0000-0000-000052020000}"/>
    <cellStyle name="_이양능주(2공구)bid전기_우보초등학교 화장실보수및기타공사(건축) 2" xfId="596" xr:uid="{00000000-0005-0000-0000-000053020000}"/>
    <cellStyle name="_이양능주(2공구)bid전기_화령초등학교 다목적강당 증축공사(건축)" xfId="597" xr:uid="{00000000-0005-0000-0000-000054020000}"/>
    <cellStyle name="_이양능주(2공구)bid전기_화령초등학교 다목적강당 증축공사(건축) 2" xfId="598" xr:uid="{00000000-0005-0000-0000-000055020000}"/>
    <cellStyle name="_이양능주(2공구)bid전기_화령초등학교 다목적강당 증축공사(건축납품)" xfId="599" xr:uid="{00000000-0005-0000-0000-000056020000}"/>
    <cellStyle name="_이양능주(2공구)bid전기_화령초등학교 다목적강당 증축공사(건축납품) 2" xfId="600" xr:uid="{00000000-0005-0000-0000-000057020000}"/>
    <cellStyle name="_인원계획표 " xfId="601" xr:uid="{00000000-0005-0000-0000-000058020000}"/>
    <cellStyle name="_인원계획표  2" xfId="602" xr:uid="{00000000-0005-0000-0000-000059020000}"/>
    <cellStyle name="_인원계획표 _2011년 소백산 자락길 홍보관 신축공사(건축)" xfId="603" xr:uid="{00000000-0005-0000-0000-00005A020000}"/>
    <cellStyle name="_인원계획표 _갑지(건축 (2)" xfId="604" xr:uid="{00000000-0005-0000-0000-00005B020000}"/>
    <cellStyle name="_인원계획표 _갑지(건축 (2) 2" xfId="605" xr:uid="{00000000-0005-0000-0000-00005C020000}"/>
    <cellStyle name="_인원계획표 _경북능금농협(북촌)골판지공장 " xfId="606" xr:uid="{00000000-0005-0000-0000-00005D020000}"/>
    <cellStyle name="_인원계획표 _관급자재 명세" xfId="607" xr:uid="{00000000-0005-0000-0000-00005E020000}"/>
    <cellStyle name="_인원계획표 _광주평동투찰" xfId="608" xr:uid="{00000000-0005-0000-0000-00005F020000}"/>
    <cellStyle name="_인원계획표 _광주평동투찰 2" xfId="609" xr:uid="{00000000-0005-0000-0000-000060020000}"/>
    <cellStyle name="_인원계획표 _광주평동투찰_2011년 소백산 자락길 홍보관 신축공사(건축)" xfId="610" xr:uid="{00000000-0005-0000-0000-000061020000}"/>
    <cellStyle name="_인원계획표 _광주평동투찰_갑지(건축 (2)" xfId="611" xr:uid="{00000000-0005-0000-0000-000062020000}"/>
    <cellStyle name="_인원계획표 _광주평동투찰_갑지(건축 (2) 2" xfId="612" xr:uid="{00000000-0005-0000-0000-000063020000}"/>
    <cellStyle name="_인원계획표 _광주평동투찰_경북능금농협(북촌)골판지공장 " xfId="613" xr:uid="{00000000-0005-0000-0000-000064020000}"/>
    <cellStyle name="_인원계획표 _광주평동투찰_관급자재 명세" xfId="614" xr:uid="{00000000-0005-0000-0000-000065020000}"/>
    <cellStyle name="_인원계획표 _광주평동투찰_삼성생활예술고 생활관(3층수정15%)공사" xfId="615" xr:uid="{00000000-0005-0000-0000-000066020000}"/>
    <cellStyle name="_인원계획표 _광주평동투찰_삼성생활예술고 생활관(3층수정15%)공사 2" xfId="616" xr:uid="{00000000-0005-0000-0000-000067020000}"/>
    <cellStyle name="_인원계획표 _광주평동투찰_안강여고 화장실 개선공사" xfId="617" xr:uid="{00000000-0005-0000-0000-000068020000}"/>
    <cellStyle name="_인원계획표 _광주평동투찰_영주서부초등학교 교사동 방수공사" xfId="618" xr:uid="{00000000-0005-0000-0000-000069020000}"/>
    <cellStyle name="_인원계획표 _광주평동투찰_용곡지구_보건진료소_신축설비공사" xfId="619" xr:uid="{00000000-0005-0000-0000-00006A020000}"/>
    <cellStyle name="_인원계획표 _광주평동투찰_용곡지구_보건진료소_신축설비공사 2" xfId="620" xr:uid="{00000000-0005-0000-0000-00006B020000}"/>
    <cellStyle name="_인원계획표 _광주평동투찰_우보초등학교 화장실보수및기타공사(건축)" xfId="621" xr:uid="{00000000-0005-0000-0000-00006C020000}"/>
    <cellStyle name="_인원계획표 _광주평동투찰_우보초등학교 화장실보수및기타공사(건축) 2" xfId="622" xr:uid="{00000000-0005-0000-0000-00006D020000}"/>
    <cellStyle name="_인원계획표 _광주평동투찰_화령초등학교 다목적강당 증축공사(건축)" xfId="623" xr:uid="{00000000-0005-0000-0000-00006E020000}"/>
    <cellStyle name="_인원계획표 _광주평동투찰_화령초등학교 다목적강당 증축공사(건축) 2" xfId="624" xr:uid="{00000000-0005-0000-0000-00006F020000}"/>
    <cellStyle name="_인원계획표 _광주평동투찰_화령초등학교 다목적강당 증축공사(건축납품)" xfId="625" xr:uid="{00000000-0005-0000-0000-000070020000}"/>
    <cellStyle name="_인원계획표 _광주평동투찰_화령초등학교 다목적강당 증축공사(건축납품) 2" xfId="626" xr:uid="{00000000-0005-0000-0000-000071020000}"/>
    <cellStyle name="_인원계획표 _광주평동품의1" xfId="627" xr:uid="{00000000-0005-0000-0000-000072020000}"/>
    <cellStyle name="_인원계획표 _광주평동품의1 2" xfId="628" xr:uid="{00000000-0005-0000-0000-000073020000}"/>
    <cellStyle name="_인원계획표 _광주평동품의1_2011년 소백산 자락길 홍보관 신축공사(건축)" xfId="629" xr:uid="{00000000-0005-0000-0000-000074020000}"/>
    <cellStyle name="_인원계획표 _광주평동품의1_갑지(건축 (2)" xfId="630" xr:uid="{00000000-0005-0000-0000-000075020000}"/>
    <cellStyle name="_인원계획표 _광주평동품의1_갑지(건축 (2) 2" xfId="631" xr:uid="{00000000-0005-0000-0000-000076020000}"/>
    <cellStyle name="_인원계획표 _광주평동품의1_경북능금농협(북촌)골판지공장 " xfId="632" xr:uid="{00000000-0005-0000-0000-000077020000}"/>
    <cellStyle name="_인원계획표 _광주평동품의1_관급자재 명세" xfId="633" xr:uid="{00000000-0005-0000-0000-000078020000}"/>
    <cellStyle name="_인원계획표 _광주평동품의1_삼성생활예술고 생활관(3층수정15%)공사" xfId="634" xr:uid="{00000000-0005-0000-0000-000079020000}"/>
    <cellStyle name="_인원계획표 _광주평동품의1_삼성생활예술고 생활관(3층수정15%)공사 2" xfId="635" xr:uid="{00000000-0005-0000-0000-00007A020000}"/>
    <cellStyle name="_인원계획표 _광주평동품의1_안강여고 화장실 개선공사" xfId="636" xr:uid="{00000000-0005-0000-0000-00007B020000}"/>
    <cellStyle name="_인원계획표 _광주평동품의1_영주서부초등학교 교사동 방수공사" xfId="637" xr:uid="{00000000-0005-0000-0000-00007C020000}"/>
    <cellStyle name="_인원계획표 _광주평동품의1_용곡지구_보건진료소_신축설비공사" xfId="638" xr:uid="{00000000-0005-0000-0000-00007D020000}"/>
    <cellStyle name="_인원계획표 _광주평동품의1_용곡지구_보건진료소_신축설비공사 2" xfId="639" xr:uid="{00000000-0005-0000-0000-00007E020000}"/>
    <cellStyle name="_인원계획표 _광주평동품의1_우보초등학교 화장실보수및기타공사(건축)" xfId="640" xr:uid="{00000000-0005-0000-0000-00007F020000}"/>
    <cellStyle name="_인원계획표 _광주평동품의1_우보초등학교 화장실보수및기타공사(건축) 2" xfId="641" xr:uid="{00000000-0005-0000-0000-000080020000}"/>
    <cellStyle name="_인원계획표 _광주평동품의1_화령초등학교 다목적강당 증축공사(건축)" xfId="642" xr:uid="{00000000-0005-0000-0000-000081020000}"/>
    <cellStyle name="_인원계획표 _광주평동품의1_화령초등학교 다목적강당 증축공사(건축) 2" xfId="643" xr:uid="{00000000-0005-0000-0000-000082020000}"/>
    <cellStyle name="_인원계획표 _광주평동품의1_화령초등학교 다목적강당 증축공사(건축납품)" xfId="644" xr:uid="{00000000-0005-0000-0000-000083020000}"/>
    <cellStyle name="_인원계획표 _광주평동품의1_화령초등학교 다목적강당 증축공사(건축납품) 2" xfId="645" xr:uid="{00000000-0005-0000-0000-000084020000}"/>
    <cellStyle name="_인원계획표 _삼성생활예술고 생활관(3층수정15%)공사" xfId="646" xr:uid="{00000000-0005-0000-0000-000085020000}"/>
    <cellStyle name="_인원계획표 _삼성생활예술고 생활관(3층수정15%)공사 2" xfId="647" xr:uid="{00000000-0005-0000-0000-000086020000}"/>
    <cellStyle name="_인원계획표 _송학하수품의(설계넣고)" xfId="648" xr:uid="{00000000-0005-0000-0000-000087020000}"/>
    <cellStyle name="_인원계획표 _송학하수품의(설계넣고) 2" xfId="649" xr:uid="{00000000-0005-0000-0000-000088020000}"/>
    <cellStyle name="_인원계획표 _송학하수품의(설계넣고)_2011년 소백산 자락길 홍보관 신축공사(건축)" xfId="650" xr:uid="{00000000-0005-0000-0000-000089020000}"/>
    <cellStyle name="_인원계획표 _송학하수품의(설계넣고)_갑지(건축 (2)" xfId="651" xr:uid="{00000000-0005-0000-0000-00008A020000}"/>
    <cellStyle name="_인원계획표 _송학하수품의(설계넣고)_갑지(건축 (2) 2" xfId="652" xr:uid="{00000000-0005-0000-0000-00008B020000}"/>
    <cellStyle name="_인원계획표 _송학하수품의(설계넣고)_경북능금농협(북촌)골판지공장 " xfId="653" xr:uid="{00000000-0005-0000-0000-00008C020000}"/>
    <cellStyle name="_인원계획표 _송학하수품의(설계넣고)_관급자재 명세" xfId="654" xr:uid="{00000000-0005-0000-0000-00008D020000}"/>
    <cellStyle name="_인원계획표 _송학하수품의(설계넣고)_삼성생활예술고 생활관(3층수정15%)공사" xfId="655" xr:uid="{00000000-0005-0000-0000-00008E020000}"/>
    <cellStyle name="_인원계획표 _송학하수품의(설계넣고)_삼성생활예술고 생활관(3층수정15%)공사 2" xfId="656" xr:uid="{00000000-0005-0000-0000-00008F020000}"/>
    <cellStyle name="_인원계획표 _송학하수품의(설계넣고)_안강여고 화장실 개선공사" xfId="657" xr:uid="{00000000-0005-0000-0000-000090020000}"/>
    <cellStyle name="_인원계획표 _송학하수품의(설계넣고)_영주서부초등학교 교사동 방수공사" xfId="658" xr:uid="{00000000-0005-0000-0000-000091020000}"/>
    <cellStyle name="_인원계획표 _송학하수품의(설계넣고)_용곡지구_보건진료소_신축설비공사" xfId="659" xr:uid="{00000000-0005-0000-0000-000092020000}"/>
    <cellStyle name="_인원계획표 _송학하수품의(설계넣고)_용곡지구_보건진료소_신축설비공사 2" xfId="660" xr:uid="{00000000-0005-0000-0000-000093020000}"/>
    <cellStyle name="_인원계획표 _송학하수품의(설계넣고)_우보초등학교 화장실보수및기타공사(건축)" xfId="661" xr:uid="{00000000-0005-0000-0000-000094020000}"/>
    <cellStyle name="_인원계획표 _송학하수품의(설계넣고)_우보초등학교 화장실보수및기타공사(건축) 2" xfId="662" xr:uid="{00000000-0005-0000-0000-000095020000}"/>
    <cellStyle name="_인원계획표 _송학하수품의(설계넣고)_화령초등학교 다목적강당 증축공사(건축)" xfId="663" xr:uid="{00000000-0005-0000-0000-000096020000}"/>
    <cellStyle name="_인원계획표 _송학하수품의(설계넣고)_화령초등학교 다목적강당 증축공사(건축) 2" xfId="664" xr:uid="{00000000-0005-0000-0000-000097020000}"/>
    <cellStyle name="_인원계획표 _송학하수품의(설계넣고)_화령초등학교 다목적강당 증축공사(건축납품)" xfId="665" xr:uid="{00000000-0005-0000-0000-000098020000}"/>
    <cellStyle name="_인원계획표 _송학하수품의(설계넣고)_화령초등학교 다목적강당 증축공사(건축납품) 2" xfId="666" xr:uid="{00000000-0005-0000-0000-000099020000}"/>
    <cellStyle name="_인원계획표 _안강여고 화장실 개선공사" xfId="667" xr:uid="{00000000-0005-0000-0000-00009A020000}"/>
    <cellStyle name="_인원계획표 _영주서부초등학교 교사동 방수공사" xfId="668" xr:uid="{00000000-0005-0000-0000-00009B020000}"/>
    <cellStyle name="_인원계획표 _용곡지구_보건진료소_신축설비공사" xfId="669" xr:uid="{00000000-0005-0000-0000-00009C020000}"/>
    <cellStyle name="_인원계획표 _용곡지구_보건진료소_신축설비공사 2" xfId="670" xr:uid="{00000000-0005-0000-0000-00009D020000}"/>
    <cellStyle name="_인원계획표 _우보초등학교 화장실보수및기타공사(건축)" xfId="671" xr:uid="{00000000-0005-0000-0000-00009E020000}"/>
    <cellStyle name="_인원계획표 _우보초등학교 화장실보수및기타공사(건축) 2" xfId="672" xr:uid="{00000000-0005-0000-0000-00009F020000}"/>
    <cellStyle name="_인원계획표 _적격 " xfId="673" xr:uid="{00000000-0005-0000-0000-0000A0020000}"/>
    <cellStyle name="_인원계획표 _적격  2" xfId="674" xr:uid="{00000000-0005-0000-0000-0000A1020000}"/>
    <cellStyle name="_인원계획표 _적격 _2011년 소백산 자락길 홍보관 신축공사(건축)" xfId="675" xr:uid="{00000000-0005-0000-0000-0000A2020000}"/>
    <cellStyle name="_인원계획표 _적격 _갑지(건축 (2)" xfId="676" xr:uid="{00000000-0005-0000-0000-0000A3020000}"/>
    <cellStyle name="_인원계획표 _적격 _갑지(건축 (2) 2" xfId="677" xr:uid="{00000000-0005-0000-0000-0000A4020000}"/>
    <cellStyle name="_인원계획표 _적격 _경북능금농협(북촌)골판지공장 " xfId="678" xr:uid="{00000000-0005-0000-0000-0000A5020000}"/>
    <cellStyle name="_인원계획표 _적격 _관급자재 명세" xfId="679" xr:uid="{00000000-0005-0000-0000-0000A6020000}"/>
    <cellStyle name="_인원계획표 _적격 _광주평동투찰" xfId="680" xr:uid="{00000000-0005-0000-0000-0000A7020000}"/>
    <cellStyle name="_인원계획표 _적격 _광주평동투찰 2" xfId="681" xr:uid="{00000000-0005-0000-0000-0000A8020000}"/>
    <cellStyle name="_인원계획표 _적격 _광주평동투찰_2011년 소백산 자락길 홍보관 신축공사(건축)" xfId="682" xr:uid="{00000000-0005-0000-0000-0000A9020000}"/>
    <cellStyle name="_인원계획표 _적격 _광주평동투찰_갑지(건축 (2)" xfId="683" xr:uid="{00000000-0005-0000-0000-0000AA020000}"/>
    <cellStyle name="_인원계획표 _적격 _광주평동투찰_갑지(건축 (2) 2" xfId="684" xr:uid="{00000000-0005-0000-0000-0000AB020000}"/>
    <cellStyle name="_인원계획표 _적격 _광주평동투찰_경북능금농협(북촌)골판지공장 " xfId="685" xr:uid="{00000000-0005-0000-0000-0000AC020000}"/>
    <cellStyle name="_인원계획표 _적격 _광주평동투찰_관급자재 명세" xfId="686" xr:uid="{00000000-0005-0000-0000-0000AD020000}"/>
    <cellStyle name="_인원계획표 _적격 _광주평동투찰_삼성생활예술고 생활관(3층수정15%)공사" xfId="687" xr:uid="{00000000-0005-0000-0000-0000AE020000}"/>
    <cellStyle name="_인원계획표 _적격 _광주평동투찰_삼성생활예술고 생활관(3층수정15%)공사 2" xfId="688" xr:uid="{00000000-0005-0000-0000-0000AF020000}"/>
    <cellStyle name="_인원계획표 _적격 _광주평동투찰_안강여고 화장실 개선공사" xfId="689" xr:uid="{00000000-0005-0000-0000-0000B0020000}"/>
    <cellStyle name="_인원계획표 _적격 _광주평동투찰_영주서부초등학교 교사동 방수공사" xfId="690" xr:uid="{00000000-0005-0000-0000-0000B1020000}"/>
    <cellStyle name="_인원계획표 _적격 _광주평동투찰_용곡지구_보건진료소_신축설비공사" xfId="691" xr:uid="{00000000-0005-0000-0000-0000B2020000}"/>
    <cellStyle name="_인원계획표 _적격 _광주평동투찰_용곡지구_보건진료소_신축설비공사 2" xfId="692" xr:uid="{00000000-0005-0000-0000-0000B3020000}"/>
    <cellStyle name="_인원계획표 _적격 _광주평동투찰_우보초등학교 화장실보수및기타공사(건축)" xfId="693" xr:uid="{00000000-0005-0000-0000-0000B4020000}"/>
    <cellStyle name="_인원계획표 _적격 _광주평동투찰_우보초등학교 화장실보수및기타공사(건축) 2" xfId="694" xr:uid="{00000000-0005-0000-0000-0000B5020000}"/>
    <cellStyle name="_인원계획표 _적격 _광주평동투찰_화령초등학교 다목적강당 증축공사(건축)" xfId="695" xr:uid="{00000000-0005-0000-0000-0000B6020000}"/>
    <cellStyle name="_인원계획표 _적격 _광주평동투찰_화령초등학교 다목적강당 증축공사(건축) 2" xfId="696" xr:uid="{00000000-0005-0000-0000-0000B7020000}"/>
    <cellStyle name="_인원계획표 _적격 _광주평동투찰_화령초등학교 다목적강당 증축공사(건축납품)" xfId="697" xr:uid="{00000000-0005-0000-0000-0000B8020000}"/>
    <cellStyle name="_인원계획표 _적격 _광주평동투찰_화령초등학교 다목적강당 증축공사(건축납품) 2" xfId="698" xr:uid="{00000000-0005-0000-0000-0000B9020000}"/>
    <cellStyle name="_인원계획표 _적격 _광주평동품의1" xfId="699" xr:uid="{00000000-0005-0000-0000-0000BA020000}"/>
    <cellStyle name="_인원계획표 _적격 _광주평동품의1 2" xfId="700" xr:uid="{00000000-0005-0000-0000-0000BB020000}"/>
    <cellStyle name="_인원계획표 _적격 _광주평동품의1_2011년 소백산 자락길 홍보관 신축공사(건축)" xfId="701" xr:uid="{00000000-0005-0000-0000-0000BC020000}"/>
    <cellStyle name="_인원계획표 _적격 _광주평동품의1_갑지(건축 (2)" xfId="702" xr:uid="{00000000-0005-0000-0000-0000BD020000}"/>
    <cellStyle name="_인원계획표 _적격 _광주평동품의1_갑지(건축 (2) 2" xfId="703" xr:uid="{00000000-0005-0000-0000-0000BE020000}"/>
    <cellStyle name="_인원계획표 _적격 _광주평동품의1_경북능금농협(북촌)골판지공장 " xfId="704" xr:uid="{00000000-0005-0000-0000-0000BF020000}"/>
    <cellStyle name="_인원계획표 _적격 _광주평동품의1_관급자재 명세" xfId="705" xr:uid="{00000000-0005-0000-0000-0000C0020000}"/>
    <cellStyle name="_인원계획표 _적격 _광주평동품의1_삼성생활예술고 생활관(3층수정15%)공사" xfId="706" xr:uid="{00000000-0005-0000-0000-0000C1020000}"/>
    <cellStyle name="_인원계획표 _적격 _광주평동품의1_삼성생활예술고 생활관(3층수정15%)공사 2" xfId="707" xr:uid="{00000000-0005-0000-0000-0000C2020000}"/>
    <cellStyle name="_인원계획표 _적격 _광주평동품의1_안강여고 화장실 개선공사" xfId="708" xr:uid="{00000000-0005-0000-0000-0000C3020000}"/>
    <cellStyle name="_인원계획표 _적격 _광주평동품의1_영주서부초등학교 교사동 방수공사" xfId="709" xr:uid="{00000000-0005-0000-0000-0000C4020000}"/>
    <cellStyle name="_인원계획표 _적격 _광주평동품의1_용곡지구_보건진료소_신축설비공사" xfId="710" xr:uid="{00000000-0005-0000-0000-0000C5020000}"/>
    <cellStyle name="_인원계획표 _적격 _광주평동품의1_용곡지구_보건진료소_신축설비공사 2" xfId="711" xr:uid="{00000000-0005-0000-0000-0000C6020000}"/>
    <cellStyle name="_인원계획표 _적격 _광주평동품의1_우보초등학교 화장실보수및기타공사(건축)" xfId="712" xr:uid="{00000000-0005-0000-0000-0000C7020000}"/>
    <cellStyle name="_인원계획표 _적격 _광주평동품의1_우보초등학교 화장실보수및기타공사(건축) 2" xfId="713" xr:uid="{00000000-0005-0000-0000-0000C8020000}"/>
    <cellStyle name="_인원계획표 _적격 _광주평동품의1_화령초등학교 다목적강당 증축공사(건축)" xfId="714" xr:uid="{00000000-0005-0000-0000-0000C9020000}"/>
    <cellStyle name="_인원계획표 _적격 _광주평동품의1_화령초등학교 다목적강당 증축공사(건축) 2" xfId="715" xr:uid="{00000000-0005-0000-0000-0000CA020000}"/>
    <cellStyle name="_인원계획표 _적격 _광주평동품의1_화령초등학교 다목적강당 증축공사(건축납품)" xfId="716" xr:uid="{00000000-0005-0000-0000-0000CB020000}"/>
    <cellStyle name="_인원계획표 _적격 _광주평동품의1_화령초등학교 다목적강당 증축공사(건축납품) 2" xfId="717" xr:uid="{00000000-0005-0000-0000-0000CC020000}"/>
    <cellStyle name="_인원계획표 _적격 _삼성생활예술고 생활관(3층수정15%)공사" xfId="718" xr:uid="{00000000-0005-0000-0000-0000CD020000}"/>
    <cellStyle name="_인원계획표 _적격 _삼성생활예술고 생활관(3층수정15%)공사 2" xfId="719" xr:uid="{00000000-0005-0000-0000-0000CE020000}"/>
    <cellStyle name="_인원계획표 _적격 _송학하수품의(설계넣고)" xfId="720" xr:uid="{00000000-0005-0000-0000-0000CF020000}"/>
    <cellStyle name="_인원계획표 _적격 _송학하수품의(설계넣고) 2" xfId="721" xr:uid="{00000000-0005-0000-0000-0000D0020000}"/>
    <cellStyle name="_인원계획표 _적격 _송학하수품의(설계넣고)_2011년 소백산 자락길 홍보관 신축공사(건축)" xfId="722" xr:uid="{00000000-0005-0000-0000-0000D1020000}"/>
    <cellStyle name="_인원계획표 _적격 _송학하수품의(설계넣고)_갑지(건축 (2)" xfId="723" xr:uid="{00000000-0005-0000-0000-0000D2020000}"/>
    <cellStyle name="_인원계획표 _적격 _송학하수품의(설계넣고)_갑지(건축 (2) 2" xfId="724" xr:uid="{00000000-0005-0000-0000-0000D3020000}"/>
    <cellStyle name="_인원계획표 _적격 _송학하수품의(설계넣고)_경북능금농협(북촌)골판지공장 " xfId="725" xr:uid="{00000000-0005-0000-0000-0000D4020000}"/>
    <cellStyle name="_인원계획표 _적격 _송학하수품의(설계넣고)_관급자재 명세" xfId="726" xr:uid="{00000000-0005-0000-0000-0000D5020000}"/>
    <cellStyle name="_인원계획표 _적격 _송학하수품의(설계넣고)_삼성생활예술고 생활관(3층수정15%)공사" xfId="727" xr:uid="{00000000-0005-0000-0000-0000D6020000}"/>
    <cellStyle name="_인원계획표 _적격 _송학하수품의(설계넣고)_삼성생활예술고 생활관(3층수정15%)공사 2" xfId="728" xr:uid="{00000000-0005-0000-0000-0000D7020000}"/>
    <cellStyle name="_인원계획표 _적격 _송학하수품의(설계넣고)_안강여고 화장실 개선공사" xfId="729" xr:uid="{00000000-0005-0000-0000-0000D8020000}"/>
    <cellStyle name="_인원계획표 _적격 _송학하수품의(설계넣고)_영주서부초등학교 교사동 방수공사" xfId="730" xr:uid="{00000000-0005-0000-0000-0000D9020000}"/>
    <cellStyle name="_인원계획표 _적격 _송학하수품의(설계넣고)_용곡지구_보건진료소_신축설비공사" xfId="731" xr:uid="{00000000-0005-0000-0000-0000DA020000}"/>
    <cellStyle name="_인원계획표 _적격 _송학하수품의(설계넣고)_용곡지구_보건진료소_신축설비공사 2" xfId="732" xr:uid="{00000000-0005-0000-0000-0000DB020000}"/>
    <cellStyle name="_인원계획표 _적격 _송학하수품의(설계넣고)_우보초등학교 화장실보수및기타공사(건축)" xfId="733" xr:uid="{00000000-0005-0000-0000-0000DC020000}"/>
    <cellStyle name="_인원계획표 _적격 _송학하수품의(설계넣고)_우보초등학교 화장실보수및기타공사(건축) 2" xfId="734" xr:uid="{00000000-0005-0000-0000-0000DD020000}"/>
    <cellStyle name="_인원계획표 _적격 _송학하수품의(설계넣고)_화령초등학교 다목적강당 증축공사(건축)" xfId="735" xr:uid="{00000000-0005-0000-0000-0000DE020000}"/>
    <cellStyle name="_인원계획표 _적격 _송학하수품의(설계넣고)_화령초등학교 다목적강당 증축공사(건축) 2" xfId="736" xr:uid="{00000000-0005-0000-0000-0000DF020000}"/>
    <cellStyle name="_인원계획표 _적격 _송학하수품의(설계넣고)_화령초등학교 다목적강당 증축공사(건축납품)" xfId="737" xr:uid="{00000000-0005-0000-0000-0000E0020000}"/>
    <cellStyle name="_인원계획표 _적격 _송학하수품의(설계넣고)_화령초등학교 다목적강당 증축공사(건축납품) 2" xfId="738" xr:uid="{00000000-0005-0000-0000-0000E1020000}"/>
    <cellStyle name="_인원계획표 _적격 _안강여고 화장실 개선공사" xfId="739" xr:uid="{00000000-0005-0000-0000-0000E2020000}"/>
    <cellStyle name="_인원계획표 _적격 _영주서부초등학교 교사동 방수공사" xfId="740" xr:uid="{00000000-0005-0000-0000-0000E3020000}"/>
    <cellStyle name="_인원계획표 _적격 _용곡지구_보건진료소_신축설비공사" xfId="741" xr:uid="{00000000-0005-0000-0000-0000E4020000}"/>
    <cellStyle name="_인원계획표 _적격 _용곡지구_보건진료소_신축설비공사 2" xfId="742" xr:uid="{00000000-0005-0000-0000-0000E5020000}"/>
    <cellStyle name="_인원계획표 _적격 _우보초등학교 화장실보수및기타공사(건축)" xfId="743" xr:uid="{00000000-0005-0000-0000-0000E6020000}"/>
    <cellStyle name="_인원계획표 _적격 _우보초등학교 화장실보수및기타공사(건축) 2" xfId="744" xr:uid="{00000000-0005-0000-0000-0000E7020000}"/>
    <cellStyle name="_인원계획표 _적격 _화령초등학교 다목적강당 증축공사(건축)" xfId="745" xr:uid="{00000000-0005-0000-0000-0000E8020000}"/>
    <cellStyle name="_인원계획표 _적격 _화령초등학교 다목적강당 증축공사(건축) 2" xfId="746" xr:uid="{00000000-0005-0000-0000-0000E9020000}"/>
    <cellStyle name="_인원계획표 _적격 _화령초등학교 다목적강당 증축공사(건축납품)" xfId="747" xr:uid="{00000000-0005-0000-0000-0000EA020000}"/>
    <cellStyle name="_인원계획표 _적격 _화령초등학교 다목적강당 증축공사(건축납품) 2" xfId="748" xr:uid="{00000000-0005-0000-0000-0000EB020000}"/>
    <cellStyle name="_인원계획표 _화령초등학교 다목적강당 증축공사(건축)" xfId="749" xr:uid="{00000000-0005-0000-0000-0000EC020000}"/>
    <cellStyle name="_인원계획표 _화령초등학교 다목적강당 증축공사(건축) 2" xfId="750" xr:uid="{00000000-0005-0000-0000-0000ED020000}"/>
    <cellStyle name="_인원계획표 _화령초등학교 다목적강당 증축공사(건축납품)" xfId="751" xr:uid="{00000000-0005-0000-0000-0000EE020000}"/>
    <cellStyle name="_인원계획표 _화령초등학교 다목적강당 증축공사(건축납품) 2" xfId="752" xr:uid="{00000000-0005-0000-0000-0000EF020000}"/>
    <cellStyle name="_일위대가" xfId="753" xr:uid="{00000000-0005-0000-0000-0000F0020000}"/>
    <cellStyle name="_일위대가_1" xfId="754" xr:uid="{00000000-0005-0000-0000-0000F1020000}"/>
    <cellStyle name="_일위대가_2" xfId="755" xr:uid="{00000000-0005-0000-0000-0000F2020000}"/>
    <cellStyle name="_입찰표지 " xfId="756" xr:uid="{00000000-0005-0000-0000-0000F3020000}"/>
    <cellStyle name="_입찰표지  2" xfId="757" xr:uid="{00000000-0005-0000-0000-0000F4020000}"/>
    <cellStyle name="_입찰표지 _2011년 소백산 자락길 홍보관 신축공사(건축)" xfId="758" xr:uid="{00000000-0005-0000-0000-0000F5020000}"/>
    <cellStyle name="_입찰표지 _갑지(건축 (2)" xfId="759" xr:uid="{00000000-0005-0000-0000-0000F6020000}"/>
    <cellStyle name="_입찰표지 _갑지(건축 (2) 2" xfId="760" xr:uid="{00000000-0005-0000-0000-0000F7020000}"/>
    <cellStyle name="_입찰표지 _경북능금농협(북촌)골판지공장 " xfId="761" xr:uid="{00000000-0005-0000-0000-0000F8020000}"/>
    <cellStyle name="_입찰표지 _관급자재 명세" xfId="762" xr:uid="{00000000-0005-0000-0000-0000F9020000}"/>
    <cellStyle name="_입찰표지 _광주평동투찰" xfId="763" xr:uid="{00000000-0005-0000-0000-0000FA020000}"/>
    <cellStyle name="_입찰표지 _광주평동투찰 2" xfId="764" xr:uid="{00000000-0005-0000-0000-0000FB020000}"/>
    <cellStyle name="_입찰표지 _광주평동투찰_2011년 소백산 자락길 홍보관 신축공사(건축)" xfId="765" xr:uid="{00000000-0005-0000-0000-0000FC020000}"/>
    <cellStyle name="_입찰표지 _광주평동투찰_갑지(건축 (2)" xfId="766" xr:uid="{00000000-0005-0000-0000-0000FD020000}"/>
    <cellStyle name="_입찰표지 _광주평동투찰_갑지(건축 (2) 2" xfId="767" xr:uid="{00000000-0005-0000-0000-0000FE020000}"/>
    <cellStyle name="_입찰표지 _광주평동투찰_경북능금농협(북촌)골판지공장 " xfId="768" xr:uid="{00000000-0005-0000-0000-0000FF020000}"/>
    <cellStyle name="_입찰표지 _광주평동투찰_관급자재 명세" xfId="769" xr:uid="{00000000-0005-0000-0000-000000030000}"/>
    <cellStyle name="_입찰표지 _광주평동투찰_삼성생활예술고 생활관(3층수정15%)공사" xfId="770" xr:uid="{00000000-0005-0000-0000-000001030000}"/>
    <cellStyle name="_입찰표지 _광주평동투찰_삼성생활예술고 생활관(3층수정15%)공사 2" xfId="771" xr:uid="{00000000-0005-0000-0000-000002030000}"/>
    <cellStyle name="_입찰표지 _광주평동투찰_안강여고 화장실 개선공사" xfId="772" xr:uid="{00000000-0005-0000-0000-000003030000}"/>
    <cellStyle name="_입찰표지 _광주평동투찰_영주서부초등학교 교사동 방수공사" xfId="773" xr:uid="{00000000-0005-0000-0000-000004030000}"/>
    <cellStyle name="_입찰표지 _광주평동투찰_용곡지구_보건진료소_신축설비공사" xfId="774" xr:uid="{00000000-0005-0000-0000-000005030000}"/>
    <cellStyle name="_입찰표지 _광주평동투찰_용곡지구_보건진료소_신축설비공사 2" xfId="775" xr:uid="{00000000-0005-0000-0000-000006030000}"/>
    <cellStyle name="_입찰표지 _광주평동투찰_우보초등학교 화장실보수및기타공사(건축)" xfId="776" xr:uid="{00000000-0005-0000-0000-000007030000}"/>
    <cellStyle name="_입찰표지 _광주평동투찰_우보초등학교 화장실보수및기타공사(건축) 2" xfId="777" xr:uid="{00000000-0005-0000-0000-000008030000}"/>
    <cellStyle name="_입찰표지 _광주평동투찰_화령초등학교 다목적강당 증축공사(건축)" xfId="778" xr:uid="{00000000-0005-0000-0000-000009030000}"/>
    <cellStyle name="_입찰표지 _광주평동투찰_화령초등학교 다목적강당 증축공사(건축) 2" xfId="779" xr:uid="{00000000-0005-0000-0000-00000A030000}"/>
    <cellStyle name="_입찰표지 _광주평동투찰_화령초등학교 다목적강당 증축공사(건축납품)" xfId="780" xr:uid="{00000000-0005-0000-0000-00000B030000}"/>
    <cellStyle name="_입찰표지 _광주평동투찰_화령초등학교 다목적강당 증축공사(건축납품) 2" xfId="781" xr:uid="{00000000-0005-0000-0000-00000C030000}"/>
    <cellStyle name="_입찰표지 _광주평동품의1" xfId="782" xr:uid="{00000000-0005-0000-0000-00000D030000}"/>
    <cellStyle name="_입찰표지 _광주평동품의1 2" xfId="783" xr:uid="{00000000-0005-0000-0000-00000E030000}"/>
    <cellStyle name="_입찰표지 _광주평동품의1_2011년 소백산 자락길 홍보관 신축공사(건축)" xfId="784" xr:uid="{00000000-0005-0000-0000-00000F030000}"/>
    <cellStyle name="_입찰표지 _광주평동품의1_갑지(건축 (2)" xfId="785" xr:uid="{00000000-0005-0000-0000-000010030000}"/>
    <cellStyle name="_입찰표지 _광주평동품의1_갑지(건축 (2) 2" xfId="786" xr:uid="{00000000-0005-0000-0000-000011030000}"/>
    <cellStyle name="_입찰표지 _광주평동품의1_경북능금농협(북촌)골판지공장 " xfId="787" xr:uid="{00000000-0005-0000-0000-000012030000}"/>
    <cellStyle name="_입찰표지 _광주평동품의1_관급자재 명세" xfId="788" xr:uid="{00000000-0005-0000-0000-000013030000}"/>
    <cellStyle name="_입찰표지 _광주평동품의1_삼성생활예술고 생활관(3층수정15%)공사" xfId="789" xr:uid="{00000000-0005-0000-0000-000014030000}"/>
    <cellStyle name="_입찰표지 _광주평동품의1_삼성생활예술고 생활관(3층수정15%)공사 2" xfId="790" xr:uid="{00000000-0005-0000-0000-000015030000}"/>
    <cellStyle name="_입찰표지 _광주평동품의1_안강여고 화장실 개선공사" xfId="791" xr:uid="{00000000-0005-0000-0000-000016030000}"/>
    <cellStyle name="_입찰표지 _광주평동품의1_영주서부초등학교 교사동 방수공사" xfId="792" xr:uid="{00000000-0005-0000-0000-000017030000}"/>
    <cellStyle name="_입찰표지 _광주평동품의1_용곡지구_보건진료소_신축설비공사" xfId="793" xr:uid="{00000000-0005-0000-0000-000018030000}"/>
    <cellStyle name="_입찰표지 _광주평동품의1_용곡지구_보건진료소_신축설비공사 2" xfId="794" xr:uid="{00000000-0005-0000-0000-000019030000}"/>
    <cellStyle name="_입찰표지 _광주평동품의1_우보초등학교 화장실보수및기타공사(건축)" xfId="795" xr:uid="{00000000-0005-0000-0000-00001A030000}"/>
    <cellStyle name="_입찰표지 _광주평동품의1_우보초등학교 화장실보수및기타공사(건축) 2" xfId="796" xr:uid="{00000000-0005-0000-0000-00001B030000}"/>
    <cellStyle name="_입찰표지 _광주평동품의1_화령초등학교 다목적강당 증축공사(건축)" xfId="797" xr:uid="{00000000-0005-0000-0000-00001C030000}"/>
    <cellStyle name="_입찰표지 _광주평동품의1_화령초등학교 다목적강당 증축공사(건축) 2" xfId="798" xr:uid="{00000000-0005-0000-0000-00001D030000}"/>
    <cellStyle name="_입찰표지 _광주평동품의1_화령초등학교 다목적강당 증축공사(건축납품)" xfId="799" xr:uid="{00000000-0005-0000-0000-00001E030000}"/>
    <cellStyle name="_입찰표지 _광주평동품의1_화령초등학교 다목적강당 증축공사(건축납품) 2" xfId="800" xr:uid="{00000000-0005-0000-0000-00001F030000}"/>
    <cellStyle name="_입찰표지 _삼성생활예술고 생활관(3층수정15%)공사" xfId="801" xr:uid="{00000000-0005-0000-0000-000020030000}"/>
    <cellStyle name="_입찰표지 _삼성생활예술고 생활관(3층수정15%)공사 2" xfId="802" xr:uid="{00000000-0005-0000-0000-000021030000}"/>
    <cellStyle name="_입찰표지 _송학하수품의(설계넣고)" xfId="803" xr:uid="{00000000-0005-0000-0000-000022030000}"/>
    <cellStyle name="_입찰표지 _송학하수품의(설계넣고) 2" xfId="804" xr:uid="{00000000-0005-0000-0000-000023030000}"/>
    <cellStyle name="_입찰표지 _송학하수품의(설계넣고)_2011년 소백산 자락길 홍보관 신축공사(건축)" xfId="805" xr:uid="{00000000-0005-0000-0000-000024030000}"/>
    <cellStyle name="_입찰표지 _송학하수품의(설계넣고)_갑지(건축 (2)" xfId="806" xr:uid="{00000000-0005-0000-0000-000025030000}"/>
    <cellStyle name="_입찰표지 _송학하수품의(설계넣고)_갑지(건축 (2) 2" xfId="807" xr:uid="{00000000-0005-0000-0000-000026030000}"/>
    <cellStyle name="_입찰표지 _송학하수품의(설계넣고)_경북능금농협(북촌)골판지공장 " xfId="808" xr:uid="{00000000-0005-0000-0000-000027030000}"/>
    <cellStyle name="_입찰표지 _송학하수품의(설계넣고)_관급자재 명세" xfId="809" xr:uid="{00000000-0005-0000-0000-000028030000}"/>
    <cellStyle name="_입찰표지 _송학하수품의(설계넣고)_삼성생활예술고 생활관(3층수정15%)공사" xfId="810" xr:uid="{00000000-0005-0000-0000-000029030000}"/>
    <cellStyle name="_입찰표지 _송학하수품의(설계넣고)_삼성생활예술고 생활관(3층수정15%)공사 2" xfId="811" xr:uid="{00000000-0005-0000-0000-00002A030000}"/>
    <cellStyle name="_입찰표지 _송학하수품의(설계넣고)_안강여고 화장실 개선공사" xfId="812" xr:uid="{00000000-0005-0000-0000-00002B030000}"/>
    <cellStyle name="_입찰표지 _송학하수품의(설계넣고)_영주서부초등학교 교사동 방수공사" xfId="813" xr:uid="{00000000-0005-0000-0000-00002C030000}"/>
    <cellStyle name="_입찰표지 _송학하수품의(설계넣고)_용곡지구_보건진료소_신축설비공사" xfId="814" xr:uid="{00000000-0005-0000-0000-00002D030000}"/>
    <cellStyle name="_입찰표지 _송학하수품의(설계넣고)_용곡지구_보건진료소_신축설비공사 2" xfId="815" xr:uid="{00000000-0005-0000-0000-00002E030000}"/>
    <cellStyle name="_입찰표지 _송학하수품의(설계넣고)_우보초등학교 화장실보수및기타공사(건축)" xfId="816" xr:uid="{00000000-0005-0000-0000-00002F030000}"/>
    <cellStyle name="_입찰표지 _송학하수품의(설계넣고)_우보초등학교 화장실보수및기타공사(건축) 2" xfId="817" xr:uid="{00000000-0005-0000-0000-000030030000}"/>
    <cellStyle name="_입찰표지 _송학하수품의(설계넣고)_화령초등학교 다목적강당 증축공사(건축)" xfId="818" xr:uid="{00000000-0005-0000-0000-000031030000}"/>
    <cellStyle name="_입찰표지 _송학하수품의(설계넣고)_화령초등학교 다목적강당 증축공사(건축) 2" xfId="819" xr:uid="{00000000-0005-0000-0000-000032030000}"/>
    <cellStyle name="_입찰표지 _송학하수품의(설계넣고)_화령초등학교 다목적강당 증축공사(건축납품)" xfId="820" xr:uid="{00000000-0005-0000-0000-000033030000}"/>
    <cellStyle name="_입찰표지 _송학하수품의(설계넣고)_화령초등학교 다목적강당 증축공사(건축납품) 2" xfId="821" xr:uid="{00000000-0005-0000-0000-000034030000}"/>
    <cellStyle name="_입찰표지 _안강여고 화장실 개선공사" xfId="822" xr:uid="{00000000-0005-0000-0000-000035030000}"/>
    <cellStyle name="_입찰표지 _영주서부초등학교 교사동 방수공사" xfId="823" xr:uid="{00000000-0005-0000-0000-000036030000}"/>
    <cellStyle name="_입찰표지 _용곡지구_보건진료소_신축설비공사" xfId="824" xr:uid="{00000000-0005-0000-0000-000037030000}"/>
    <cellStyle name="_입찰표지 _용곡지구_보건진료소_신축설비공사 2" xfId="825" xr:uid="{00000000-0005-0000-0000-000038030000}"/>
    <cellStyle name="_입찰표지 _우보초등학교 화장실보수및기타공사(건축)" xfId="826" xr:uid="{00000000-0005-0000-0000-000039030000}"/>
    <cellStyle name="_입찰표지 _우보초등학교 화장실보수및기타공사(건축) 2" xfId="827" xr:uid="{00000000-0005-0000-0000-00003A030000}"/>
    <cellStyle name="_입찰표지 _화령초등학교 다목적강당 증축공사(건축)" xfId="828" xr:uid="{00000000-0005-0000-0000-00003B030000}"/>
    <cellStyle name="_입찰표지 _화령초등학교 다목적강당 증축공사(건축) 2" xfId="829" xr:uid="{00000000-0005-0000-0000-00003C030000}"/>
    <cellStyle name="_입찰표지 _화령초등학교 다목적강당 증축공사(건축납품)" xfId="830" xr:uid="{00000000-0005-0000-0000-00003D030000}"/>
    <cellStyle name="_입찰표지 _화령초등학교 다목적강당 증축공사(건축납품) 2" xfId="831" xr:uid="{00000000-0005-0000-0000-00003E030000}"/>
    <cellStyle name="_재료비집계" xfId="832" xr:uid="{00000000-0005-0000-0000-00003F030000}"/>
    <cellStyle name="_적격 " xfId="833" xr:uid="{00000000-0005-0000-0000-000040030000}"/>
    <cellStyle name="_적격  2" xfId="834" xr:uid="{00000000-0005-0000-0000-000041030000}"/>
    <cellStyle name="_적격 _2011년 소백산 자락길 홍보관 신축공사(건축)" xfId="835" xr:uid="{00000000-0005-0000-0000-000042030000}"/>
    <cellStyle name="_적격 _갑지(건축 (2)" xfId="836" xr:uid="{00000000-0005-0000-0000-000043030000}"/>
    <cellStyle name="_적격 _갑지(건축 (2) 2" xfId="837" xr:uid="{00000000-0005-0000-0000-000044030000}"/>
    <cellStyle name="_적격 _경북능금농협(북촌)골판지공장 " xfId="838" xr:uid="{00000000-0005-0000-0000-000045030000}"/>
    <cellStyle name="_적격 _관급자재 명세" xfId="839" xr:uid="{00000000-0005-0000-0000-000046030000}"/>
    <cellStyle name="_적격 _광주평동투찰" xfId="840" xr:uid="{00000000-0005-0000-0000-000047030000}"/>
    <cellStyle name="_적격 _광주평동투찰 2" xfId="841" xr:uid="{00000000-0005-0000-0000-000048030000}"/>
    <cellStyle name="_적격 _광주평동투찰_2011년 소백산 자락길 홍보관 신축공사(건축)" xfId="842" xr:uid="{00000000-0005-0000-0000-000049030000}"/>
    <cellStyle name="_적격 _광주평동투찰_갑지(건축 (2)" xfId="843" xr:uid="{00000000-0005-0000-0000-00004A030000}"/>
    <cellStyle name="_적격 _광주평동투찰_갑지(건축 (2) 2" xfId="844" xr:uid="{00000000-0005-0000-0000-00004B030000}"/>
    <cellStyle name="_적격 _광주평동투찰_경북능금농협(북촌)골판지공장 " xfId="845" xr:uid="{00000000-0005-0000-0000-00004C030000}"/>
    <cellStyle name="_적격 _광주평동투찰_관급자재 명세" xfId="846" xr:uid="{00000000-0005-0000-0000-00004D030000}"/>
    <cellStyle name="_적격 _광주평동투찰_삼성생활예술고 생활관(3층수정15%)공사" xfId="847" xr:uid="{00000000-0005-0000-0000-00004E030000}"/>
    <cellStyle name="_적격 _광주평동투찰_삼성생활예술고 생활관(3층수정15%)공사 2" xfId="848" xr:uid="{00000000-0005-0000-0000-00004F030000}"/>
    <cellStyle name="_적격 _광주평동투찰_안강여고 화장실 개선공사" xfId="849" xr:uid="{00000000-0005-0000-0000-000050030000}"/>
    <cellStyle name="_적격 _광주평동투찰_영주서부초등학교 교사동 방수공사" xfId="850" xr:uid="{00000000-0005-0000-0000-000051030000}"/>
    <cellStyle name="_적격 _광주평동투찰_용곡지구_보건진료소_신축설비공사" xfId="851" xr:uid="{00000000-0005-0000-0000-000052030000}"/>
    <cellStyle name="_적격 _광주평동투찰_용곡지구_보건진료소_신축설비공사 2" xfId="852" xr:uid="{00000000-0005-0000-0000-000053030000}"/>
    <cellStyle name="_적격 _광주평동투찰_우보초등학교 화장실보수및기타공사(건축)" xfId="853" xr:uid="{00000000-0005-0000-0000-000054030000}"/>
    <cellStyle name="_적격 _광주평동투찰_우보초등학교 화장실보수및기타공사(건축) 2" xfId="854" xr:uid="{00000000-0005-0000-0000-000055030000}"/>
    <cellStyle name="_적격 _광주평동투찰_화령초등학교 다목적강당 증축공사(건축)" xfId="855" xr:uid="{00000000-0005-0000-0000-000056030000}"/>
    <cellStyle name="_적격 _광주평동투찰_화령초등학교 다목적강당 증축공사(건축) 2" xfId="856" xr:uid="{00000000-0005-0000-0000-000057030000}"/>
    <cellStyle name="_적격 _광주평동투찰_화령초등학교 다목적강당 증축공사(건축납품)" xfId="857" xr:uid="{00000000-0005-0000-0000-000058030000}"/>
    <cellStyle name="_적격 _광주평동투찰_화령초등학교 다목적강당 증축공사(건축납품) 2" xfId="858" xr:uid="{00000000-0005-0000-0000-000059030000}"/>
    <cellStyle name="_적격 _광주평동품의1" xfId="859" xr:uid="{00000000-0005-0000-0000-00005A030000}"/>
    <cellStyle name="_적격 _광주평동품의1 2" xfId="860" xr:uid="{00000000-0005-0000-0000-00005B030000}"/>
    <cellStyle name="_적격 _광주평동품의1_2011년 소백산 자락길 홍보관 신축공사(건축)" xfId="861" xr:uid="{00000000-0005-0000-0000-00005C030000}"/>
    <cellStyle name="_적격 _광주평동품의1_갑지(건축 (2)" xfId="862" xr:uid="{00000000-0005-0000-0000-00005D030000}"/>
    <cellStyle name="_적격 _광주평동품의1_갑지(건축 (2) 2" xfId="863" xr:uid="{00000000-0005-0000-0000-00005E030000}"/>
    <cellStyle name="_적격 _광주평동품의1_경북능금농협(북촌)골판지공장 " xfId="864" xr:uid="{00000000-0005-0000-0000-00005F030000}"/>
    <cellStyle name="_적격 _광주평동품의1_관급자재 명세" xfId="865" xr:uid="{00000000-0005-0000-0000-000060030000}"/>
    <cellStyle name="_적격 _광주평동품의1_삼성생활예술고 생활관(3층수정15%)공사" xfId="866" xr:uid="{00000000-0005-0000-0000-000061030000}"/>
    <cellStyle name="_적격 _광주평동품의1_삼성생활예술고 생활관(3층수정15%)공사 2" xfId="867" xr:uid="{00000000-0005-0000-0000-000062030000}"/>
    <cellStyle name="_적격 _광주평동품의1_안강여고 화장실 개선공사" xfId="868" xr:uid="{00000000-0005-0000-0000-000063030000}"/>
    <cellStyle name="_적격 _광주평동품의1_영주서부초등학교 교사동 방수공사" xfId="869" xr:uid="{00000000-0005-0000-0000-000064030000}"/>
    <cellStyle name="_적격 _광주평동품의1_용곡지구_보건진료소_신축설비공사" xfId="870" xr:uid="{00000000-0005-0000-0000-000065030000}"/>
    <cellStyle name="_적격 _광주평동품의1_용곡지구_보건진료소_신축설비공사 2" xfId="871" xr:uid="{00000000-0005-0000-0000-000066030000}"/>
    <cellStyle name="_적격 _광주평동품의1_우보초등학교 화장실보수및기타공사(건축)" xfId="872" xr:uid="{00000000-0005-0000-0000-000067030000}"/>
    <cellStyle name="_적격 _광주평동품의1_우보초등학교 화장실보수및기타공사(건축) 2" xfId="873" xr:uid="{00000000-0005-0000-0000-000068030000}"/>
    <cellStyle name="_적격 _광주평동품의1_화령초등학교 다목적강당 증축공사(건축)" xfId="874" xr:uid="{00000000-0005-0000-0000-000069030000}"/>
    <cellStyle name="_적격 _광주평동품의1_화령초등학교 다목적강당 증축공사(건축) 2" xfId="875" xr:uid="{00000000-0005-0000-0000-00006A030000}"/>
    <cellStyle name="_적격 _광주평동품의1_화령초등학교 다목적강당 증축공사(건축납품)" xfId="876" xr:uid="{00000000-0005-0000-0000-00006B030000}"/>
    <cellStyle name="_적격 _광주평동품의1_화령초등학교 다목적강당 증축공사(건축납품) 2" xfId="877" xr:uid="{00000000-0005-0000-0000-00006C030000}"/>
    <cellStyle name="_적격 _삼성생활예술고 생활관(3층수정15%)공사" xfId="878" xr:uid="{00000000-0005-0000-0000-00006D030000}"/>
    <cellStyle name="_적격 _삼성생활예술고 생활관(3층수정15%)공사 2" xfId="879" xr:uid="{00000000-0005-0000-0000-00006E030000}"/>
    <cellStyle name="_적격 _송학하수품의(설계넣고)" xfId="880" xr:uid="{00000000-0005-0000-0000-00006F030000}"/>
    <cellStyle name="_적격 _송학하수품의(설계넣고) 2" xfId="881" xr:uid="{00000000-0005-0000-0000-000070030000}"/>
    <cellStyle name="_적격 _송학하수품의(설계넣고)_2011년 소백산 자락길 홍보관 신축공사(건축)" xfId="882" xr:uid="{00000000-0005-0000-0000-000071030000}"/>
    <cellStyle name="_적격 _송학하수품의(설계넣고)_갑지(건축 (2)" xfId="883" xr:uid="{00000000-0005-0000-0000-000072030000}"/>
    <cellStyle name="_적격 _송학하수품의(설계넣고)_갑지(건축 (2) 2" xfId="884" xr:uid="{00000000-0005-0000-0000-000073030000}"/>
    <cellStyle name="_적격 _송학하수품의(설계넣고)_경북능금농협(북촌)골판지공장 " xfId="885" xr:uid="{00000000-0005-0000-0000-000074030000}"/>
    <cellStyle name="_적격 _송학하수품의(설계넣고)_관급자재 명세" xfId="886" xr:uid="{00000000-0005-0000-0000-000075030000}"/>
    <cellStyle name="_적격 _송학하수품의(설계넣고)_삼성생활예술고 생활관(3층수정15%)공사" xfId="887" xr:uid="{00000000-0005-0000-0000-000076030000}"/>
    <cellStyle name="_적격 _송학하수품의(설계넣고)_삼성생활예술고 생활관(3층수정15%)공사 2" xfId="888" xr:uid="{00000000-0005-0000-0000-000077030000}"/>
    <cellStyle name="_적격 _송학하수품의(설계넣고)_안강여고 화장실 개선공사" xfId="889" xr:uid="{00000000-0005-0000-0000-000078030000}"/>
    <cellStyle name="_적격 _송학하수품의(설계넣고)_영주서부초등학교 교사동 방수공사" xfId="890" xr:uid="{00000000-0005-0000-0000-000079030000}"/>
    <cellStyle name="_적격 _송학하수품의(설계넣고)_용곡지구_보건진료소_신축설비공사" xfId="891" xr:uid="{00000000-0005-0000-0000-00007A030000}"/>
    <cellStyle name="_적격 _송학하수품의(설계넣고)_용곡지구_보건진료소_신축설비공사 2" xfId="892" xr:uid="{00000000-0005-0000-0000-00007B030000}"/>
    <cellStyle name="_적격 _송학하수품의(설계넣고)_우보초등학교 화장실보수및기타공사(건축)" xfId="893" xr:uid="{00000000-0005-0000-0000-00007C030000}"/>
    <cellStyle name="_적격 _송학하수품의(설계넣고)_우보초등학교 화장실보수및기타공사(건축) 2" xfId="894" xr:uid="{00000000-0005-0000-0000-00007D030000}"/>
    <cellStyle name="_적격 _송학하수품의(설계넣고)_화령초등학교 다목적강당 증축공사(건축)" xfId="895" xr:uid="{00000000-0005-0000-0000-00007E030000}"/>
    <cellStyle name="_적격 _송학하수품의(설계넣고)_화령초등학교 다목적강당 증축공사(건축) 2" xfId="896" xr:uid="{00000000-0005-0000-0000-00007F030000}"/>
    <cellStyle name="_적격 _송학하수품의(설계넣고)_화령초등학교 다목적강당 증축공사(건축납품)" xfId="897" xr:uid="{00000000-0005-0000-0000-000080030000}"/>
    <cellStyle name="_적격 _송학하수품의(설계넣고)_화령초등학교 다목적강당 증축공사(건축납품) 2" xfId="898" xr:uid="{00000000-0005-0000-0000-000081030000}"/>
    <cellStyle name="_적격 _안강여고 화장실 개선공사" xfId="899" xr:uid="{00000000-0005-0000-0000-000082030000}"/>
    <cellStyle name="_적격 _영주서부초등학교 교사동 방수공사" xfId="900" xr:uid="{00000000-0005-0000-0000-000083030000}"/>
    <cellStyle name="_적격 _용곡지구_보건진료소_신축설비공사" xfId="901" xr:uid="{00000000-0005-0000-0000-000084030000}"/>
    <cellStyle name="_적격 _용곡지구_보건진료소_신축설비공사 2" xfId="902" xr:uid="{00000000-0005-0000-0000-000085030000}"/>
    <cellStyle name="_적격 _우보초등학교 화장실보수및기타공사(건축)" xfId="903" xr:uid="{00000000-0005-0000-0000-000086030000}"/>
    <cellStyle name="_적격 _우보초등학교 화장실보수및기타공사(건축) 2" xfId="904" xr:uid="{00000000-0005-0000-0000-000087030000}"/>
    <cellStyle name="_적격 _집행갑지 " xfId="905" xr:uid="{00000000-0005-0000-0000-000088030000}"/>
    <cellStyle name="_적격 _집행갑지  2" xfId="906" xr:uid="{00000000-0005-0000-0000-000089030000}"/>
    <cellStyle name="_적격 _집행갑지 _2011년 소백산 자락길 홍보관 신축공사(건축)" xfId="907" xr:uid="{00000000-0005-0000-0000-00008A030000}"/>
    <cellStyle name="_적격 _집행갑지 _갑지(건축 (2)" xfId="908" xr:uid="{00000000-0005-0000-0000-00008B030000}"/>
    <cellStyle name="_적격 _집행갑지 _갑지(건축 (2) 2" xfId="909" xr:uid="{00000000-0005-0000-0000-00008C030000}"/>
    <cellStyle name="_적격 _집행갑지 _경북능금농협(북촌)골판지공장 " xfId="910" xr:uid="{00000000-0005-0000-0000-00008D030000}"/>
    <cellStyle name="_적격 _집행갑지 _관급자재 명세" xfId="911" xr:uid="{00000000-0005-0000-0000-00008E030000}"/>
    <cellStyle name="_적격 _집행갑지 _광주평동투찰" xfId="912" xr:uid="{00000000-0005-0000-0000-00008F030000}"/>
    <cellStyle name="_적격 _집행갑지 _광주평동투찰 2" xfId="913" xr:uid="{00000000-0005-0000-0000-000090030000}"/>
    <cellStyle name="_적격 _집행갑지 _광주평동투찰_2011년 소백산 자락길 홍보관 신축공사(건축)" xfId="914" xr:uid="{00000000-0005-0000-0000-000091030000}"/>
    <cellStyle name="_적격 _집행갑지 _광주평동투찰_갑지(건축 (2)" xfId="915" xr:uid="{00000000-0005-0000-0000-000092030000}"/>
    <cellStyle name="_적격 _집행갑지 _광주평동투찰_갑지(건축 (2) 2" xfId="916" xr:uid="{00000000-0005-0000-0000-000093030000}"/>
    <cellStyle name="_적격 _집행갑지 _광주평동투찰_경북능금농협(북촌)골판지공장 " xfId="917" xr:uid="{00000000-0005-0000-0000-000094030000}"/>
    <cellStyle name="_적격 _집행갑지 _광주평동투찰_관급자재 명세" xfId="918" xr:uid="{00000000-0005-0000-0000-000095030000}"/>
    <cellStyle name="_적격 _집행갑지 _광주평동투찰_삼성생활예술고 생활관(3층수정15%)공사" xfId="919" xr:uid="{00000000-0005-0000-0000-000096030000}"/>
    <cellStyle name="_적격 _집행갑지 _광주평동투찰_삼성생활예술고 생활관(3층수정15%)공사 2" xfId="920" xr:uid="{00000000-0005-0000-0000-000097030000}"/>
    <cellStyle name="_적격 _집행갑지 _광주평동투찰_안강여고 화장실 개선공사" xfId="921" xr:uid="{00000000-0005-0000-0000-000098030000}"/>
    <cellStyle name="_적격 _집행갑지 _광주평동투찰_영주서부초등학교 교사동 방수공사" xfId="922" xr:uid="{00000000-0005-0000-0000-000099030000}"/>
    <cellStyle name="_적격 _집행갑지 _광주평동투찰_용곡지구_보건진료소_신축설비공사" xfId="923" xr:uid="{00000000-0005-0000-0000-00009A030000}"/>
    <cellStyle name="_적격 _집행갑지 _광주평동투찰_용곡지구_보건진료소_신축설비공사 2" xfId="924" xr:uid="{00000000-0005-0000-0000-00009B030000}"/>
    <cellStyle name="_적격 _집행갑지 _광주평동투찰_우보초등학교 화장실보수및기타공사(건축)" xfId="925" xr:uid="{00000000-0005-0000-0000-00009C030000}"/>
    <cellStyle name="_적격 _집행갑지 _광주평동투찰_우보초등학교 화장실보수및기타공사(건축) 2" xfId="926" xr:uid="{00000000-0005-0000-0000-00009D030000}"/>
    <cellStyle name="_적격 _집행갑지 _광주평동투찰_화령초등학교 다목적강당 증축공사(건축)" xfId="927" xr:uid="{00000000-0005-0000-0000-00009E030000}"/>
    <cellStyle name="_적격 _집행갑지 _광주평동투찰_화령초등학교 다목적강당 증축공사(건축) 2" xfId="928" xr:uid="{00000000-0005-0000-0000-00009F030000}"/>
    <cellStyle name="_적격 _집행갑지 _광주평동투찰_화령초등학교 다목적강당 증축공사(건축납품)" xfId="929" xr:uid="{00000000-0005-0000-0000-0000A0030000}"/>
    <cellStyle name="_적격 _집행갑지 _광주평동투찰_화령초등학교 다목적강당 증축공사(건축납품) 2" xfId="930" xr:uid="{00000000-0005-0000-0000-0000A1030000}"/>
    <cellStyle name="_적격 _집행갑지 _광주평동품의1" xfId="931" xr:uid="{00000000-0005-0000-0000-0000A2030000}"/>
    <cellStyle name="_적격 _집행갑지 _광주평동품의1 2" xfId="932" xr:uid="{00000000-0005-0000-0000-0000A3030000}"/>
    <cellStyle name="_적격 _집행갑지 _광주평동품의1_2011년 소백산 자락길 홍보관 신축공사(건축)" xfId="933" xr:uid="{00000000-0005-0000-0000-0000A4030000}"/>
    <cellStyle name="_적격 _집행갑지 _광주평동품의1_갑지(건축 (2)" xfId="934" xr:uid="{00000000-0005-0000-0000-0000A5030000}"/>
    <cellStyle name="_적격 _집행갑지 _광주평동품의1_갑지(건축 (2) 2" xfId="935" xr:uid="{00000000-0005-0000-0000-0000A6030000}"/>
    <cellStyle name="_적격 _집행갑지 _광주평동품의1_경북능금농협(북촌)골판지공장 " xfId="936" xr:uid="{00000000-0005-0000-0000-0000A7030000}"/>
    <cellStyle name="_적격 _집행갑지 _광주평동품의1_관급자재 명세" xfId="937" xr:uid="{00000000-0005-0000-0000-0000A8030000}"/>
    <cellStyle name="_적격 _집행갑지 _광주평동품의1_삼성생활예술고 생활관(3층수정15%)공사" xfId="938" xr:uid="{00000000-0005-0000-0000-0000A9030000}"/>
    <cellStyle name="_적격 _집행갑지 _광주평동품의1_삼성생활예술고 생활관(3층수정15%)공사 2" xfId="939" xr:uid="{00000000-0005-0000-0000-0000AA030000}"/>
    <cellStyle name="_적격 _집행갑지 _광주평동품의1_안강여고 화장실 개선공사" xfId="940" xr:uid="{00000000-0005-0000-0000-0000AB030000}"/>
    <cellStyle name="_적격 _집행갑지 _광주평동품의1_영주서부초등학교 교사동 방수공사" xfId="941" xr:uid="{00000000-0005-0000-0000-0000AC030000}"/>
    <cellStyle name="_적격 _집행갑지 _광주평동품의1_용곡지구_보건진료소_신축설비공사" xfId="942" xr:uid="{00000000-0005-0000-0000-0000AD030000}"/>
    <cellStyle name="_적격 _집행갑지 _광주평동품의1_용곡지구_보건진료소_신축설비공사 2" xfId="943" xr:uid="{00000000-0005-0000-0000-0000AE030000}"/>
    <cellStyle name="_적격 _집행갑지 _광주평동품의1_우보초등학교 화장실보수및기타공사(건축)" xfId="944" xr:uid="{00000000-0005-0000-0000-0000AF030000}"/>
    <cellStyle name="_적격 _집행갑지 _광주평동품의1_우보초등학교 화장실보수및기타공사(건축) 2" xfId="945" xr:uid="{00000000-0005-0000-0000-0000B0030000}"/>
    <cellStyle name="_적격 _집행갑지 _광주평동품의1_화령초등학교 다목적강당 증축공사(건축)" xfId="946" xr:uid="{00000000-0005-0000-0000-0000B1030000}"/>
    <cellStyle name="_적격 _집행갑지 _광주평동품의1_화령초등학교 다목적강당 증축공사(건축) 2" xfId="947" xr:uid="{00000000-0005-0000-0000-0000B2030000}"/>
    <cellStyle name="_적격 _집행갑지 _광주평동품의1_화령초등학교 다목적강당 증축공사(건축납품)" xfId="948" xr:uid="{00000000-0005-0000-0000-0000B3030000}"/>
    <cellStyle name="_적격 _집행갑지 _광주평동품의1_화령초등학교 다목적강당 증축공사(건축납품) 2" xfId="949" xr:uid="{00000000-0005-0000-0000-0000B4030000}"/>
    <cellStyle name="_적격 _집행갑지 _삼성생활예술고 생활관(3층수정15%)공사" xfId="950" xr:uid="{00000000-0005-0000-0000-0000B5030000}"/>
    <cellStyle name="_적격 _집행갑지 _삼성생활예술고 생활관(3층수정15%)공사 2" xfId="951" xr:uid="{00000000-0005-0000-0000-0000B6030000}"/>
    <cellStyle name="_적격 _집행갑지 _송학하수품의(설계넣고)" xfId="952" xr:uid="{00000000-0005-0000-0000-0000B7030000}"/>
    <cellStyle name="_적격 _집행갑지 _송학하수품의(설계넣고) 2" xfId="953" xr:uid="{00000000-0005-0000-0000-0000B8030000}"/>
    <cellStyle name="_적격 _집행갑지 _송학하수품의(설계넣고)_2011년 소백산 자락길 홍보관 신축공사(건축)" xfId="954" xr:uid="{00000000-0005-0000-0000-0000B9030000}"/>
    <cellStyle name="_적격 _집행갑지 _송학하수품의(설계넣고)_갑지(건축 (2)" xfId="955" xr:uid="{00000000-0005-0000-0000-0000BA030000}"/>
    <cellStyle name="_적격 _집행갑지 _송학하수품의(설계넣고)_갑지(건축 (2) 2" xfId="956" xr:uid="{00000000-0005-0000-0000-0000BB030000}"/>
    <cellStyle name="_적격 _집행갑지 _송학하수품의(설계넣고)_경북능금농협(북촌)골판지공장 " xfId="957" xr:uid="{00000000-0005-0000-0000-0000BC030000}"/>
    <cellStyle name="_적격 _집행갑지 _송학하수품의(설계넣고)_관급자재 명세" xfId="958" xr:uid="{00000000-0005-0000-0000-0000BD030000}"/>
    <cellStyle name="_적격 _집행갑지 _송학하수품의(설계넣고)_삼성생활예술고 생활관(3층수정15%)공사" xfId="959" xr:uid="{00000000-0005-0000-0000-0000BE030000}"/>
    <cellStyle name="_적격 _집행갑지 _송학하수품의(설계넣고)_삼성생활예술고 생활관(3층수정15%)공사 2" xfId="960" xr:uid="{00000000-0005-0000-0000-0000BF030000}"/>
    <cellStyle name="_적격 _집행갑지 _송학하수품의(설계넣고)_안강여고 화장실 개선공사" xfId="961" xr:uid="{00000000-0005-0000-0000-0000C0030000}"/>
    <cellStyle name="_적격 _집행갑지 _송학하수품의(설계넣고)_영주서부초등학교 교사동 방수공사" xfId="962" xr:uid="{00000000-0005-0000-0000-0000C1030000}"/>
    <cellStyle name="_적격 _집행갑지 _송학하수품의(설계넣고)_용곡지구_보건진료소_신축설비공사" xfId="963" xr:uid="{00000000-0005-0000-0000-0000C2030000}"/>
    <cellStyle name="_적격 _집행갑지 _송학하수품의(설계넣고)_용곡지구_보건진료소_신축설비공사 2" xfId="964" xr:uid="{00000000-0005-0000-0000-0000C3030000}"/>
    <cellStyle name="_적격 _집행갑지 _송학하수품의(설계넣고)_우보초등학교 화장실보수및기타공사(건축)" xfId="965" xr:uid="{00000000-0005-0000-0000-0000C4030000}"/>
    <cellStyle name="_적격 _집행갑지 _송학하수품의(설계넣고)_우보초등학교 화장실보수및기타공사(건축) 2" xfId="966" xr:uid="{00000000-0005-0000-0000-0000C5030000}"/>
    <cellStyle name="_적격 _집행갑지 _송학하수품의(설계넣고)_화령초등학교 다목적강당 증축공사(건축)" xfId="967" xr:uid="{00000000-0005-0000-0000-0000C6030000}"/>
    <cellStyle name="_적격 _집행갑지 _송학하수품의(설계넣고)_화령초등학교 다목적강당 증축공사(건축) 2" xfId="968" xr:uid="{00000000-0005-0000-0000-0000C7030000}"/>
    <cellStyle name="_적격 _집행갑지 _송학하수품의(설계넣고)_화령초등학교 다목적강당 증축공사(건축납품)" xfId="969" xr:uid="{00000000-0005-0000-0000-0000C8030000}"/>
    <cellStyle name="_적격 _집행갑지 _송학하수품의(설계넣고)_화령초등학교 다목적강당 증축공사(건축납품) 2" xfId="970" xr:uid="{00000000-0005-0000-0000-0000C9030000}"/>
    <cellStyle name="_적격 _집행갑지 _안강여고 화장실 개선공사" xfId="971" xr:uid="{00000000-0005-0000-0000-0000CA030000}"/>
    <cellStyle name="_적격 _집행갑지 _영주서부초등학교 교사동 방수공사" xfId="972" xr:uid="{00000000-0005-0000-0000-0000CB030000}"/>
    <cellStyle name="_적격 _집행갑지 _용곡지구_보건진료소_신축설비공사" xfId="973" xr:uid="{00000000-0005-0000-0000-0000CC030000}"/>
    <cellStyle name="_적격 _집행갑지 _용곡지구_보건진료소_신축설비공사 2" xfId="974" xr:uid="{00000000-0005-0000-0000-0000CD030000}"/>
    <cellStyle name="_적격 _집행갑지 _우보초등학교 화장실보수및기타공사(건축)" xfId="975" xr:uid="{00000000-0005-0000-0000-0000CE030000}"/>
    <cellStyle name="_적격 _집행갑지 _우보초등학교 화장실보수및기타공사(건축) 2" xfId="976" xr:uid="{00000000-0005-0000-0000-0000CF030000}"/>
    <cellStyle name="_적격 _집행갑지 _화령초등학교 다목적강당 증축공사(건축)" xfId="977" xr:uid="{00000000-0005-0000-0000-0000D0030000}"/>
    <cellStyle name="_적격 _집행갑지 _화령초등학교 다목적강당 증축공사(건축) 2" xfId="978" xr:uid="{00000000-0005-0000-0000-0000D1030000}"/>
    <cellStyle name="_적격 _집행갑지 _화령초등학교 다목적강당 증축공사(건축납품)" xfId="979" xr:uid="{00000000-0005-0000-0000-0000D2030000}"/>
    <cellStyle name="_적격 _집행갑지 _화령초등학교 다목적강당 증축공사(건축납품) 2" xfId="980" xr:uid="{00000000-0005-0000-0000-0000D3030000}"/>
    <cellStyle name="_적격 _화령초등학교 다목적강당 증축공사(건축)" xfId="981" xr:uid="{00000000-0005-0000-0000-0000D4030000}"/>
    <cellStyle name="_적격 _화령초등학교 다목적강당 증축공사(건축) 2" xfId="982" xr:uid="{00000000-0005-0000-0000-0000D5030000}"/>
    <cellStyle name="_적격 _화령초등학교 다목적강당 증축공사(건축납품)" xfId="983" xr:uid="{00000000-0005-0000-0000-0000D6030000}"/>
    <cellStyle name="_적격 _화령초등학교 다목적강당 증축공사(건축납품) 2" xfId="984" xr:uid="{00000000-0005-0000-0000-0000D7030000}"/>
    <cellStyle name="_적격(화산) " xfId="985" xr:uid="{00000000-0005-0000-0000-0000D8030000}"/>
    <cellStyle name="_적격(화산)  2" xfId="986" xr:uid="{00000000-0005-0000-0000-0000D9030000}"/>
    <cellStyle name="_적격(화산) _2011년 소백산 자락길 홍보관 신축공사(건축)" xfId="987" xr:uid="{00000000-0005-0000-0000-0000DA030000}"/>
    <cellStyle name="_적격(화산) _갑지(건축 (2)" xfId="988" xr:uid="{00000000-0005-0000-0000-0000DB030000}"/>
    <cellStyle name="_적격(화산) _갑지(건축 (2) 2" xfId="989" xr:uid="{00000000-0005-0000-0000-0000DC030000}"/>
    <cellStyle name="_적격(화산) _경북능금농협(북촌)골판지공장 " xfId="990" xr:uid="{00000000-0005-0000-0000-0000DD030000}"/>
    <cellStyle name="_적격(화산) _관급자재 명세" xfId="991" xr:uid="{00000000-0005-0000-0000-0000DE030000}"/>
    <cellStyle name="_적격(화산) _광주평동투찰" xfId="992" xr:uid="{00000000-0005-0000-0000-0000DF030000}"/>
    <cellStyle name="_적격(화산) _광주평동투찰 2" xfId="993" xr:uid="{00000000-0005-0000-0000-0000E0030000}"/>
    <cellStyle name="_적격(화산) _광주평동투찰_2011년 소백산 자락길 홍보관 신축공사(건축)" xfId="994" xr:uid="{00000000-0005-0000-0000-0000E1030000}"/>
    <cellStyle name="_적격(화산) _광주평동투찰_갑지(건축 (2)" xfId="995" xr:uid="{00000000-0005-0000-0000-0000E2030000}"/>
    <cellStyle name="_적격(화산) _광주평동투찰_갑지(건축 (2) 2" xfId="996" xr:uid="{00000000-0005-0000-0000-0000E3030000}"/>
    <cellStyle name="_적격(화산) _광주평동투찰_경북능금농협(북촌)골판지공장 " xfId="997" xr:uid="{00000000-0005-0000-0000-0000E4030000}"/>
    <cellStyle name="_적격(화산) _광주평동투찰_관급자재 명세" xfId="998" xr:uid="{00000000-0005-0000-0000-0000E5030000}"/>
    <cellStyle name="_적격(화산) _광주평동투찰_삼성생활예술고 생활관(3층수정15%)공사" xfId="999" xr:uid="{00000000-0005-0000-0000-0000E6030000}"/>
    <cellStyle name="_적격(화산) _광주평동투찰_삼성생활예술고 생활관(3층수정15%)공사 2" xfId="1000" xr:uid="{00000000-0005-0000-0000-0000E7030000}"/>
    <cellStyle name="_적격(화산) _광주평동투찰_안강여고 화장실 개선공사" xfId="1001" xr:uid="{00000000-0005-0000-0000-0000E8030000}"/>
    <cellStyle name="_적격(화산) _광주평동투찰_영주서부초등학교 교사동 방수공사" xfId="1002" xr:uid="{00000000-0005-0000-0000-0000E9030000}"/>
    <cellStyle name="_적격(화산) _광주평동투찰_용곡지구_보건진료소_신축설비공사" xfId="1003" xr:uid="{00000000-0005-0000-0000-0000EA030000}"/>
    <cellStyle name="_적격(화산) _광주평동투찰_용곡지구_보건진료소_신축설비공사 2" xfId="1004" xr:uid="{00000000-0005-0000-0000-0000EB030000}"/>
    <cellStyle name="_적격(화산) _광주평동투찰_우보초등학교 화장실보수및기타공사(건축)" xfId="1005" xr:uid="{00000000-0005-0000-0000-0000EC030000}"/>
    <cellStyle name="_적격(화산) _광주평동투찰_우보초등학교 화장실보수및기타공사(건축) 2" xfId="1006" xr:uid="{00000000-0005-0000-0000-0000ED030000}"/>
    <cellStyle name="_적격(화산) _광주평동투찰_화령초등학교 다목적강당 증축공사(건축)" xfId="1007" xr:uid="{00000000-0005-0000-0000-0000EE030000}"/>
    <cellStyle name="_적격(화산) _광주평동투찰_화령초등학교 다목적강당 증축공사(건축) 2" xfId="1008" xr:uid="{00000000-0005-0000-0000-0000EF030000}"/>
    <cellStyle name="_적격(화산) _광주평동투찰_화령초등학교 다목적강당 증축공사(건축납품)" xfId="1009" xr:uid="{00000000-0005-0000-0000-0000F0030000}"/>
    <cellStyle name="_적격(화산) _광주평동투찰_화령초등학교 다목적강당 증축공사(건축납품) 2" xfId="1010" xr:uid="{00000000-0005-0000-0000-0000F1030000}"/>
    <cellStyle name="_적격(화산) _광주평동품의1" xfId="1011" xr:uid="{00000000-0005-0000-0000-0000F2030000}"/>
    <cellStyle name="_적격(화산) _광주평동품의1 2" xfId="1012" xr:uid="{00000000-0005-0000-0000-0000F3030000}"/>
    <cellStyle name="_적격(화산) _광주평동품의1_2011년 소백산 자락길 홍보관 신축공사(건축)" xfId="1013" xr:uid="{00000000-0005-0000-0000-0000F4030000}"/>
    <cellStyle name="_적격(화산) _광주평동품의1_갑지(건축 (2)" xfId="1014" xr:uid="{00000000-0005-0000-0000-0000F5030000}"/>
    <cellStyle name="_적격(화산) _광주평동품의1_갑지(건축 (2) 2" xfId="1015" xr:uid="{00000000-0005-0000-0000-0000F6030000}"/>
    <cellStyle name="_적격(화산) _광주평동품의1_경북능금농협(북촌)골판지공장 " xfId="1016" xr:uid="{00000000-0005-0000-0000-0000F7030000}"/>
    <cellStyle name="_적격(화산) _광주평동품의1_관급자재 명세" xfId="1017" xr:uid="{00000000-0005-0000-0000-0000F8030000}"/>
    <cellStyle name="_적격(화산) _광주평동품의1_삼성생활예술고 생활관(3층수정15%)공사" xfId="1018" xr:uid="{00000000-0005-0000-0000-0000F9030000}"/>
    <cellStyle name="_적격(화산) _광주평동품의1_삼성생활예술고 생활관(3층수정15%)공사 2" xfId="1019" xr:uid="{00000000-0005-0000-0000-0000FA030000}"/>
    <cellStyle name="_적격(화산) _광주평동품의1_안강여고 화장실 개선공사" xfId="1020" xr:uid="{00000000-0005-0000-0000-0000FB030000}"/>
    <cellStyle name="_적격(화산) _광주평동품의1_영주서부초등학교 교사동 방수공사" xfId="1021" xr:uid="{00000000-0005-0000-0000-0000FC030000}"/>
    <cellStyle name="_적격(화산) _광주평동품의1_용곡지구_보건진료소_신축설비공사" xfId="1022" xr:uid="{00000000-0005-0000-0000-0000FD030000}"/>
    <cellStyle name="_적격(화산) _광주평동품의1_용곡지구_보건진료소_신축설비공사 2" xfId="1023" xr:uid="{00000000-0005-0000-0000-0000FE030000}"/>
    <cellStyle name="_적격(화산) _광주평동품의1_우보초등학교 화장실보수및기타공사(건축)" xfId="1024" xr:uid="{00000000-0005-0000-0000-0000FF030000}"/>
    <cellStyle name="_적격(화산) _광주평동품의1_우보초등학교 화장실보수및기타공사(건축) 2" xfId="1025" xr:uid="{00000000-0005-0000-0000-000000040000}"/>
    <cellStyle name="_적격(화산) _광주평동품의1_화령초등학교 다목적강당 증축공사(건축)" xfId="1026" xr:uid="{00000000-0005-0000-0000-000001040000}"/>
    <cellStyle name="_적격(화산) _광주평동품의1_화령초등학교 다목적강당 증축공사(건축) 2" xfId="1027" xr:uid="{00000000-0005-0000-0000-000002040000}"/>
    <cellStyle name="_적격(화산) _광주평동품의1_화령초등학교 다목적강당 증축공사(건축납품)" xfId="1028" xr:uid="{00000000-0005-0000-0000-000003040000}"/>
    <cellStyle name="_적격(화산) _광주평동품의1_화령초등학교 다목적강당 증축공사(건축납품) 2" xfId="1029" xr:uid="{00000000-0005-0000-0000-000004040000}"/>
    <cellStyle name="_적격(화산) _삼성생활예술고 생활관(3층수정15%)공사" xfId="1030" xr:uid="{00000000-0005-0000-0000-000005040000}"/>
    <cellStyle name="_적격(화산) _삼성생활예술고 생활관(3층수정15%)공사 2" xfId="1031" xr:uid="{00000000-0005-0000-0000-000006040000}"/>
    <cellStyle name="_적격(화산) _송학하수품의(설계넣고)" xfId="1032" xr:uid="{00000000-0005-0000-0000-000007040000}"/>
    <cellStyle name="_적격(화산) _송학하수품의(설계넣고) 2" xfId="1033" xr:uid="{00000000-0005-0000-0000-000008040000}"/>
    <cellStyle name="_적격(화산) _송학하수품의(설계넣고)_2011년 소백산 자락길 홍보관 신축공사(건축)" xfId="1034" xr:uid="{00000000-0005-0000-0000-000009040000}"/>
    <cellStyle name="_적격(화산) _송학하수품의(설계넣고)_갑지(건축 (2)" xfId="1035" xr:uid="{00000000-0005-0000-0000-00000A040000}"/>
    <cellStyle name="_적격(화산) _송학하수품의(설계넣고)_갑지(건축 (2) 2" xfId="1036" xr:uid="{00000000-0005-0000-0000-00000B040000}"/>
    <cellStyle name="_적격(화산) _송학하수품의(설계넣고)_경북능금농협(북촌)골판지공장 " xfId="1037" xr:uid="{00000000-0005-0000-0000-00000C040000}"/>
    <cellStyle name="_적격(화산) _송학하수품의(설계넣고)_관급자재 명세" xfId="1038" xr:uid="{00000000-0005-0000-0000-00000D040000}"/>
    <cellStyle name="_적격(화산) _송학하수품의(설계넣고)_삼성생활예술고 생활관(3층수정15%)공사" xfId="1039" xr:uid="{00000000-0005-0000-0000-00000E040000}"/>
    <cellStyle name="_적격(화산) _송학하수품의(설계넣고)_삼성생활예술고 생활관(3층수정15%)공사 2" xfId="1040" xr:uid="{00000000-0005-0000-0000-00000F040000}"/>
    <cellStyle name="_적격(화산) _송학하수품의(설계넣고)_안강여고 화장실 개선공사" xfId="1041" xr:uid="{00000000-0005-0000-0000-000010040000}"/>
    <cellStyle name="_적격(화산) _송학하수품의(설계넣고)_영주서부초등학교 교사동 방수공사" xfId="1042" xr:uid="{00000000-0005-0000-0000-000011040000}"/>
    <cellStyle name="_적격(화산) _송학하수품의(설계넣고)_용곡지구_보건진료소_신축설비공사" xfId="1043" xr:uid="{00000000-0005-0000-0000-000012040000}"/>
    <cellStyle name="_적격(화산) _송학하수품의(설계넣고)_용곡지구_보건진료소_신축설비공사 2" xfId="1044" xr:uid="{00000000-0005-0000-0000-000013040000}"/>
    <cellStyle name="_적격(화산) _송학하수품의(설계넣고)_우보초등학교 화장실보수및기타공사(건축)" xfId="1045" xr:uid="{00000000-0005-0000-0000-000014040000}"/>
    <cellStyle name="_적격(화산) _송학하수품의(설계넣고)_우보초등학교 화장실보수및기타공사(건축) 2" xfId="1046" xr:uid="{00000000-0005-0000-0000-000015040000}"/>
    <cellStyle name="_적격(화산) _송학하수품의(설계넣고)_화령초등학교 다목적강당 증축공사(건축)" xfId="1047" xr:uid="{00000000-0005-0000-0000-000016040000}"/>
    <cellStyle name="_적격(화산) _송학하수품의(설계넣고)_화령초등학교 다목적강당 증축공사(건축) 2" xfId="1048" xr:uid="{00000000-0005-0000-0000-000017040000}"/>
    <cellStyle name="_적격(화산) _송학하수품의(설계넣고)_화령초등학교 다목적강당 증축공사(건축납품)" xfId="1049" xr:uid="{00000000-0005-0000-0000-000018040000}"/>
    <cellStyle name="_적격(화산) _송학하수품의(설계넣고)_화령초등학교 다목적강당 증축공사(건축납품) 2" xfId="1050" xr:uid="{00000000-0005-0000-0000-000019040000}"/>
    <cellStyle name="_적격(화산) _안강여고 화장실 개선공사" xfId="1051" xr:uid="{00000000-0005-0000-0000-00001A040000}"/>
    <cellStyle name="_적격(화산) _영주서부초등학교 교사동 방수공사" xfId="1052" xr:uid="{00000000-0005-0000-0000-00001B040000}"/>
    <cellStyle name="_적격(화산) _용곡지구_보건진료소_신축설비공사" xfId="1053" xr:uid="{00000000-0005-0000-0000-00001C040000}"/>
    <cellStyle name="_적격(화산) _용곡지구_보건진료소_신축설비공사 2" xfId="1054" xr:uid="{00000000-0005-0000-0000-00001D040000}"/>
    <cellStyle name="_적격(화산) _우보초등학교 화장실보수및기타공사(건축)" xfId="1055" xr:uid="{00000000-0005-0000-0000-00001E040000}"/>
    <cellStyle name="_적격(화산) _우보초등학교 화장실보수및기타공사(건축) 2" xfId="1056" xr:uid="{00000000-0005-0000-0000-00001F040000}"/>
    <cellStyle name="_적격(화산) _화령초등학교 다목적강당 증축공사(건축)" xfId="1057" xr:uid="{00000000-0005-0000-0000-000020040000}"/>
    <cellStyle name="_적격(화산) _화령초등학교 다목적강당 증축공사(건축) 2" xfId="1058" xr:uid="{00000000-0005-0000-0000-000021040000}"/>
    <cellStyle name="_적격(화산) _화령초등학교 다목적강당 증축공사(건축납품)" xfId="1059" xr:uid="{00000000-0005-0000-0000-000022040000}"/>
    <cellStyle name="_적격(화산) _화령초등학교 다목적강당 증축공사(건축납품) 2" xfId="1060" xr:uid="{00000000-0005-0000-0000-000023040000}"/>
    <cellStyle name="_전기내역서" xfId="1061" xr:uid="{00000000-0005-0000-0000-000024040000}"/>
    <cellStyle name="_정보관건축내역(2층완성)" xfId="1062" xr:uid="{00000000-0005-0000-0000-000025040000}"/>
    <cellStyle name="_제출용병천하수(지역관로1)" xfId="1063" xr:uid="{00000000-0005-0000-0000-000026040000}"/>
    <cellStyle name="_제출용병천하수(지역관로1) 2" xfId="1064" xr:uid="{00000000-0005-0000-0000-000027040000}"/>
    <cellStyle name="_제출용병천하수(지역관로1)_2011년 소백산 자락길 홍보관 신축공사(건축)" xfId="1065" xr:uid="{00000000-0005-0000-0000-000028040000}"/>
    <cellStyle name="_제출용병천하수(지역관로1)_갑지(건축 (2)" xfId="1066" xr:uid="{00000000-0005-0000-0000-000029040000}"/>
    <cellStyle name="_제출용병천하수(지역관로1)_갑지(건축 (2) 2" xfId="1067" xr:uid="{00000000-0005-0000-0000-00002A040000}"/>
    <cellStyle name="_제출용병천하수(지역관로1)_경북능금농협(북촌)골판지공장 " xfId="1068" xr:uid="{00000000-0005-0000-0000-00002B040000}"/>
    <cellStyle name="_제출용병천하수(지역관로1)_관급자재 명세" xfId="1069" xr:uid="{00000000-0005-0000-0000-00002C040000}"/>
    <cellStyle name="_제출용병천하수(지역관로1)_광주평동투찰" xfId="1070" xr:uid="{00000000-0005-0000-0000-00002D040000}"/>
    <cellStyle name="_제출용병천하수(지역관로1)_광주평동투찰 2" xfId="1071" xr:uid="{00000000-0005-0000-0000-00002E040000}"/>
    <cellStyle name="_제출용병천하수(지역관로1)_광주평동투찰_2011년 소백산 자락길 홍보관 신축공사(건축)" xfId="1072" xr:uid="{00000000-0005-0000-0000-00002F040000}"/>
    <cellStyle name="_제출용병천하수(지역관로1)_광주평동투찰_갑지(건축 (2)" xfId="1073" xr:uid="{00000000-0005-0000-0000-000030040000}"/>
    <cellStyle name="_제출용병천하수(지역관로1)_광주평동투찰_갑지(건축 (2) 2" xfId="1074" xr:uid="{00000000-0005-0000-0000-000031040000}"/>
    <cellStyle name="_제출용병천하수(지역관로1)_광주평동투찰_경북능금농협(북촌)골판지공장 " xfId="1075" xr:uid="{00000000-0005-0000-0000-000032040000}"/>
    <cellStyle name="_제출용병천하수(지역관로1)_광주평동투찰_관급자재 명세" xfId="1076" xr:uid="{00000000-0005-0000-0000-000033040000}"/>
    <cellStyle name="_제출용병천하수(지역관로1)_광주평동투찰_삼성생활예술고 생활관(3층수정15%)공사" xfId="1077" xr:uid="{00000000-0005-0000-0000-000034040000}"/>
    <cellStyle name="_제출용병천하수(지역관로1)_광주평동투찰_삼성생활예술고 생활관(3층수정15%)공사 2" xfId="1078" xr:uid="{00000000-0005-0000-0000-000035040000}"/>
    <cellStyle name="_제출용병천하수(지역관로1)_광주평동투찰_안강여고 화장실 개선공사" xfId="1079" xr:uid="{00000000-0005-0000-0000-000036040000}"/>
    <cellStyle name="_제출용병천하수(지역관로1)_광주평동투찰_영주서부초등학교 교사동 방수공사" xfId="1080" xr:uid="{00000000-0005-0000-0000-000037040000}"/>
    <cellStyle name="_제출용병천하수(지역관로1)_광주평동투찰_용곡지구_보건진료소_신축설비공사" xfId="1081" xr:uid="{00000000-0005-0000-0000-000038040000}"/>
    <cellStyle name="_제출용병천하수(지역관로1)_광주평동투찰_용곡지구_보건진료소_신축설비공사 2" xfId="1082" xr:uid="{00000000-0005-0000-0000-000039040000}"/>
    <cellStyle name="_제출용병천하수(지역관로1)_광주평동투찰_우보초등학교 화장실보수및기타공사(건축)" xfId="1083" xr:uid="{00000000-0005-0000-0000-00003A040000}"/>
    <cellStyle name="_제출용병천하수(지역관로1)_광주평동투찰_우보초등학교 화장실보수및기타공사(건축) 2" xfId="1084" xr:uid="{00000000-0005-0000-0000-00003B040000}"/>
    <cellStyle name="_제출용병천하수(지역관로1)_광주평동투찰_화령초등학교 다목적강당 증축공사(건축)" xfId="1085" xr:uid="{00000000-0005-0000-0000-00003C040000}"/>
    <cellStyle name="_제출용병천하수(지역관로1)_광주평동투찰_화령초등학교 다목적강당 증축공사(건축) 2" xfId="1086" xr:uid="{00000000-0005-0000-0000-00003D040000}"/>
    <cellStyle name="_제출용병천하수(지역관로1)_광주평동투찰_화령초등학교 다목적강당 증축공사(건축납품)" xfId="1087" xr:uid="{00000000-0005-0000-0000-00003E040000}"/>
    <cellStyle name="_제출용병천하수(지역관로1)_광주평동투찰_화령초등학교 다목적강당 증축공사(건축납품) 2" xfId="1088" xr:uid="{00000000-0005-0000-0000-00003F040000}"/>
    <cellStyle name="_제출용병천하수(지역관로1)_광주평동품의1" xfId="1089" xr:uid="{00000000-0005-0000-0000-000040040000}"/>
    <cellStyle name="_제출용병천하수(지역관로1)_광주평동품의1 2" xfId="1090" xr:uid="{00000000-0005-0000-0000-000041040000}"/>
    <cellStyle name="_제출용병천하수(지역관로1)_광주평동품의1_2011년 소백산 자락길 홍보관 신축공사(건축)" xfId="1091" xr:uid="{00000000-0005-0000-0000-000042040000}"/>
    <cellStyle name="_제출용병천하수(지역관로1)_광주평동품의1_갑지(건축 (2)" xfId="1092" xr:uid="{00000000-0005-0000-0000-000043040000}"/>
    <cellStyle name="_제출용병천하수(지역관로1)_광주평동품의1_갑지(건축 (2) 2" xfId="1093" xr:uid="{00000000-0005-0000-0000-000044040000}"/>
    <cellStyle name="_제출용병천하수(지역관로1)_광주평동품의1_경북능금농협(북촌)골판지공장 " xfId="1094" xr:uid="{00000000-0005-0000-0000-000045040000}"/>
    <cellStyle name="_제출용병천하수(지역관로1)_광주평동품의1_관급자재 명세" xfId="1095" xr:uid="{00000000-0005-0000-0000-000046040000}"/>
    <cellStyle name="_제출용병천하수(지역관로1)_광주평동품의1_삼성생활예술고 생활관(3층수정15%)공사" xfId="1096" xr:uid="{00000000-0005-0000-0000-000047040000}"/>
    <cellStyle name="_제출용병천하수(지역관로1)_광주평동품의1_삼성생활예술고 생활관(3층수정15%)공사 2" xfId="1097" xr:uid="{00000000-0005-0000-0000-000048040000}"/>
    <cellStyle name="_제출용병천하수(지역관로1)_광주평동품의1_안강여고 화장실 개선공사" xfId="1098" xr:uid="{00000000-0005-0000-0000-000049040000}"/>
    <cellStyle name="_제출용병천하수(지역관로1)_광주평동품의1_영주서부초등학교 교사동 방수공사" xfId="1099" xr:uid="{00000000-0005-0000-0000-00004A040000}"/>
    <cellStyle name="_제출용병천하수(지역관로1)_광주평동품의1_용곡지구_보건진료소_신축설비공사" xfId="1100" xr:uid="{00000000-0005-0000-0000-00004B040000}"/>
    <cellStyle name="_제출용병천하수(지역관로1)_광주평동품의1_용곡지구_보건진료소_신축설비공사 2" xfId="1101" xr:uid="{00000000-0005-0000-0000-00004C040000}"/>
    <cellStyle name="_제출용병천하수(지역관로1)_광주평동품의1_우보초등학교 화장실보수및기타공사(건축)" xfId="1102" xr:uid="{00000000-0005-0000-0000-00004D040000}"/>
    <cellStyle name="_제출용병천하수(지역관로1)_광주평동품의1_우보초등학교 화장실보수및기타공사(건축) 2" xfId="1103" xr:uid="{00000000-0005-0000-0000-00004E040000}"/>
    <cellStyle name="_제출용병천하수(지역관로1)_광주평동품의1_화령초등학교 다목적강당 증축공사(건축)" xfId="1104" xr:uid="{00000000-0005-0000-0000-00004F040000}"/>
    <cellStyle name="_제출용병천하수(지역관로1)_광주평동품의1_화령초등학교 다목적강당 증축공사(건축) 2" xfId="1105" xr:uid="{00000000-0005-0000-0000-000050040000}"/>
    <cellStyle name="_제출용병천하수(지역관로1)_광주평동품의1_화령초등학교 다목적강당 증축공사(건축납품)" xfId="1106" xr:uid="{00000000-0005-0000-0000-000051040000}"/>
    <cellStyle name="_제출용병천하수(지역관로1)_광주평동품의1_화령초등학교 다목적강당 증축공사(건축납품) 2" xfId="1107" xr:uid="{00000000-0005-0000-0000-000052040000}"/>
    <cellStyle name="_제출용병천하수(지역관로1)_삼성생활예술고 생활관(3층수정15%)공사" xfId="1108" xr:uid="{00000000-0005-0000-0000-000053040000}"/>
    <cellStyle name="_제출용병천하수(지역관로1)_삼성생활예술고 생활관(3층수정15%)공사 2" xfId="1109" xr:uid="{00000000-0005-0000-0000-000054040000}"/>
    <cellStyle name="_제출용병천하수(지역관로1)_송학하수품의(설계넣고)" xfId="1110" xr:uid="{00000000-0005-0000-0000-000055040000}"/>
    <cellStyle name="_제출용병천하수(지역관로1)_송학하수품의(설계넣고) 2" xfId="1111" xr:uid="{00000000-0005-0000-0000-000056040000}"/>
    <cellStyle name="_제출용병천하수(지역관로1)_송학하수품의(설계넣고)_2011년 소백산 자락길 홍보관 신축공사(건축)" xfId="1112" xr:uid="{00000000-0005-0000-0000-000057040000}"/>
    <cellStyle name="_제출용병천하수(지역관로1)_송학하수품의(설계넣고)_갑지(건축 (2)" xfId="1113" xr:uid="{00000000-0005-0000-0000-000058040000}"/>
    <cellStyle name="_제출용병천하수(지역관로1)_송학하수품의(설계넣고)_갑지(건축 (2) 2" xfId="1114" xr:uid="{00000000-0005-0000-0000-000059040000}"/>
    <cellStyle name="_제출용병천하수(지역관로1)_송학하수품의(설계넣고)_경북능금농협(북촌)골판지공장 " xfId="1115" xr:uid="{00000000-0005-0000-0000-00005A040000}"/>
    <cellStyle name="_제출용병천하수(지역관로1)_송학하수품의(설계넣고)_관급자재 명세" xfId="1116" xr:uid="{00000000-0005-0000-0000-00005B040000}"/>
    <cellStyle name="_제출용병천하수(지역관로1)_송학하수품의(설계넣고)_삼성생활예술고 생활관(3층수정15%)공사" xfId="1117" xr:uid="{00000000-0005-0000-0000-00005C040000}"/>
    <cellStyle name="_제출용병천하수(지역관로1)_송학하수품의(설계넣고)_삼성생활예술고 생활관(3층수정15%)공사 2" xfId="1118" xr:uid="{00000000-0005-0000-0000-00005D040000}"/>
    <cellStyle name="_제출용병천하수(지역관로1)_송학하수품의(설계넣고)_안강여고 화장실 개선공사" xfId="1119" xr:uid="{00000000-0005-0000-0000-00005E040000}"/>
    <cellStyle name="_제출용병천하수(지역관로1)_송학하수품의(설계넣고)_영주서부초등학교 교사동 방수공사" xfId="1120" xr:uid="{00000000-0005-0000-0000-00005F040000}"/>
    <cellStyle name="_제출용병천하수(지역관로1)_송학하수품의(설계넣고)_용곡지구_보건진료소_신축설비공사" xfId="1121" xr:uid="{00000000-0005-0000-0000-000060040000}"/>
    <cellStyle name="_제출용병천하수(지역관로1)_송학하수품의(설계넣고)_용곡지구_보건진료소_신축설비공사 2" xfId="1122" xr:uid="{00000000-0005-0000-0000-000061040000}"/>
    <cellStyle name="_제출용병천하수(지역관로1)_송학하수품의(설계넣고)_우보초등학교 화장실보수및기타공사(건축)" xfId="1123" xr:uid="{00000000-0005-0000-0000-000062040000}"/>
    <cellStyle name="_제출용병천하수(지역관로1)_송학하수품의(설계넣고)_우보초등학교 화장실보수및기타공사(건축) 2" xfId="1124" xr:uid="{00000000-0005-0000-0000-000063040000}"/>
    <cellStyle name="_제출용병천하수(지역관로1)_송학하수품의(설계넣고)_화령초등학교 다목적강당 증축공사(건축)" xfId="1125" xr:uid="{00000000-0005-0000-0000-000064040000}"/>
    <cellStyle name="_제출용병천하수(지역관로1)_송학하수품의(설계넣고)_화령초등학교 다목적강당 증축공사(건축) 2" xfId="1126" xr:uid="{00000000-0005-0000-0000-000065040000}"/>
    <cellStyle name="_제출용병천하수(지역관로1)_송학하수품의(설계넣고)_화령초등학교 다목적강당 증축공사(건축납품)" xfId="1127" xr:uid="{00000000-0005-0000-0000-000066040000}"/>
    <cellStyle name="_제출용병천하수(지역관로1)_송학하수품의(설계넣고)_화령초등학교 다목적강당 증축공사(건축납품) 2" xfId="1128" xr:uid="{00000000-0005-0000-0000-000067040000}"/>
    <cellStyle name="_제출용병천하수(지역관로1)_안강여고 화장실 개선공사" xfId="1129" xr:uid="{00000000-0005-0000-0000-000068040000}"/>
    <cellStyle name="_제출용병천하수(지역관로1)_영주서부초등학교 교사동 방수공사" xfId="1130" xr:uid="{00000000-0005-0000-0000-000069040000}"/>
    <cellStyle name="_제출용병천하수(지역관로1)_용곡지구_보건진료소_신축설비공사" xfId="1131" xr:uid="{00000000-0005-0000-0000-00006A040000}"/>
    <cellStyle name="_제출용병천하수(지역관로1)_용곡지구_보건진료소_신축설비공사 2" xfId="1132" xr:uid="{00000000-0005-0000-0000-00006B040000}"/>
    <cellStyle name="_제출용병천하수(지역관로1)_우보초등학교 화장실보수및기타공사(건축)" xfId="1133" xr:uid="{00000000-0005-0000-0000-00006C040000}"/>
    <cellStyle name="_제출용병천하수(지역관로1)_우보초등학교 화장실보수및기타공사(건축) 2" xfId="1134" xr:uid="{00000000-0005-0000-0000-00006D040000}"/>
    <cellStyle name="_제출용병천하수(지역관로1)_화령초등학교 다목적강당 증축공사(건축)" xfId="1135" xr:uid="{00000000-0005-0000-0000-00006E040000}"/>
    <cellStyle name="_제출용병천하수(지역관로1)_화령초등학교 다목적강당 증축공사(건축) 2" xfId="1136" xr:uid="{00000000-0005-0000-0000-00006F040000}"/>
    <cellStyle name="_제출용병천하수(지역관로1)_화령초등학교 다목적강당 증축공사(건축납품)" xfId="1137" xr:uid="{00000000-0005-0000-0000-000070040000}"/>
    <cellStyle name="_제출용병천하수(지역관로1)_화령초등학교 다목적강당 증축공사(건축납품) 2" xfId="1138" xr:uid="{00000000-0005-0000-0000-000071040000}"/>
    <cellStyle name="_집행갑지 " xfId="1139" xr:uid="{00000000-0005-0000-0000-000072040000}"/>
    <cellStyle name="_집행갑지  2" xfId="1140" xr:uid="{00000000-0005-0000-0000-000073040000}"/>
    <cellStyle name="_집행갑지 _2011년 소백산 자락길 홍보관 신축공사(건축)" xfId="1141" xr:uid="{00000000-0005-0000-0000-000074040000}"/>
    <cellStyle name="_집행갑지 _갑지(건축 (2)" xfId="1142" xr:uid="{00000000-0005-0000-0000-000075040000}"/>
    <cellStyle name="_집행갑지 _갑지(건축 (2) 2" xfId="1143" xr:uid="{00000000-0005-0000-0000-000076040000}"/>
    <cellStyle name="_집행갑지 _경북능금농협(북촌)골판지공장 " xfId="1144" xr:uid="{00000000-0005-0000-0000-000077040000}"/>
    <cellStyle name="_집행갑지 _관급자재 명세" xfId="1145" xr:uid="{00000000-0005-0000-0000-000078040000}"/>
    <cellStyle name="_집행갑지 _광주평동투찰" xfId="1146" xr:uid="{00000000-0005-0000-0000-000079040000}"/>
    <cellStyle name="_집행갑지 _광주평동투찰 2" xfId="1147" xr:uid="{00000000-0005-0000-0000-00007A040000}"/>
    <cellStyle name="_집행갑지 _광주평동투찰_2011년 소백산 자락길 홍보관 신축공사(건축)" xfId="1148" xr:uid="{00000000-0005-0000-0000-00007B040000}"/>
    <cellStyle name="_집행갑지 _광주평동투찰_갑지(건축 (2)" xfId="1149" xr:uid="{00000000-0005-0000-0000-00007C040000}"/>
    <cellStyle name="_집행갑지 _광주평동투찰_갑지(건축 (2) 2" xfId="1150" xr:uid="{00000000-0005-0000-0000-00007D040000}"/>
    <cellStyle name="_집행갑지 _광주평동투찰_경북능금농협(북촌)골판지공장 " xfId="1151" xr:uid="{00000000-0005-0000-0000-00007E040000}"/>
    <cellStyle name="_집행갑지 _광주평동투찰_관급자재 명세" xfId="1152" xr:uid="{00000000-0005-0000-0000-00007F040000}"/>
    <cellStyle name="_집행갑지 _광주평동투찰_삼성생활예술고 생활관(3층수정15%)공사" xfId="1153" xr:uid="{00000000-0005-0000-0000-000080040000}"/>
    <cellStyle name="_집행갑지 _광주평동투찰_삼성생활예술고 생활관(3층수정15%)공사 2" xfId="1154" xr:uid="{00000000-0005-0000-0000-000081040000}"/>
    <cellStyle name="_집행갑지 _광주평동투찰_안강여고 화장실 개선공사" xfId="1155" xr:uid="{00000000-0005-0000-0000-000082040000}"/>
    <cellStyle name="_집행갑지 _광주평동투찰_영주서부초등학교 교사동 방수공사" xfId="1156" xr:uid="{00000000-0005-0000-0000-000083040000}"/>
    <cellStyle name="_집행갑지 _광주평동투찰_용곡지구_보건진료소_신축설비공사" xfId="1157" xr:uid="{00000000-0005-0000-0000-000084040000}"/>
    <cellStyle name="_집행갑지 _광주평동투찰_용곡지구_보건진료소_신축설비공사 2" xfId="1158" xr:uid="{00000000-0005-0000-0000-000085040000}"/>
    <cellStyle name="_집행갑지 _광주평동투찰_우보초등학교 화장실보수및기타공사(건축)" xfId="1159" xr:uid="{00000000-0005-0000-0000-000086040000}"/>
    <cellStyle name="_집행갑지 _광주평동투찰_우보초등학교 화장실보수및기타공사(건축) 2" xfId="1160" xr:uid="{00000000-0005-0000-0000-000087040000}"/>
    <cellStyle name="_집행갑지 _광주평동투찰_화령초등학교 다목적강당 증축공사(건축)" xfId="1161" xr:uid="{00000000-0005-0000-0000-000088040000}"/>
    <cellStyle name="_집행갑지 _광주평동투찰_화령초등학교 다목적강당 증축공사(건축) 2" xfId="1162" xr:uid="{00000000-0005-0000-0000-000089040000}"/>
    <cellStyle name="_집행갑지 _광주평동투찰_화령초등학교 다목적강당 증축공사(건축납품)" xfId="1163" xr:uid="{00000000-0005-0000-0000-00008A040000}"/>
    <cellStyle name="_집행갑지 _광주평동투찰_화령초등학교 다목적강당 증축공사(건축납품) 2" xfId="1164" xr:uid="{00000000-0005-0000-0000-00008B040000}"/>
    <cellStyle name="_집행갑지 _광주평동품의1" xfId="1165" xr:uid="{00000000-0005-0000-0000-00008C040000}"/>
    <cellStyle name="_집행갑지 _광주평동품의1 2" xfId="1166" xr:uid="{00000000-0005-0000-0000-00008D040000}"/>
    <cellStyle name="_집행갑지 _광주평동품의1_2011년 소백산 자락길 홍보관 신축공사(건축)" xfId="1167" xr:uid="{00000000-0005-0000-0000-00008E040000}"/>
    <cellStyle name="_집행갑지 _광주평동품의1_갑지(건축 (2)" xfId="1168" xr:uid="{00000000-0005-0000-0000-00008F040000}"/>
    <cellStyle name="_집행갑지 _광주평동품의1_갑지(건축 (2) 2" xfId="1169" xr:uid="{00000000-0005-0000-0000-000090040000}"/>
    <cellStyle name="_집행갑지 _광주평동품의1_경북능금농협(북촌)골판지공장 " xfId="1170" xr:uid="{00000000-0005-0000-0000-000091040000}"/>
    <cellStyle name="_집행갑지 _광주평동품의1_관급자재 명세" xfId="1171" xr:uid="{00000000-0005-0000-0000-000092040000}"/>
    <cellStyle name="_집행갑지 _광주평동품의1_삼성생활예술고 생활관(3층수정15%)공사" xfId="1172" xr:uid="{00000000-0005-0000-0000-000093040000}"/>
    <cellStyle name="_집행갑지 _광주평동품의1_삼성생활예술고 생활관(3층수정15%)공사 2" xfId="1173" xr:uid="{00000000-0005-0000-0000-000094040000}"/>
    <cellStyle name="_집행갑지 _광주평동품의1_안강여고 화장실 개선공사" xfId="1174" xr:uid="{00000000-0005-0000-0000-000095040000}"/>
    <cellStyle name="_집행갑지 _광주평동품의1_영주서부초등학교 교사동 방수공사" xfId="1175" xr:uid="{00000000-0005-0000-0000-000096040000}"/>
    <cellStyle name="_집행갑지 _광주평동품의1_용곡지구_보건진료소_신축설비공사" xfId="1176" xr:uid="{00000000-0005-0000-0000-000097040000}"/>
    <cellStyle name="_집행갑지 _광주평동품의1_용곡지구_보건진료소_신축설비공사 2" xfId="1177" xr:uid="{00000000-0005-0000-0000-000098040000}"/>
    <cellStyle name="_집행갑지 _광주평동품의1_우보초등학교 화장실보수및기타공사(건축)" xfId="1178" xr:uid="{00000000-0005-0000-0000-000099040000}"/>
    <cellStyle name="_집행갑지 _광주평동품의1_우보초등학교 화장실보수및기타공사(건축) 2" xfId="1179" xr:uid="{00000000-0005-0000-0000-00009A040000}"/>
    <cellStyle name="_집행갑지 _광주평동품의1_화령초등학교 다목적강당 증축공사(건축)" xfId="1180" xr:uid="{00000000-0005-0000-0000-00009B040000}"/>
    <cellStyle name="_집행갑지 _광주평동품의1_화령초등학교 다목적강당 증축공사(건축) 2" xfId="1181" xr:uid="{00000000-0005-0000-0000-00009C040000}"/>
    <cellStyle name="_집행갑지 _광주평동품의1_화령초등학교 다목적강당 증축공사(건축납품)" xfId="1182" xr:uid="{00000000-0005-0000-0000-00009D040000}"/>
    <cellStyle name="_집행갑지 _광주평동품의1_화령초등학교 다목적강당 증축공사(건축납품) 2" xfId="1183" xr:uid="{00000000-0005-0000-0000-00009E040000}"/>
    <cellStyle name="_집행갑지 _삼성생활예술고 생활관(3층수정15%)공사" xfId="1184" xr:uid="{00000000-0005-0000-0000-00009F040000}"/>
    <cellStyle name="_집행갑지 _삼성생활예술고 생활관(3층수정15%)공사 2" xfId="1185" xr:uid="{00000000-0005-0000-0000-0000A0040000}"/>
    <cellStyle name="_집행갑지 _송학하수품의(설계넣고)" xfId="1186" xr:uid="{00000000-0005-0000-0000-0000A1040000}"/>
    <cellStyle name="_집행갑지 _송학하수품의(설계넣고) 2" xfId="1187" xr:uid="{00000000-0005-0000-0000-0000A2040000}"/>
    <cellStyle name="_집행갑지 _송학하수품의(설계넣고)_2011년 소백산 자락길 홍보관 신축공사(건축)" xfId="1188" xr:uid="{00000000-0005-0000-0000-0000A3040000}"/>
    <cellStyle name="_집행갑지 _송학하수품의(설계넣고)_갑지(건축 (2)" xfId="1189" xr:uid="{00000000-0005-0000-0000-0000A4040000}"/>
    <cellStyle name="_집행갑지 _송학하수품의(설계넣고)_갑지(건축 (2) 2" xfId="1190" xr:uid="{00000000-0005-0000-0000-0000A5040000}"/>
    <cellStyle name="_집행갑지 _송학하수품의(설계넣고)_경북능금농협(북촌)골판지공장 " xfId="1191" xr:uid="{00000000-0005-0000-0000-0000A6040000}"/>
    <cellStyle name="_집행갑지 _송학하수품의(설계넣고)_관급자재 명세" xfId="1192" xr:uid="{00000000-0005-0000-0000-0000A7040000}"/>
    <cellStyle name="_집행갑지 _송학하수품의(설계넣고)_삼성생활예술고 생활관(3층수정15%)공사" xfId="1193" xr:uid="{00000000-0005-0000-0000-0000A8040000}"/>
    <cellStyle name="_집행갑지 _송학하수품의(설계넣고)_삼성생활예술고 생활관(3층수정15%)공사 2" xfId="1194" xr:uid="{00000000-0005-0000-0000-0000A9040000}"/>
    <cellStyle name="_집행갑지 _송학하수품의(설계넣고)_안강여고 화장실 개선공사" xfId="1195" xr:uid="{00000000-0005-0000-0000-0000AA040000}"/>
    <cellStyle name="_집행갑지 _송학하수품의(설계넣고)_영주서부초등학교 교사동 방수공사" xfId="1196" xr:uid="{00000000-0005-0000-0000-0000AB040000}"/>
    <cellStyle name="_집행갑지 _송학하수품의(설계넣고)_용곡지구_보건진료소_신축설비공사" xfId="1197" xr:uid="{00000000-0005-0000-0000-0000AC040000}"/>
    <cellStyle name="_집행갑지 _송학하수품의(설계넣고)_용곡지구_보건진료소_신축설비공사 2" xfId="1198" xr:uid="{00000000-0005-0000-0000-0000AD040000}"/>
    <cellStyle name="_집행갑지 _송학하수품의(설계넣고)_우보초등학교 화장실보수및기타공사(건축)" xfId="1199" xr:uid="{00000000-0005-0000-0000-0000AE040000}"/>
    <cellStyle name="_집행갑지 _송학하수품의(설계넣고)_우보초등학교 화장실보수및기타공사(건축) 2" xfId="1200" xr:uid="{00000000-0005-0000-0000-0000AF040000}"/>
    <cellStyle name="_집행갑지 _송학하수품의(설계넣고)_화령초등학교 다목적강당 증축공사(건축)" xfId="1201" xr:uid="{00000000-0005-0000-0000-0000B0040000}"/>
    <cellStyle name="_집행갑지 _송학하수품의(설계넣고)_화령초등학교 다목적강당 증축공사(건축) 2" xfId="1202" xr:uid="{00000000-0005-0000-0000-0000B1040000}"/>
    <cellStyle name="_집행갑지 _송학하수품의(설계넣고)_화령초등학교 다목적강당 증축공사(건축납품)" xfId="1203" xr:uid="{00000000-0005-0000-0000-0000B2040000}"/>
    <cellStyle name="_집행갑지 _송학하수품의(설계넣고)_화령초등학교 다목적강당 증축공사(건축납품) 2" xfId="1204" xr:uid="{00000000-0005-0000-0000-0000B3040000}"/>
    <cellStyle name="_집행갑지 _안강여고 화장실 개선공사" xfId="1205" xr:uid="{00000000-0005-0000-0000-0000B4040000}"/>
    <cellStyle name="_집행갑지 _영주서부초등학교 교사동 방수공사" xfId="1206" xr:uid="{00000000-0005-0000-0000-0000B5040000}"/>
    <cellStyle name="_집행갑지 _용곡지구_보건진료소_신축설비공사" xfId="1207" xr:uid="{00000000-0005-0000-0000-0000B6040000}"/>
    <cellStyle name="_집행갑지 _용곡지구_보건진료소_신축설비공사 2" xfId="1208" xr:uid="{00000000-0005-0000-0000-0000B7040000}"/>
    <cellStyle name="_집행갑지 _우보초등학교 화장실보수및기타공사(건축)" xfId="1209" xr:uid="{00000000-0005-0000-0000-0000B8040000}"/>
    <cellStyle name="_집행갑지 _우보초등학교 화장실보수및기타공사(건축) 2" xfId="1210" xr:uid="{00000000-0005-0000-0000-0000B9040000}"/>
    <cellStyle name="_집행갑지 _화령초등학교 다목적강당 증축공사(건축)" xfId="1211" xr:uid="{00000000-0005-0000-0000-0000BA040000}"/>
    <cellStyle name="_집행갑지 _화령초등학교 다목적강당 증축공사(건축) 2" xfId="1212" xr:uid="{00000000-0005-0000-0000-0000BB040000}"/>
    <cellStyle name="_집행갑지 _화령초등학교 다목적강당 증축공사(건축납품)" xfId="1213" xr:uid="{00000000-0005-0000-0000-0000BC040000}"/>
    <cellStyle name="_집행갑지 _화령초등학교 다목적강당 증축공사(건축납품) 2" xfId="1214" xr:uid="{00000000-0005-0000-0000-0000BD040000}"/>
    <cellStyle name="_창구보건소 신축공사(건축)" xfId="1215" xr:uid="{00000000-0005-0000-0000-0000BE040000}"/>
    <cellStyle name="_창구보건소 신축공사(건축)-수정" xfId="1216" xr:uid="{00000000-0005-0000-0000-0000BF040000}"/>
    <cellStyle name="_천체투영실설치공사" xfId="1217" xr:uid="{00000000-0005-0000-0000-0000C0040000}"/>
    <cellStyle name="_청도학생야영장화장실및샤워장개축공사" xfId="1218" xr:uid="{00000000-0005-0000-0000-0000C1040000}"/>
    <cellStyle name="_청소년수련관산출근거조서" xfId="1219" xr:uid="{00000000-0005-0000-0000-0000C2040000}"/>
    <cellStyle name="_청소년수련관산출근거조서_1" xfId="1220" xr:uid="{00000000-0005-0000-0000-0000C3040000}"/>
    <cellStyle name="_청소년수련관일위대가" xfId="1221" xr:uid="{00000000-0005-0000-0000-0000C4040000}"/>
    <cellStyle name="_청소년수련관일위대가_1" xfId="1222" xr:uid="{00000000-0005-0000-0000-0000C5040000}"/>
    <cellStyle name="_태종대1차" xfId="1223" xr:uid="{00000000-0005-0000-0000-0000C6040000}"/>
    <cellStyle name="_태종대2차" xfId="1224" xr:uid="{00000000-0005-0000-0000-0000C7040000}"/>
    <cellStyle name="_태종대공영주차장통신내역서(총괄)1" xfId="1225" xr:uid="{00000000-0005-0000-0000-0000C8040000}"/>
    <cellStyle name="_통신내역서" xfId="1226" xr:uid="{00000000-0005-0000-0000-0000C9040000}"/>
    <cellStyle name="_하이마트_최종네고_0707" xfId="1227" xr:uid="{00000000-0005-0000-0000-0000CA040000}"/>
    <cellStyle name="_한국양계농협영천계란유통센터-부하및장비용량계산서" xfId="1228" xr:uid="{00000000-0005-0000-0000-0000CB040000}"/>
    <cellStyle name="_항만해운청전기산출근거" xfId="1229" xr:uid="{00000000-0005-0000-0000-0000CC040000}"/>
    <cellStyle name="_호남선두계역외2개소연결통로" xfId="1230" xr:uid="{00000000-0005-0000-0000-0000CD040000}"/>
    <cellStyle name="_호남선전철화송정리역사111" xfId="1231" xr:uid="{00000000-0005-0000-0000-0000CE040000}"/>
    <cellStyle name="’E‰Y [0.00]_laroux" xfId="1233" xr:uid="{00000000-0005-0000-0000-0000CF040000}"/>
    <cellStyle name="’E‰Y_laroux" xfId="1234" xr:uid="{00000000-0005-0000-0000-0000D0040000}"/>
    <cellStyle name="¤@?e_TEST-1 " xfId="1235" xr:uid="{00000000-0005-0000-0000-0000D1040000}"/>
    <cellStyle name="" xfId="1" xr:uid="{00000000-0005-0000-0000-0000D2040000}"/>
    <cellStyle name="_x0007_ _x000d__x000d_­­_x0007_ ­" xfId="3" xr:uid="{00000000-0005-0000-0000-0000D3040000}"/>
    <cellStyle name="_x0007__x0009__x000d__x000d_­­_x0007__x0009_­" xfId="2573" xr:uid="{00000000-0005-0000-0000-0000D4040000}"/>
    <cellStyle name="0%" xfId="1236" xr:uid="{00000000-0005-0000-0000-0000D5040000}"/>
    <cellStyle name="0.0" xfId="1237" xr:uid="{00000000-0005-0000-0000-0000D6040000}"/>
    <cellStyle name="0.0%" xfId="1238" xr:uid="{00000000-0005-0000-0000-0000D7040000}"/>
    <cellStyle name="0.00" xfId="1239" xr:uid="{00000000-0005-0000-0000-0000D8040000}"/>
    <cellStyle name="0.00%" xfId="1240" xr:uid="{00000000-0005-0000-0000-0000D9040000}"/>
    <cellStyle name="0.000%" xfId="1241" xr:uid="{00000000-0005-0000-0000-0000DA040000}"/>
    <cellStyle name="0.0000%" xfId="1242" xr:uid="{00000000-0005-0000-0000-0000DB040000}"/>
    <cellStyle name="0.0000% 2" xfId="1243" xr:uid="{00000000-0005-0000-0000-0000DC040000}"/>
    <cellStyle name="1" xfId="1244" xr:uid="{00000000-0005-0000-0000-0000DD040000}"/>
    <cellStyle name="1_book1" xfId="1267" xr:uid="{00000000-0005-0000-0000-0000DE040000}"/>
    <cellStyle name="1_가월리배수펌프(04.23)" xfId="1245" xr:uid="{00000000-0005-0000-0000-0000DF040000}"/>
    <cellStyle name="1_계수대로" xfId="1246" xr:uid="{00000000-0005-0000-0000-0000E0040000}"/>
    <cellStyle name="1_단가조사표" xfId="1247" xr:uid="{00000000-0005-0000-0000-0000E1040000}"/>
    <cellStyle name="1_도암강진(흥산건설)" xfId="1248" xr:uid="{00000000-0005-0000-0000-0000E2040000}"/>
    <cellStyle name="1_백제큰길내역서" xfId="1249" xr:uid="{00000000-0005-0000-0000-0000E3040000}"/>
    <cellStyle name="1_부안-태인1산출" xfId="1250" xr:uid="{00000000-0005-0000-0000-0000E4040000}"/>
    <cellStyle name="1_삼융건설(백제큰길)" xfId="1251" xr:uid="{00000000-0005-0000-0000-0000E5040000}"/>
    <cellStyle name="1_송정리역사(토목완료林)" xfId="1252" xr:uid="{00000000-0005-0000-0000-0000E6040000}"/>
    <cellStyle name="1_시민계략공사" xfId="1253" xr:uid="{00000000-0005-0000-0000-0000E7040000}"/>
    <cellStyle name="1_시민계략공사_도암강진(흥산건설)" xfId="1254" xr:uid="{00000000-0005-0000-0000-0000E8040000}"/>
    <cellStyle name="1_시민계략공사_도암강진(흥산건설)_해남내역서" xfId="1255" xr:uid="{00000000-0005-0000-0000-0000E9040000}"/>
    <cellStyle name="1_시민계략공사_부안-태인1산출" xfId="1256" xr:uid="{00000000-0005-0000-0000-0000EA040000}"/>
    <cellStyle name="1_시민계략공사_전기-한남" xfId="1257" xr:uid="{00000000-0005-0000-0000-0000EB040000}"/>
    <cellStyle name="1_시민계략공사_주문진신리교(동일건설)" xfId="1258" xr:uid="{00000000-0005-0000-0000-0000EC040000}"/>
    <cellStyle name="1_시민계략공사_흥한건설(이양능주2공구)" xfId="1259" xr:uid="{00000000-0005-0000-0000-0000ED040000}"/>
    <cellStyle name="1_양곡부두정비창고전기내역서" xfId="1260" xr:uid="{00000000-0005-0000-0000-0000EE040000}"/>
    <cellStyle name="1_입찰내역서갑지양식" xfId="1261" xr:uid="{00000000-0005-0000-0000-0000EF040000}"/>
    <cellStyle name="1_전기내역서" xfId="1262" xr:uid="{00000000-0005-0000-0000-0000F0040000}"/>
    <cellStyle name="1_전자입찰원가양식" xfId="1263" xr:uid="{00000000-0005-0000-0000-0000F1040000}"/>
    <cellStyle name="1_주문진신리교(동일건설)" xfId="1264" xr:uid="{00000000-0005-0000-0000-0000F2040000}"/>
    <cellStyle name="1_통신내역서" xfId="1265" xr:uid="{00000000-0005-0000-0000-0000F3040000}"/>
    <cellStyle name="1_흥한건설(주)_두창산업폐기물(하도급)" xfId="1266" xr:uid="{00000000-0005-0000-0000-0000F4040000}"/>
    <cellStyle name="19990216" xfId="1268" xr:uid="{00000000-0005-0000-0000-0000F5040000}"/>
    <cellStyle name="¹e" xfId="1269" xr:uid="{00000000-0005-0000-0000-0000F6040000}"/>
    <cellStyle name="¹e 2" xfId="1270" xr:uid="{00000000-0005-0000-0000-0000F7040000}"/>
    <cellStyle name="¹eºÐA²_AIAIC°AuCoE² " xfId="1271" xr:uid="{00000000-0005-0000-0000-0000F8040000}"/>
    <cellStyle name="2" xfId="1272" xr:uid="{00000000-0005-0000-0000-0000F9040000}"/>
    <cellStyle name="²" xfId="1273" xr:uid="{00000000-0005-0000-0000-0000FA040000}"/>
    <cellStyle name="2_단가조사표" xfId="1274" xr:uid="{00000000-0005-0000-0000-0000FB040000}"/>
    <cellStyle name="20% - 강조색1 2" xfId="2574" xr:uid="{00000000-0005-0000-0000-0000FC040000}"/>
    <cellStyle name="20% - 강조색2 2" xfId="2575" xr:uid="{00000000-0005-0000-0000-0000FD040000}"/>
    <cellStyle name="20% - 강조색3 2" xfId="2576" xr:uid="{00000000-0005-0000-0000-0000FE040000}"/>
    <cellStyle name="20% - 강조색4 2" xfId="2577" xr:uid="{00000000-0005-0000-0000-0000FF040000}"/>
    <cellStyle name="20% - 강조색5 2" xfId="2578" xr:uid="{00000000-0005-0000-0000-000000050000}"/>
    <cellStyle name="20% - 강조색6 2" xfId="2579" xr:uid="{00000000-0005-0000-0000-000001050000}"/>
    <cellStyle name="40% - 강조색1 2" xfId="2580" xr:uid="{00000000-0005-0000-0000-000002050000}"/>
    <cellStyle name="40% - 강조색2 2" xfId="2581" xr:uid="{00000000-0005-0000-0000-000003050000}"/>
    <cellStyle name="40% - 강조색3 2" xfId="2582" xr:uid="{00000000-0005-0000-0000-000004050000}"/>
    <cellStyle name="40% - 강조색4 2" xfId="2583" xr:uid="{00000000-0005-0000-0000-000005050000}"/>
    <cellStyle name="40% - 강조색5 2" xfId="2584" xr:uid="{00000000-0005-0000-0000-000006050000}"/>
    <cellStyle name="40% - 강조색6 2" xfId="2585" xr:uid="{00000000-0005-0000-0000-000007050000}"/>
    <cellStyle name="60" xfId="1275" xr:uid="{00000000-0005-0000-0000-000008050000}"/>
    <cellStyle name="60% - 강조색1 2" xfId="2586" xr:uid="{00000000-0005-0000-0000-000009050000}"/>
    <cellStyle name="60% - 강조색2 2" xfId="2587" xr:uid="{00000000-0005-0000-0000-00000A050000}"/>
    <cellStyle name="60% - 강조색3 2" xfId="2588" xr:uid="{00000000-0005-0000-0000-00000B050000}"/>
    <cellStyle name="60% - 강조색4 2" xfId="2589" xr:uid="{00000000-0005-0000-0000-00000C050000}"/>
    <cellStyle name="60% - 강조색5 2" xfId="2590" xr:uid="{00000000-0005-0000-0000-00000D050000}"/>
    <cellStyle name="60% - 강조색6 2" xfId="2591" xr:uid="{00000000-0005-0000-0000-00000E050000}"/>
    <cellStyle name="90" xfId="1276" xr:uid="{00000000-0005-0000-0000-00000F050000}"/>
    <cellStyle name="A" xfId="2073" xr:uid="{00000000-0005-0000-0000-000010050000}"/>
    <cellStyle name="A 2" xfId="2074" xr:uid="{00000000-0005-0000-0000-000011050000}"/>
    <cellStyle name="Ā _x0010_က랐_xdc01_땯_x0001_" xfId="2075" xr:uid="{00000000-0005-0000-0000-000012050000}"/>
    <cellStyle name="A_2011년 소백산 자락길 홍보관 신축공사(건축)" xfId="2076" xr:uid="{00000000-0005-0000-0000-000013050000}"/>
    <cellStyle name="A_갑지(건축 (2)" xfId="2077" xr:uid="{00000000-0005-0000-0000-000014050000}"/>
    <cellStyle name="A_갑지(건축 (2) 2" xfId="2078" xr:uid="{00000000-0005-0000-0000-000015050000}"/>
    <cellStyle name="A_경북능금농협(북촌)골판지공장 " xfId="2079" xr:uid="{00000000-0005-0000-0000-000016050000}"/>
    <cellStyle name="A_관급자재 명세" xfId="2080" xr:uid="{00000000-0005-0000-0000-000017050000}"/>
    <cellStyle name="A_도로" xfId="2081" xr:uid="{00000000-0005-0000-0000-000018050000}"/>
    <cellStyle name="A_부대초안" xfId="2082" xr:uid="{00000000-0005-0000-0000-000019050000}"/>
    <cellStyle name="A_부대초안 2" xfId="2083" xr:uid="{00000000-0005-0000-0000-00001A050000}"/>
    <cellStyle name="A_부대초안_2011년 소백산 자락길 홍보관 신축공사(건축)" xfId="2084" xr:uid="{00000000-0005-0000-0000-00001B050000}"/>
    <cellStyle name="A_부대초안_갑지(건축 (2)" xfId="2085" xr:uid="{00000000-0005-0000-0000-00001C050000}"/>
    <cellStyle name="A_부대초안_갑지(건축 (2) 2" xfId="2086" xr:uid="{00000000-0005-0000-0000-00001D050000}"/>
    <cellStyle name="A_부대초안_견적의뢰" xfId="2087" xr:uid="{00000000-0005-0000-0000-00001E050000}"/>
    <cellStyle name="A_부대초안_견적의뢰 2" xfId="2088" xr:uid="{00000000-0005-0000-0000-00001F050000}"/>
    <cellStyle name="A_부대초안_견적의뢰_2011년 소백산 자락길 홍보관 신축공사(건축)" xfId="2089" xr:uid="{00000000-0005-0000-0000-000020050000}"/>
    <cellStyle name="A_부대초안_견적의뢰_갑지(건축 (2)" xfId="2090" xr:uid="{00000000-0005-0000-0000-000021050000}"/>
    <cellStyle name="A_부대초안_견적의뢰_갑지(건축 (2) 2" xfId="2091" xr:uid="{00000000-0005-0000-0000-000022050000}"/>
    <cellStyle name="A_부대초안_견적의뢰_경북능금농협(북촌)골판지공장 " xfId="2092" xr:uid="{00000000-0005-0000-0000-000023050000}"/>
    <cellStyle name="A_부대초안_견적의뢰_관급자재 명세" xfId="2093" xr:uid="{00000000-0005-0000-0000-000024050000}"/>
    <cellStyle name="A_부대초안_견적의뢰_삼성생활예술고 생활관(3층수정15%)공사" xfId="2094" xr:uid="{00000000-0005-0000-0000-000025050000}"/>
    <cellStyle name="A_부대초안_견적의뢰_삼성생활예술고 생활관(3층수정15%)공사 2" xfId="2095" xr:uid="{00000000-0005-0000-0000-000026050000}"/>
    <cellStyle name="A_부대초안_견적의뢰_안강여고 화장실 개선공사" xfId="2096" xr:uid="{00000000-0005-0000-0000-000027050000}"/>
    <cellStyle name="A_부대초안_견적의뢰_영주서부초등학교 교사동 방수공사" xfId="2097" xr:uid="{00000000-0005-0000-0000-000028050000}"/>
    <cellStyle name="A_부대초안_견적의뢰_용곡지구_보건진료소_신축설비공사" xfId="2098" xr:uid="{00000000-0005-0000-0000-000029050000}"/>
    <cellStyle name="A_부대초안_견적의뢰_용곡지구_보건진료소_신축설비공사 2" xfId="2099" xr:uid="{00000000-0005-0000-0000-00002A050000}"/>
    <cellStyle name="A_부대초안_견적의뢰_우보초등학교 화장실보수및기타공사(건축)" xfId="2100" xr:uid="{00000000-0005-0000-0000-00002B050000}"/>
    <cellStyle name="A_부대초안_견적의뢰_우보초등학교 화장실보수및기타공사(건축) 2" xfId="2101" xr:uid="{00000000-0005-0000-0000-00002C050000}"/>
    <cellStyle name="A_부대초안_견적의뢰_화령초등학교 다목적강당 증축공사(건축)" xfId="2102" xr:uid="{00000000-0005-0000-0000-00002D050000}"/>
    <cellStyle name="A_부대초안_견적의뢰_화령초등학교 다목적강당 증축공사(건축) 2" xfId="2103" xr:uid="{00000000-0005-0000-0000-00002E050000}"/>
    <cellStyle name="A_부대초안_견적의뢰_화령초등학교 다목적강당 증축공사(건축납품)" xfId="2104" xr:uid="{00000000-0005-0000-0000-00002F050000}"/>
    <cellStyle name="A_부대초안_견적의뢰_화령초등학교 다목적강당 증축공사(건축납품) 2" xfId="2105" xr:uid="{00000000-0005-0000-0000-000030050000}"/>
    <cellStyle name="A_부대초안_경북능금농협(북촌)골판지공장 " xfId="2106" xr:uid="{00000000-0005-0000-0000-000031050000}"/>
    <cellStyle name="A_부대초안_관급자재 명세" xfId="2107" xr:uid="{00000000-0005-0000-0000-000032050000}"/>
    <cellStyle name="A_부대초안_김포투찰" xfId="2108" xr:uid="{00000000-0005-0000-0000-000033050000}"/>
    <cellStyle name="A_부대초안_김포투찰_견적의뢰" xfId="2109" xr:uid="{00000000-0005-0000-0000-000034050000}"/>
    <cellStyle name="A_부대초안_김포투찰_견적의뢰 2" xfId="2110" xr:uid="{00000000-0005-0000-0000-000035050000}"/>
    <cellStyle name="A_부대초안_김포투찰_견적의뢰_2011년 소백산 자락길 홍보관 신축공사(건축)" xfId="2111" xr:uid="{00000000-0005-0000-0000-000036050000}"/>
    <cellStyle name="A_부대초안_김포투찰_견적의뢰_갑지(건축 (2)" xfId="2112" xr:uid="{00000000-0005-0000-0000-000037050000}"/>
    <cellStyle name="A_부대초안_김포투찰_견적의뢰_갑지(건축 (2) 2" xfId="2113" xr:uid="{00000000-0005-0000-0000-000038050000}"/>
    <cellStyle name="A_부대초안_김포투찰_견적의뢰_경북능금농협(북촌)골판지공장 " xfId="2114" xr:uid="{00000000-0005-0000-0000-000039050000}"/>
    <cellStyle name="A_부대초안_김포투찰_견적의뢰_관급자재 명세" xfId="2115" xr:uid="{00000000-0005-0000-0000-00003A050000}"/>
    <cellStyle name="A_부대초안_김포투찰_견적의뢰_삼성생활예술고 생활관(3층수정15%)공사" xfId="2116" xr:uid="{00000000-0005-0000-0000-00003B050000}"/>
    <cellStyle name="A_부대초안_김포투찰_견적의뢰_삼성생활예술고 생활관(3층수정15%)공사 2" xfId="2117" xr:uid="{00000000-0005-0000-0000-00003C050000}"/>
    <cellStyle name="A_부대초안_김포투찰_견적의뢰_안강여고 화장실 개선공사" xfId="2118" xr:uid="{00000000-0005-0000-0000-00003D050000}"/>
    <cellStyle name="A_부대초안_김포투찰_견적의뢰_영주서부초등학교 교사동 방수공사" xfId="2119" xr:uid="{00000000-0005-0000-0000-00003E050000}"/>
    <cellStyle name="A_부대초안_김포투찰_견적의뢰_용곡지구_보건진료소_신축설비공사" xfId="2120" xr:uid="{00000000-0005-0000-0000-00003F050000}"/>
    <cellStyle name="A_부대초안_김포투찰_견적의뢰_용곡지구_보건진료소_신축설비공사 2" xfId="2121" xr:uid="{00000000-0005-0000-0000-000040050000}"/>
    <cellStyle name="A_부대초안_김포투찰_견적의뢰_우보초등학교 화장실보수및기타공사(건축)" xfId="2122" xr:uid="{00000000-0005-0000-0000-000041050000}"/>
    <cellStyle name="A_부대초안_김포투찰_견적의뢰_우보초등학교 화장실보수및기타공사(건축) 2" xfId="2123" xr:uid="{00000000-0005-0000-0000-000042050000}"/>
    <cellStyle name="A_부대초안_김포투찰_견적의뢰_화령초등학교 다목적강당 증축공사(건축)" xfId="2124" xr:uid="{00000000-0005-0000-0000-000043050000}"/>
    <cellStyle name="A_부대초안_김포투찰_견적의뢰_화령초등학교 다목적강당 증축공사(건축) 2" xfId="2125" xr:uid="{00000000-0005-0000-0000-000044050000}"/>
    <cellStyle name="A_부대초안_김포투찰_견적의뢰_화령초등학교 다목적강당 증축공사(건축납품)" xfId="2126" xr:uid="{00000000-0005-0000-0000-000045050000}"/>
    <cellStyle name="A_부대초안_김포투찰_견적의뢰_화령초등학교 다목적강당 증축공사(건축납품) 2" xfId="2127" xr:uid="{00000000-0005-0000-0000-000046050000}"/>
    <cellStyle name="A_부대초안_삼성생활예술고 생활관(3층수정15%)공사" xfId="2128" xr:uid="{00000000-0005-0000-0000-000047050000}"/>
    <cellStyle name="A_부대초안_삼성생활예술고 생활관(3층수정15%)공사 2" xfId="2129" xr:uid="{00000000-0005-0000-0000-000048050000}"/>
    <cellStyle name="A_부대초안_안강여고 화장실 개선공사" xfId="2130" xr:uid="{00000000-0005-0000-0000-000049050000}"/>
    <cellStyle name="A_부대초안_영주서부초등학교 교사동 방수공사" xfId="2131" xr:uid="{00000000-0005-0000-0000-00004A050000}"/>
    <cellStyle name="A_부대초안_용곡지구_보건진료소_신축설비공사" xfId="2132" xr:uid="{00000000-0005-0000-0000-00004B050000}"/>
    <cellStyle name="A_부대초안_용곡지구_보건진료소_신축설비공사 2" xfId="2133" xr:uid="{00000000-0005-0000-0000-00004C050000}"/>
    <cellStyle name="A_부대초안_우보초등학교 화장실보수및기타공사(건축)" xfId="2134" xr:uid="{00000000-0005-0000-0000-00004D050000}"/>
    <cellStyle name="A_부대초안_우보초등학교 화장실보수및기타공사(건축) 2" xfId="2135" xr:uid="{00000000-0005-0000-0000-00004E050000}"/>
    <cellStyle name="A_부대초안_화령초등학교 다목적강당 증축공사(건축)" xfId="2136" xr:uid="{00000000-0005-0000-0000-00004F050000}"/>
    <cellStyle name="A_부대초안_화령초등학교 다목적강당 증축공사(건축) 2" xfId="2137" xr:uid="{00000000-0005-0000-0000-000050050000}"/>
    <cellStyle name="A_부대초안_화령초등학교 다목적강당 증축공사(건축납품)" xfId="2138" xr:uid="{00000000-0005-0000-0000-000051050000}"/>
    <cellStyle name="A_부대초안_화령초등학교 다목적강당 증축공사(건축납품) 2" xfId="2139" xr:uid="{00000000-0005-0000-0000-000052050000}"/>
    <cellStyle name="A_삼성생활예술고 생활관(3층수정15%)공사" xfId="2140" xr:uid="{00000000-0005-0000-0000-000053050000}"/>
    <cellStyle name="A_삼성생활예술고 생활관(3층수정15%)공사 2" xfId="2141" xr:uid="{00000000-0005-0000-0000-000054050000}"/>
    <cellStyle name="A_안강여고 화장실 개선공사" xfId="2142" xr:uid="{00000000-0005-0000-0000-000055050000}"/>
    <cellStyle name="A_영주서부초등학교 교사동 방수공사" xfId="2143" xr:uid="{00000000-0005-0000-0000-000056050000}"/>
    <cellStyle name="A_용곡지구_보건진료소_신축설비공사" xfId="2144" xr:uid="{00000000-0005-0000-0000-000057050000}"/>
    <cellStyle name="A_용곡지구_보건진료소_신축설비공사 2" xfId="2145" xr:uid="{00000000-0005-0000-0000-000058050000}"/>
    <cellStyle name="A_우보초등학교 화장실보수및기타공사(건축)" xfId="2146" xr:uid="{00000000-0005-0000-0000-000059050000}"/>
    <cellStyle name="A_우보초등학교 화장실보수및기타공사(건축) 2" xfId="2147" xr:uid="{00000000-0005-0000-0000-00005A050000}"/>
    <cellStyle name="A_토목내역서" xfId="2148" xr:uid="{00000000-0005-0000-0000-00005B050000}"/>
    <cellStyle name="A_토목내역서 2" xfId="2149" xr:uid="{00000000-0005-0000-0000-00005C050000}"/>
    <cellStyle name="A_토목내역서_2011년 소백산 자락길 홍보관 신축공사(건축)" xfId="2150" xr:uid="{00000000-0005-0000-0000-00005D050000}"/>
    <cellStyle name="A_토목내역서_갑지(건축 (2)" xfId="2151" xr:uid="{00000000-0005-0000-0000-00005E050000}"/>
    <cellStyle name="A_토목내역서_갑지(건축 (2) 2" xfId="2152" xr:uid="{00000000-0005-0000-0000-00005F050000}"/>
    <cellStyle name="A_토목내역서_경북능금농협(북촌)골판지공장 " xfId="2153" xr:uid="{00000000-0005-0000-0000-000060050000}"/>
    <cellStyle name="A_토목내역서_관급자재 명세" xfId="2154" xr:uid="{00000000-0005-0000-0000-000061050000}"/>
    <cellStyle name="A_토목내역서_도로" xfId="2155" xr:uid="{00000000-0005-0000-0000-000062050000}"/>
    <cellStyle name="A_토목내역서_부대초안" xfId="2156" xr:uid="{00000000-0005-0000-0000-000063050000}"/>
    <cellStyle name="A_토목내역서_부대초안 2" xfId="2157" xr:uid="{00000000-0005-0000-0000-000064050000}"/>
    <cellStyle name="A_토목내역서_부대초안_2011년 소백산 자락길 홍보관 신축공사(건축)" xfId="2158" xr:uid="{00000000-0005-0000-0000-000065050000}"/>
    <cellStyle name="A_토목내역서_부대초안_갑지(건축 (2)" xfId="2159" xr:uid="{00000000-0005-0000-0000-000066050000}"/>
    <cellStyle name="A_토목내역서_부대초안_갑지(건축 (2) 2" xfId="2160" xr:uid="{00000000-0005-0000-0000-000067050000}"/>
    <cellStyle name="A_토목내역서_부대초안_견적의뢰" xfId="2161" xr:uid="{00000000-0005-0000-0000-000068050000}"/>
    <cellStyle name="A_토목내역서_부대초안_견적의뢰 2" xfId="2162" xr:uid="{00000000-0005-0000-0000-000069050000}"/>
    <cellStyle name="A_토목내역서_부대초안_견적의뢰_2011년 소백산 자락길 홍보관 신축공사(건축)" xfId="2163" xr:uid="{00000000-0005-0000-0000-00006A050000}"/>
    <cellStyle name="A_토목내역서_부대초안_견적의뢰_갑지(건축 (2)" xfId="2164" xr:uid="{00000000-0005-0000-0000-00006B050000}"/>
    <cellStyle name="A_토목내역서_부대초안_견적의뢰_갑지(건축 (2) 2" xfId="2165" xr:uid="{00000000-0005-0000-0000-00006C050000}"/>
    <cellStyle name="A_토목내역서_부대초안_견적의뢰_경북능금농협(북촌)골판지공장 " xfId="2166" xr:uid="{00000000-0005-0000-0000-00006D050000}"/>
    <cellStyle name="A_토목내역서_부대초안_견적의뢰_관급자재 명세" xfId="2167" xr:uid="{00000000-0005-0000-0000-00006E050000}"/>
    <cellStyle name="A_토목내역서_부대초안_견적의뢰_삼성생활예술고 생활관(3층수정15%)공사" xfId="2168" xr:uid="{00000000-0005-0000-0000-00006F050000}"/>
    <cellStyle name="A_토목내역서_부대초안_견적의뢰_삼성생활예술고 생활관(3층수정15%)공사 2" xfId="2169" xr:uid="{00000000-0005-0000-0000-000070050000}"/>
    <cellStyle name="A_토목내역서_부대초안_견적의뢰_안강여고 화장실 개선공사" xfId="2170" xr:uid="{00000000-0005-0000-0000-000071050000}"/>
    <cellStyle name="A_토목내역서_부대초안_견적의뢰_영주서부초등학교 교사동 방수공사" xfId="2171" xr:uid="{00000000-0005-0000-0000-000072050000}"/>
    <cellStyle name="A_토목내역서_부대초안_견적의뢰_용곡지구_보건진료소_신축설비공사" xfId="2172" xr:uid="{00000000-0005-0000-0000-000073050000}"/>
    <cellStyle name="A_토목내역서_부대초안_견적의뢰_용곡지구_보건진료소_신축설비공사 2" xfId="2173" xr:uid="{00000000-0005-0000-0000-000074050000}"/>
    <cellStyle name="A_토목내역서_부대초안_견적의뢰_우보초등학교 화장실보수및기타공사(건축)" xfId="2174" xr:uid="{00000000-0005-0000-0000-000075050000}"/>
    <cellStyle name="A_토목내역서_부대초안_견적의뢰_우보초등학교 화장실보수및기타공사(건축) 2" xfId="2175" xr:uid="{00000000-0005-0000-0000-000076050000}"/>
    <cellStyle name="A_토목내역서_부대초안_견적의뢰_화령초등학교 다목적강당 증축공사(건축)" xfId="2176" xr:uid="{00000000-0005-0000-0000-000077050000}"/>
    <cellStyle name="A_토목내역서_부대초안_견적의뢰_화령초등학교 다목적강당 증축공사(건축) 2" xfId="2177" xr:uid="{00000000-0005-0000-0000-000078050000}"/>
    <cellStyle name="A_토목내역서_부대초안_견적의뢰_화령초등학교 다목적강당 증축공사(건축납품)" xfId="2178" xr:uid="{00000000-0005-0000-0000-000079050000}"/>
    <cellStyle name="A_토목내역서_부대초안_견적의뢰_화령초등학교 다목적강당 증축공사(건축납품) 2" xfId="2179" xr:uid="{00000000-0005-0000-0000-00007A050000}"/>
    <cellStyle name="A_토목내역서_부대초안_경북능금농협(북촌)골판지공장 " xfId="2180" xr:uid="{00000000-0005-0000-0000-00007B050000}"/>
    <cellStyle name="A_토목내역서_부대초안_관급자재 명세" xfId="2181" xr:uid="{00000000-0005-0000-0000-00007C050000}"/>
    <cellStyle name="A_토목내역서_부대초안_김포투찰" xfId="2182" xr:uid="{00000000-0005-0000-0000-00007D050000}"/>
    <cellStyle name="A_토목내역서_부대초안_김포투찰_견적의뢰" xfId="2183" xr:uid="{00000000-0005-0000-0000-00007E050000}"/>
    <cellStyle name="A_토목내역서_부대초안_김포투찰_견적의뢰 2" xfId="2184" xr:uid="{00000000-0005-0000-0000-00007F050000}"/>
    <cellStyle name="A_토목내역서_부대초안_김포투찰_견적의뢰_2011년 소백산 자락길 홍보관 신축공사(건축)" xfId="2185" xr:uid="{00000000-0005-0000-0000-000080050000}"/>
    <cellStyle name="A_토목내역서_부대초안_김포투찰_견적의뢰_갑지(건축 (2)" xfId="2186" xr:uid="{00000000-0005-0000-0000-000081050000}"/>
    <cellStyle name="A_토목내역서_부대초안_김포투찰_견적의뢰_갑지(건축 (2) 2" xfId="2187" xr:uid="{00000000-0005-0000-0000-000082050000}"/>
    <cellStyle name="A_토목내역서_부대초안_김포투찰_견적의뢰_경북능금농협(북촌)골판지공장 " xfId="2188" xr:uid="{00000000-0005-0000-0000-000083050000}"/>
    <cellStyle name="A_토목내역서_부대초안_김포투찰_견적의뢰_관급자재 명세" xfId="2189" xr:uid="{00000000-0005-0000-0000-000084050000}"/>
    <cellStyle name="A_토목내역서_부대초안_김포투찰_견적의뢰_삼성생활예술고 생활관(3층수정15%)공사" xfId="2190" xr:uid="{00000000-0005-0000-0000-000085050000}"/>
    <cellStyle name="A_토목내역서_부대초안_김포투찰_견적의뢰_삼성생활예술고 생활관(3층수정15%)공사 2" xfId="2191" xr:uid="{00000000-0005-0000-0000-000086050000}"/>
    <cellStyle name="A_토목내역서_부대초안_김포투찰_견적의뢰_안강여고 화장실 개선공사" xfId="2192" xr:uid="{00000000-0005-0000-0000-000087050000}"/>
    <cellStyle name="A_토목내역서_부대초안_김포투찰_견적의뢰_영주서부초등학교 교사동 방수공사" xfId="2193" xr:uid="{00000000-0005-0000-0000-000088050000}"/>
    <cellStyle name="A_토목내역서_부대초안_김포투찰_견적의뢰_용곡지구_보건진료소_신축설비공사" xfId="2194" xr:uid="{00000000-0005-0000-0000-000089050000}"/>
    <cellStyle name="A_토목내역서_부대초안_김포투찰_견적의뢰_용곡지구_보건진료소_신축설비공사 2" xfId="2195" xr:uid="{00000000-0005-0000-0000-00008A050000}"/>
    <cellStyle name="A_토목내역서_부대초안_김포투찰_견적의뢰_우보초등학교 화장실보수및기타공사(건축)" xfId="2196" xr:uid="{00000000-0005-0000-0000-00008B050000}"/>
    <cellStyle name="A_토목내역서_부대초안_김포투찰_견적의뢰_우보초등학교 화장실보수및기타공사(건축) 2" xfId="2197" xr:uid="{00000000-0005-0000-0000-00008C050000}"/>
    <cellStyle name="A_토목내역서_부대초안_김포투찰_견적의뢰_화령초등학교 다목적강당 증축공사(건축)" xfId="2198" xr:uid="{00000000-0005-0000-0000-00008D050000}"/>
    <cellStyle name="A_토목내역서_부대초안_김포투찰_견적의뢰_화령초등학교 다목적강당 증축공사(건축) 2" xfId="2199" xr:uid="{00000000-0005-0000-0000-00008E050000}"/>
    <cellStyle name="A_토목내역서_부대초안_김포투찰_견적의뢰_화령초등학교 다목적강당 증축공사(건축납품)" xfId="2200" xr:uid="{00000000-0005-0000-0000-00008F050000}"/>
    <cellStyle name="A_토목내역서_부대초안_김포투찰_견적의뢰_화령초등학교 다목적강당 증축공사(건축납품) 2" xfId="2201" xr:uid="{00000000-0005-0000-0000-000090050000}"/>
    <cellStyle name="A_토목내역서_부대초안_삼성생활예술고 생활관(3층수정15%)공사" xfId="2202" xr:uid="{00000000-0005-0000-0000-000091050000}"/>
    <cellStyle name="A_토목내역서_부대초안_삼성생활예술고 생활관(3층수정15%)공사 2" xfId="2203" xr:uid="{00000000-0005-0000-0000-000092050000}"/>
    <cellStyle name="A_토목내역서_부대초안_안강여고 화장실 개선공사" xfId="2204" xr:uid="{00000000-0005-0000-0000-000093050000}"/>
    <cellStyle name="A_토목내역서_부대초안_영주서부초등학교 교사동 방수공사" xfId="2205" xr:uid="{00000000-0005-0000-0000-000094050000}"/>
    <cellStyle name="A_토목내역서_부대초안_용곡지구_보건진료소_신축설비공사" xfId="2206" xr:uid="{00000000-0005-0000-0000-000095050000}"/>
    <cellStyle name="A_토목내역서_부대초안_용곡지구_보건진료소_신축설비공사 2" xfId="2207" xr:uid="{00000000-0005-0000-0000-000096050000}"/>
    <cellStyle name="A_토목내역서_부대초안_우보초등학교 화장실보수및기타공사(건축)" xfId="2208" xr:uid="{00000000-0005-0000-0000-000097050000}"/>
    <cellStyle name="A_토목내역서_부대초안_우보초등학교 화장실보수및기타공사(건축) 2" xfId="2209" xr:uid="{00000000-0005-0000-0000-000098050000}"/>
    <cellStyle name="A_토목내역서_부대초안_화령초등학교 다목적강당 증축공사(건축)" xfId="2210" xr:uid="{00000000-0005-0000-0000-000099050000}"/>
    <cellStyle name="A_토목내역서_부대초안_화령초등학교 다목적강당 증축공사(건축) 2" xfId="2211" xr:uid="{00000000-0005-0000-0000-00009A050000}"/>
    <cellStyle name="A_토목내역서_부대초안_화령초등학교 다목적강당 증축공사(건축납품)" xfId="2212" xr:uid="{00000000-0005-0000-0000-00009B050000}"/>
    <cellStyle name="A_토목내역서_부대초안_화령초등학교 다목적강당 증축공사(건축납품) 2" xfId="2213" xr:uid="{00000000-0005-0000-0000-00009C050000}"/>
    <cellStyle name="A_토목내역서_삼성생활예술고 생활관(3층수정15%)공사" xfId="2214" xr:uid="{00000000-0005-0000-0000-00009D050000}"/>
    <cellStyle name="A_토목내역서_삼성생활예술고 생활관(3층수정15%)공사 2" xfId="2215" xr:uid="{00000000-0005-0000-0000-00009E050000}"/>
    <cellStyle name="A_토목내역서_안강여고 화장실 개선공사" xfId="2216" xr:uid="{00000000-0005-0000-0000-00009F050000}"/>
    <cellStyle name="A_토목내역서_영주서부초등학교 교사동 방수공사" xfId="2217" xr:uid="{00000000-0005-0000-0000-0000A0050000}"/>
    <cellStyle name="A_토목내역서_용곡지구_보건진료소_신축설비공사" xfId="2218" xr:uid="{00000000-0005-0000-0000-0000A1050000}"/>
    <cellStyle name="A_토목내역서_용곡지구_보건진료소_신축설비공사 2" xfId="2219" xr:uid="{00000000-0005-0000-0000-0000A2050000}"/>
    <cellStyle name="A_토목내역서_우보초등학교 화장실보수및기타공사(건축)" xfId="2220" xr:uid="{00000000-0005-0000-0000-0000A3050000}"/>
    <cellStyle name="A_토목내역서_우보초등학교 화장실보수및기타공사(건축) 2" xfId="2221" xr:uid="{00000000-0005-0000-0000-0000A4050000}"/>
    <cellStyle name="A_토목내역서_화령초등학교 다목적강당 증축공사(건축)" xfId="2222" xr:uid="{00000000-0005-0000-0000-0000A5050000}"/>
    <cellStyle name="A_토목내역서_화령초등학교 다목적강당 증축공사(건축) 2" xfId="2223" xr:uid="{00000000-0005-0000-0000-0000A6050000}"/>
    <cellStyle name="A_토목내역서_화령초등학교 다목적강당 증축공사(건축납품)" xfId="2224" xr:uid="{00000000-0005-0000-0000-0000A7050000}"/>
    <cellStyle name="A_토목내역서_화령초등학교 다목적강당 증축공사(건축납품) 2" xfId="2225" xr:uid="{00000000-0005-0000-0000-0000A8050000}"/>
    <cellStyle name="A_화령초등학교 다목적강당 증축공사(건축)" xfId="2226" xr:uid="{00000000-0005-0000-0000-0000A9050000}"/>
    <cellStyle name="A_화령초등학교 다목적강당 증축공사(건축) 2" xfId="2227" xr:uid="{00000000-0005-0000-0000-0000AA050000}"/>
    <cellStyle name="A_화령초등학교 다목적강당 증축공사(건축납품)" xfId="2228" xr:uid="{00000000-0005-0000-0000-0000AB050000}"/>
    <cellStyle name="A_화령초등학교 다목적강당 증축공사(건축납품) 2" xfId="2229" xr:uid="{00000000-0005-0000-0000-0000AC050000}"/>
    <cellStyle name="A¨­￠￢￠O [0]_INQUIRY ￠?￥i¨u¡AAⓒ￢Aⓒª " xfId="2230" xr:uid="{00000000-0005-0000-0000-0000AD050000}"/>
    <cellStyle name="A¨­￠￢￠O_INQUIRY ￠?￥i¨u¡AAⓒ￢Aⓒª " xfId="2231" xr:uid="{00000000-0005-0000-0000-0000AE050000}"/>
    <cellStyle name="AA" xfId="2232" xr:uid="{00000000-0005-0000-0000-0000AF050000}"/>
    <cellStyle name="Aⓒ­" xfId="2233" xr:uid="{00000000-0005-0000-0000-0000B0050000}"/>
    <cellStyle name="Aⓒ­ 2" xfId="2234" xr:uid="{00000000-0005-0000-0000-0000B1050000}"/>
    <cellStyle name="Actual Date" xfId="2235" xr:uid="{00000000-0005-0000-0000-0000B2050000}"/>
    <cellStyle name="Ae" xfId="2236" xr:uid="{00000000-0005-0000-0000-0000B3050000}"/>
    <cellStyle name="Ae 2" xfId="2237" xr:uid="{00000000-0005-0000-0000-0000B4050000}"/>
    <cellStyle name="Aee­ " xfId="2238" xr:uid="{00000000-0005-0000-0000-0000B5050000}"/>
    <cellStyle name="Aee­  2" xfId="2239" xr:uid="{00000000-0005-0000-0000-0000B6050000}"/>
    <cellStyle name="AeE­ [0]_  A¾  CO  " xfId="2240" xr:uid="{00000000-0005-0000-0000-0000B7050000}"/>
    <cellStyle name="ÅëÈ­ [0]_¸ðÇü¸·" xfId="2241" xr:uid="{00000000-0005-0000-0000-0000B8050000}"/>
    <cellStyle name="AeE­ [0]_°eE¹_11¿a½A " xfId="2242" xr:uid="{00000000-0005-0000-0000-0000B9050000}"/>
    <cellStyle name="ÅëÈ­ [0]_INQUIRY ¿µ¾÷ÃßÁø " xfId="2243" xr:uid="{00000000-0005-0000-0000-0000BA050000}"/>
    <cellStyle name="AeE­ [0]_INQUIRY ¿μ¾÷AßAø " xfId="2244" xr:uid="{00000000-0005-0000-0000-0000BB050000}"/>
    <cellStyle name="ÅëÈ­ [0]_º»¼± ±æ¾î±úºÎ ¼ö·® Áý°èÇ¥ " xfId="2245" xr:uid="{00000000-0005-0000-0000-0000BC050000}"/>
    <cellStyle name="AeE­ [0]_º≫¼± ±æ¾i±uºI ¼o·R Ay°eC￥ " xfId="2246" xr:uid="{00000000-0005-0000-0000-0000BD050000}"/>
    <cellStyle name="Aee­ _2011년 소백산 자락길 홍보관 신축공사(건축)" xfId="2247" xr:uid="{00000000-0005-0000-0000-0000BE050000}"/>
    <cellStyle name="AeE­_  A¾  CO  " xfId="2248" xr:uid="{00000000-0005-0000-0000-0000BF050000}"/>
    <cellStyle name="ÅëÈ­_¸ðÇü¸·" xfId="2249" xr:uid="{00000000-0005-0000-0000-0000C0050000}"/>
    <cellStyle name="AeE­_°eE¹_11¿a½A " xfId="2250" xr:uid="{00000000-0005-0000-0000-0000C1050000}"/>
    <cellStyle name="ÅëÈ­_INQUIRY ¿µ¾÷ÃßÁø " xfId="2251" xr:uid="{00000000-0005-0000-0000-0000C2050000}"/>
    <cellStyle name="AeE­_INQUIRY ¿μ¾÷AßAø " xfId="2252" xr:uid="{00000000-0005-0000-0000-0000C3050000}"/>
    <cellStyle name="ÅëÈ­_º»¼± ±æ¾î±úºÎ ¼ö·® Áý°èÇ¥ " xfId="2253" xr:uid="{00000000-0005-0000-0000-0000C4050000}"/>
    <cellStyle name="AeE­_º≫¼± ±æ¾i±uºI ¼o·R Ay°eC￥ " xfId="2254" xr:uid="{00000000-0005-0000-0000-0000C5050000}"/>
    <cellStyle name="Aee¡" xfId="2255" xr:uid="{00000000-0005-0000-0000-0000C6050000}"/>
    <cellStyle name="Aee¡ 2" xfId="2256" xr:uid="{00000000-0005-0000-0000-0000C7050000}"/>
    <cellStyle name="AeE¡ⓒ [0]_INQUIRY ￠?￥i¨u¡AAⓒ￢Aⓒª " xfId="2257" xr:uid="{00000000-0005-0000-0000-0000C8050000}"/>
    <cellStyle name="AeE¡ⓒ_INQUIRY ￠?￥i¨u¡AAⓒ￢Aⓒª " xfId="2258" xr:uid="{00000000-0005-0000-0000-0000C9050000}"/>
    <cellStyle name="ALIGNMENT" xfId="2259" xr:uid="{00000000-0005-0000-0000-0000CA050000}"/>
    <cellStyle name="AoA¤μCAo ¾EA½" xfId="2260" xr:uid="{00000000-0005-0000-0000-0000CB050000}"/>
    <cellStyle name="AoA¤μCAo ¾EA½ 2" xfId="2261" xr:uid="{00000000-0005-0000-0000-0000CC050000}"/>
    <cellStyle name="Aþ¸" xfId="2262" xr:uid="{00000000-0005-0000-0000-0000CD050000}"/>
    <cellStyle name="Aþ¸ 2" xfId="2263" xr:uid="{00000000-0005-0000-0000-0000CE050000}"/>
    <cellStyle name="AÞ¸¶ [0]_  A¾  CO  " xfId="2264" xr:uid="{00000000-0005-0000-0000-0000CF050000}"/>
    <cellStyle name="ÄÞ¸¶ [0]_¸ðÇü¸·" xfId="2265" xr:uid="{00000000-0005-0000-0000-0000D0050000}"/>
    <cellStyle name="AÞ¸¶ [0]_°eE¹_11¿a½A " xfId="2266" xr:uid="{00000000-0005-0000-0000-0000D1050000}"/>
    <cellStyle name="ÄÞ¸¶ [0]_INQUIRY ¿µ¾÷ÃßÁø " xfId="2267" xr:uid="{00000000-0005-0000-0000-0000D2050000}"/>
    <cellStyle name="AÞ¸¶ [0]_INQUIRY ¿μ¾÷AßAø " xfId="2268" xr:uid="{00000000-0005-0000-0000-0000D3050000}"/>
    <cellStyle name="ÄÞ¸¶ [0]_º»¼± ±æ¾î±úºÎ ¼ö·® Áý°èÇ¥ " xfId="2269" xr:uid="{00000000-0005-0000-0000-0000D4050000}"/>
    <cellStyle name="AÞ¸¶ [0]_º≫¼± ±æ¾i±uºI ¼o·R Ay°eC￥ " xfId="2270" xr:uid="{00000000-0005-0000-0000-0000D5050000}"/>
    <cellStyle name="AÞ¸¶_  A¾  CO  " xfId="2271" xr:uid="{00000000-0005-0000-0000-0000D6050000}"/>
    <cellStyle name="ÄÞ¸¶_¸ðÇü¸·" xfId="2272" xr:uid="{00000000-0005-0000-0000-0000D7050000}"/>
    <cellStyle name="AÞ¸¶_°eE¹_11¿a½A " xfId="2273" xr:uid="{00000000-0005-0000-0000-0000D8050000}"/>
    <cellStyle name="ÄÞ¸¶_INQUIRY ¿µ¾÷ÃßÁø " xfId="2274" xr:uid="{00000000-0005-0000-0000-0000D9050000}"/>
    <cellStyle name="AÞ¸¶_INQUIRY ¿μ¾÷AßAø " xfId="2275" xr:uid="{00000000-0005-0000-0000-0000DA050000}"/>
    <cellStyle name="ÄÞ¸¶_º»¼± ±æ¾î±úºÎ ¼ö·® Áý°èÇ¥ " xfId="2276" xr:uid="{00000000-0005-0000-0000-0000DB050000}"/>
    <cellStyle name="AÞ¸¶_º≫¼± ±æ¾i±uºI ¼o·R Ay°eC￥ " xfId="2277" xr:uid="{00000000-0005-0000-0000-0000DC050000}"/>
    <cellStyle name="C" xfId="2278" xr:uid="{00000000-0005-0000-0000-0000DD050000}"/>
    <cellStyle name="C 2" xfId="2279" xr:uid="{00000000-0005-0000-0000-0000DE050000}"/>
    <cellStyle name="C_2011년 소백산 자락길 홍보관 신축공사(건축)" xfId="2280" xr:uid="{00000000-0005-0000-0000-0000DF050000}"/>
    <cellStyle name="C_갑지(건축 (2)" xfId="2281" xr:uid="{00000000-0005-0000-0000-0000E0050000}"/>
    <cellStyle name="C_갑지(건축 (2) 2" xfId="2282" xr:uid="{00000000-0005-0000-0000-0000E1050000}"/>
    <cellStyle name="C_경북능금농협(북촌)골판지공장 " xfId="2283" xr:uid="{00000000-0005-0000-0000-0000E2050000}"/>
    <cellStyle name="C_관급자재 명세" xfId="2284" xr:uid="{00000000-0005-0000-0000-0000E3050000}"/>
    <cellStyle name="C_도로" xfId="2285" xr:uid="{00000000-0005-0000-0000-0000E4050000}"/>
    <cellStyle name="C_부대초안" xfId="2286" xr:uid="{00000000-0005-0000-0000-0000E5050000}"/>
    <cellStyle name="C_부대초안 2" xfId="2287" xr:uid="{00000000-0005-0000-0000-0000E6050000}"/>
    <cellStyle name="C_부대초안_2011년 소백산 자락길 홍보관 신축공사(건축)" xfId="2288" xr:uid="{00000000-0005-0000-0000-0000E7050000}"/>
    <cellStyle name="C_부대초안_갑지(건축 (2)" xfId="2289" xr:uid="{00000000-0005-0000-0000-0000E8050000}"/>
    <cellStyle name="C_부대초안_갑지(건축 (2) 2" xfId="2290" xr:uid="{00000000-0005-0000-0000-0000E9050000}"/>
    <cellStyle name="C_부대초안_견적의뢰" xfId="2291" xr:uid="{00000000-0005-0000-0000-0000EA050000}"/>
    <cellStyle name="C_부대초안_견적의뢰 2" xfId="2292" xr:uid="{00000000-0005-0000-0000-0000EB050000}"/>
    <cellStyle name="C_부대초안_견적의뢰_2011년 소백산 자락길 홍보관 신축공사(건축)" xfId="2293" xr:uid="{00000000-0005-0000-0000-0000EC050000}"/>
    <cellStyle name="C_부대초안_견적의뢰_갑지(건축 (2)" xfId="2294" xr:uid="{00000000-0005-0000-0000-0000ED050000}"/>
    <cellStyle name="C_부대초안_견적의뢰_갑지(건축 (2) 2" xfId="2295" xr:uid="{00000000-0005-0000-0000-0000EE050000}"/>
    <cellStyle name="C_부대초안_견적의뢰_경북능금농협(북촌)골판지공장 " xfId="2296" xr:uid="{00000000-0005-0000-0000-0000EF050000}"/>
    <cellStyle name="C_부대초안_견적의뢰_관급자재 명세" xfId="2297" xr:uid="{00000000-0005-0000-0000-0000F0050000}"/>
    <cellStyle name="C_부대초안_견적의뢰_삼성생활예술고 생활관(3층수정15%)공사" xfId="2298" xr:uid="{00000000-0005-0000-0000-0000F1050000}"/>
    <cellStyle name="C_부대초안_견적의뢰_삼성생활예술고 생활관(3층수정15%)공사 2" xfId="2299" xr:uid="{00000000-0005-0000-0000-0000F2050000}"/>
    <cellStyle name="C_부대초안_견적의뢰_안강여고 화장실 개선공사" xfId="2300" xr:uid="{00000000-0005-0000-0000-0000F3050000}"/>
    <cellStyle name="C_부대초안_견적의뢰_영주서부초등학교 교사동 방수공사" xfId="2301" xr:uid="{00000000-0005-0000-0000-0000F4050000}"/>
    <cellStyle name="C_부대초안_견적의뢰_용곡지구_보건진료소_신축설비공사" xfId="2302" xr:uid="{00000000-0005-0000-0000-0000F5050000}"/>
    <cellStyle name="C_부대초안_견적의뢰_용곡지구_보건진료소_신축설비공사 2" xfId="2303" xr:uid="{00000000-0005-0000-0000-0000F6050000}"/>
    <cellStyle name="C_부대초안_견적의뢰_우보초등학교 화장실보수및기타공사(건축)" xfId="2304" xr:uid="{00000000-0005-0000-0000-0000F7050000}"/>
    <cellStyle name="C_부대초안_견적의뢰_우보초등학교 화장실보수및기타공사(건축) 2" xfId="2305" xr:uid="{00000000-0005-0000-0000-0000F8050000}"/>
    <cellStyle name="C_부대초안_견적의뢰_화령초등학교 다목적강당 증축공사(건축)" xfId="2306" xr:uid="{00000000-0005-0000-0000-0000F9050000}"/>
    <cellStyle name="C_부대초안_견적의뢰_화령초등학교 다목적강당 증축공사(건축) 2" xfId="2307" xr:uid="{00000000-0005-0000-0000-0000FA050000}"/>
    <cellStyle name="C_부대초안_견적의뢰_화령초등학교 다목적강당 증축공사(건축납품)" xfId="2308" xr:uid="{00000000-0005-0000-0000-0000FB050000}"/>
    <cellStyle name="C_부대초안_견적의뢰_화령초등학교 다목적강당 증축공사(건축납품) 2" xfId="2309" xr:uid="{00000000-0005-0000-0000-0000FC050000}"/>
    <cellStyle name="C_부대초안_경북능금농협(북촌)골판지공장 " xfId="2310" xr:uid="{00000000-0005-0000-0000-0000FD050000}"/>
    <cellStyle name="C_부대초안_관급자재 명세" xfId="2311" xr:uid="{00000000-0005-0000-0000-0000FE050000}"/>
    <cellStyle name="C_부대초안_김포투찰" xfId="2312" xr:uid="{00000000-0005-0000-0000-0000FF050000}"/>
    <cellStyle name="C_부대초안_김포투찰_견적의뢰" xfId="2313" xr:uid="{00000000-0005-0000-0000-000000060000}"/>
    <cellStyle name="C_부대초안_김포투찰_견적의뢰 2" xfId="2314" xr:uid="{00000000-0005-0000-0000-000001060000}"/>
    <cellStyle name="C_부대초안_김포투찰_견적의뢰_2011년 소백산 자락길 홍보관 신축공사(건축)" xfId="2315" xr:uid="{00000000-0005-0000-0000-000002060000}"/>
    <cellStyle name="C_부대초안_김포투찰_견적의뢰_갑지(건축 (2)" xfId="2316" xr:uid="{00000000-0005-0000-0000-000003060000}"/>
    <cellStyle name="C_부대초안_김포투찰_견적의뢰_갑지(건축 (2) 2" xfId="2317" xr:uid="{00000000-0005-0000-0000-000004060000}"/>
    <cellStyle name="C_부대초안_김포투찰_견적의뢰_경북능금농협(북촌)골판지공장 " xfId="2318" xr:uid="{00000000-0005-0000-0000-000005060000}"/>
    <cellStyle name="C_부대초안_김포투찰_견적의뢰_관급자재 명세" xfId="2319" xr:uid="{00000000-0005-0000-0000-000006060000}"/>
    <cellStyle name="C_부대초안_김포투찰_견적의뢰_삼성생활예술고 생활관(3층수정15%)공사" xfId="2320" xr:uid="{00000000-0005-0000-0000-000007060000}"/>
    <cellStyle name="C_부대초안_김포투찰_견적의뢰_삼성생활예술고 생활관(3층수정15%)공사 2" xfId="2321" xr:uid="{00000000-0005-0000-0000-000008060000}"/>
    <cellStyle name="C_부대초안_김포투찰_견적의뢰_안강여고 화장실 개선공사" xfId="2322" xr:uid="{00000000-0005-0000-0000-000009060000}"/>
    <cellStyle name="C_부대초안_김포투찰_견적의뢰_영주서부초등학교 교사동 방수공사" xfId="2323" xr:uid="{00000000-0005-0000-0000-00000A060000}"/>
    <cellStyle name="C_부대초안_김포투찰_견적의뢰_용곡지구_보건진료소_신축설비공사" xfId="2324" xr:uid="{00000000-0005-0000-0000-00000B060000}"/>
    <cellStyle name="C_부대초안_김포투찰_견적의뢰_용곡지구_보건진료소_신축설비공사 2" xfId="2325" xr:uid="{00000000-0005-0000-0000-00000C060000}"/>
    <cellStyle name="C_부대초안_김포투찰_견적의뢰_우보초등학교 화장실보수및기타공사(건축)" xfId="2326" xr:uid="{00000000-0005-0000-0000-00000D060000}"/>
    <cellStyle name="C_부대초안_김포투찰_견적의뢰_우보초등학교 화장실보수및기타공사(건축) 2" xfId="2327" xr:uid="{00000000-0005-0000-0000-00000E060000}"/>
    <cellStyle name="C_부대초안_김포투찰_견적의뢰_화령초등학교 다목적강당 증축공사(건축)" xfId="2328" xr:uid="{00000000-0005-0000-0000-00000F060000}"/>
    <cellStyle name="C_부대초안_김포투찰_견적의뢰_화령초등학교 다목적강당 증축공사(건축) 2" xfId="2329" xr:uid="{00000000-0005-0000-0000-000010060000}"/>
    <cellStyle name="C_부대초안_김포투찰_견적의뢰_화령초등학교 다목적강당 증축공사(건축납품)" xfId="2330" xr:uid="{00000000-0005-0000-0000-000011060000}"/>
    <cellStyle name="C_부대초안_김포투찰_견적의뢰_화령초등학교 다목적강당 증축공사(건축납품) 2" xfId="2331" xr:uid="{00000000-0005-0000-0000-000012060000}"/>
    <cellStyle name="C_부대초안_삼성생활예술고 생활관(3층수정15%)공사" xfId="2332" xr:uid="{00000000-0005-0000-0000-000013060000}"/>
    <cellStyle name="C_부대초안_삼성생활예술고 생활관(3층수정15%)공사 2" xfId="2333" xr:uid="{00000000-0005-0000-0000-000014060000}"/>
    <cellStyle name="C_부대초안_안강여고 화장실 개선공사" xfId="2334" xr:uid="{00000000-0005-0000-0000-000015060000}"/>
    <cellStyle name="C_부대초안_영주서부초등학교 교사동 방수공사" xfId="2335" xr:uid="{00000000-0005-0000-0000-000016060000}"/>
    <cellStyle name="C_부대초안_용곡지구_보건진료소_신축설비공사" xfId="2336" xr:uid="{00000000-0005-0000-0000-000017060000}"/>
    <cellStyle name="C_부대초안_용곡지구_보건진료소_신축설비공사 2" xfId="2337" xr:uid="{00000000-0005-0000-0000-000018060000}"/>
    <cellStyle name="C_부대초안_우보초등학교 화장실보수및기타공사(건축)" xfId="2338" xr:uid="{00000000-0005-0000-0000-000019060000}"/>
    <cellStyle name="C_부대초안_우보초등학교 화장실보수및기타공사(건축) 2" xfId="2339" xr:uid="{00000000-0005-0000-0000-00001A060000}"/>
    <cellStyle name="C_부대초안_화령초등학교 다목적강당 증축공사(건축)" xfId="2340" xr:uid="{00000000-0005-0000-0000-00001B060000}"/>
    <cellStyle name="C_부대초안_화령초등학교 다목적강당 증축공사(건축) 2" xfId="2341" xr:uid="{00000000-0005-0000-0000-00001C060000}"/>
    <cellStyle name="C_부대초안_화령초등학교 다목적강당 증축공사(건축납품)" xfId="2342" xr:uid="{00000000-0005-0000-0000-00001D060000}"/>
    <cellStyle name="C_부대초안_화령초등학교 다목적강당 증축공사(건축납품) 2" xfId="2343" xr:uid="{00000000-0005-0000-0000-00001E060000}"/>
    <cellStyle name="C_삼성생활예술고 생활관(3층수정15%)공사" xfId="2344" xr:uid="{00000000-0005-0000-0000-00001F060000}"/>
    <cellStyle name="C_삼성생활예술고 생활관(3층수정15%)공사 2" xfId="2345" xr:uid="{00000000-0005-0000-0000-000020060000}"/>
    <cellStyle name="C_안강여고 화장실 개선공사" xfId="2346" xr:uid="{00000000-0005-0000-0000-000021060000}"/>
    <cellStyle name="C_영주서부초등학교 교사동 방수공사" xfId="2347" xr:uid="{00000000-0005-0000-0000-000022060000}"/>
    <cellStyle name="C_용곡지구_보건진료소_신축설비공사" xfId="2348" xr:uid="{00000000-0005-0000-0000-000023060000}"/>
    <cellStyle name="C_용곡지구_보건진료소_신축설비공사 2" xfId="2349" xr:uid="{00000000-0005-0000-0000-000024060000}"/>
    <cellStyle name="C_우보초등학교 화장실보수및기타공사(건축)" xfId="2350" xr:uid="{00000000-0005-0000-0000-000025060000}"/>
    <cellStyle name="C_우보초등학교 화장실보수및기타공사(건축) 2" xfId="2351" xr:uid="{00000000-0005-0000-0000-000026060000}"/>
    <cellStyle name="C_토목내역서" xfId="2352" xr:uid="{00000000-0005-0000-0000-000027060000}"/>
    <cellStyle name="C_토목내역서 2" xfId="2353" xr:uid="{00000000-0005-0000-0000-000028060000}"/>
    <cellStyle name="C_토목내역서_2011년 소백산 자락길 홍보관 신축공사(건축)" xfId="2354" xr:uid="{00000000-0005-0000-0000-000029060000}"/>
    <cellStyle name="C_토목내역서_갑지(건축 (2)" xfId="2355" xr:uid="{00000000-0005-0000-0000-00002A060000}"/>
    <cellStyle name="C_토목내역서_갑지(건축 (2) 2" xfId="2356" xr:uid="{00000000-0005-0000-0000-00002B060000}"/>
    <cellStyle name="C_토목내역서_경북능금농협(북촌)골판지공장 " xfId="2357" xr:uid="{00000000-0005-0000-0000-00002C060000}"/>
    <cellStyle name="C_토목내역서_관급자재 명세" xfId="2358" xr:uid="{00000000-0005-0000-0000-00002D060000}"/>
    <cellStyle name="C_토목내역서_도로" xfId="2359" xr:uid="{00000000-0005-0000-0000-00002E060000}"/>
    <cellStyle name="C_토목내역서_부대초안" xfId="2360" xr:uid="{00000000-0005-0000-0000-00002F060000}"/>
    <cellStyle name="C_토목내역서_부대초안 2" xfId="2361" xr:uid="{00000000-0005-0000-0000-000030060000}"/>
    <cellStyle name="C_토목내역서_부대초안_2011년 소백산 자락길 홍보관 신축공사(건축)" xfId="2362" xr:uid="{00000000-0005-0000-0000-000031060000}"/>
    <cellStyle name="C_토목내역서_부대초안_갑지(건축 (2)" xfId="2363" xr:uid="{00000000-0005-0000-0000-000032060000}"/>
    <cellStyle name="C_토목내역서_부대초안_갑지(건축 (2) 2" xfId="2364" xr:uid="{00000000-0005-0000-0000-000033060000}"/>
    <cellStyle name="C_토목내역서_부대초안_견적의뢰" xfId="2365" xr:uid="{00000000-0005-0000-0000-000034060000}"/>
    <cellStyle name="C_토목내역서_부대초안_견적의뢰 2" xfId="2366" xr:uid="{00000000-0005-0000-0000-000035060000}"/>
    <cellStyle name="C_토목내역서_부대초안_견적의뢰_2011년 소백산 자락길 홍보관 신축공사(건축)" xfId="2367" xr:uid="{00000000-0005-0000-0000-000036060000}"/>
    <cellStyle name="C_토목내역서_부대초안_견적의뢰_갑지(건축 (2)" xfId="2368" xr:uid="{00000000-0005-0000-0000-000037060000}"/>
    <cellStyle name="C_토목내역서_부대초안_견적의뢰_갑지(건축 (2) 2" xfId="2369" xr:uid="{00000000-0005-0000-0000-000038060000}"/>
    <cellStyle name="C_토목내역서_부대초안_견적의뢰_경북능금농협(북촌)골판지공장 " xfId="2370" xr:uid="{00000000-0005-0000-0000-000039060000}"/>
    <cellStyle name="C_토목내역서_부대초안_견적의뢰_관급자재 명세" xfId="2371" xr:uid="{00000000-0005-0000-0000-00003A060000}"/>
    <cellStyle name="C_토목내역서_부대초안_견적의뢰_삼성생활예술고 생활관(3층수정15%)공사" xfId="2372" xr:uid="{00000000-0005-0000-0000-00003B060000}"/>
    <cellStyle name="C_토목내역서_부대초안_견적의뢰_삼성생활예술고 생활관(3층수정15%)공사 2" xfId="2373" xr:uid="{00000000-0005-0000-0000-00003C060000}"/>
    <cellStyle name="C_토목내역서_부대초안_견적의뢰_안강여고 화장실 개선공사" xfId="2374" xr:uid="{00000000-0005-0000-0000-00003D060000}"/>
    <cellStyle name="C_토목내역서_부대초안_견적의뢰_영주서부초등학교 교사동 방수공사" xfId="2375" xr:uid="{00000000-0005-0000-0000-00003E060000}"/>
    <cellStyle name="C_토목내역서_부대초안_견적의뢰_용곡지구_보건진료소_신축설비공사" xfId="2376" xr:uid="{00000000-0005-0000-0000-00003F060000}"/>
    <cellStyle name="C_토목내역서_부대초안_견적의뢰_용곡지구_보건진료소_신축설비공사 2" xfId="2377" xr:uid="{00000000-0005-0000-0000-000040060000}"/>
    <cellStyle name="C_토목내역서_부대초안_견적의뢰_우보초등학교 화장실보수및기타공사(건축)" xfId="2378" xr:uid="{00000000-0005-0000-0000-000041060000}"/>
    <cellStyle name="C_토목내역서_부대초안_견적의뢰_우보초등학교 화장실보수및기타공사(건축) 2" xfId="2379" xr:uid="{00000000-0005-0000-0000-000042060000}"/>
    <cellStyle name="C_토목내역서_부대초안_견적의뢰_화령초등학교 다목적강당 증축공사(건축)" xfId="2380" xr:uid="{00000000-0005-0000-0000-000043060000}"/>
    <cellStyle name="C_토목내역서_부대초안_견적의뢰_화령초등학교 다목적강당 증축공사(건축) 2" xfId="2381" xr:uid="{00000000-0005-0000-0000-000044060000}"/>
    <cellStyle name="C_토목내역서_부대초안_견적의뢰_화령초등학교 다목적강당 증축공사(건축납품)" xfId="2382" xr:uid="{00000000-0005-0000-0000-000045060000}"/>
    <cellStyle name="C_토목내역서_부대초안_견적의뢰_화령초등학교 다목적강당 증축공사(건축납품) 2" xfId="2383" xr:uid="{00000000-0005-0000-0000-000046060000}"/>
    <cellStyle name="C_토목내역서_부대초안_경북능금농협(북촌)골판지공장 " xfId="2384" xr:uid="{00000000-0005-0000-0000-000047060000}"/>
    <cellStyle name="C_토목내역서_부대초안_관급자재 명세" xfId="2385" xr:uid="{00000000-0005-0000-0000-000048060000}"/>
    <cellStyle name="C_토목내역서_부대초안_김포투찰" xfId="2386" xr:uid="{00000000-0005-0000-0000-000049060000}"/>
    <cellStyle name="C_토목내역서_부대초안_김포투찰_견적의뢰" xfId="2387" xr:uid="{00000000-0005-0000-0000-00004A060000}"/>
    <cellStyle name="C_토목내역서_부대초안_김포투찰_견적의뢰 2" xfId="2388" xr:uid="{00000000-0005-0000-0000-00004B060000}"/>
    <cellStyle name="C_토목내역서_부대초안_김포투찰_견적의뢰_2011년 소백산 자락길 홍보관 신축공사(건축)" xfId="2389" xr:uid="{00000000-0005-0000-0000-00004C060000}"/>
    <cellStyle name="C_토목내역서_부대초안_김포투찰_견적의뢰_갑지(건축 (2)" xfId="2390" xr:uid="{00000000-0005-0000-0000-00004D060000}"/>
    <cellStyle name="C_토목내역서_부대초안_김포투찰_견적의뢰_갑지(건축 (2) 2" xfId="2391" xr:uid="{00000000-0005-0000-0000-00004E060000}"/>
    <cellStyle name="C_토목내역서_부대초안_김포투찰_견적의뢰_경북능금농협(북촌)골판지공장 " xfId="2392" xr:uid="{00000000-0005-0000-0000-00004F060000}"/>
    <cellStyle name="C_토목내역서_부대초안_김포투찰_견적의뢰_관급자재 명세" xfId="2393" xr:uid="{00000000-0005-0000-0000-000050060000}"/>
    <cellStyle name="C_토목내역서_부대초안_김포투찰_견적의뢰_삼성생활예술고 생활관(3층수정15%)공사" xfId="2394" xr:uid="{00000000-0005-0000-0000-000051060000}"/>
    <cellStyle name="C_토목내역서_부대초안_김포투찰_견적의뢰_삼성생활예술고 생활관(3층수정15%)공사 2" xfId="2395" xr:uid="{00000000-0005-0000-0000-000052060000}"/>
    <cellStyle name="C_토목내역서_부대초안_김포투찰_견적의뢰_안강여고 화장실 개선공사" xfId="2396" xr:uid="{00000000-0005-0000-0000-000053060000}"/>
    <cellStyle name="C_토목내역서_부대초안_김포투찰_견적의뢰_영주서부초등학교 교사동 방수공사" xfId="2397" xr:uid="{00000000-0005-0000-0000-000054060000}"/>
    <cellStyle name="C_토목내역서_부대초안_김포투찰_견적의뢰_용곡지구_보건진료소_신축설비공사" xfId="2398" xr:uid="{00000000-0005-0000-0000-000055060000}"/>
    <cellStyle name="C_토목내역서_부대초안_김포투찰_견적의뢰_용곡지구_보건진료소_신축설비공사 2" xfId="2399" xr:uid="{00000000-0005-0000-0000-000056060000}"/>
    <cellStyle name="C_토목내역서_부대초안_김포투찰_견적의뢰_우보초등학교 화장실보수및기타공사(건축)" xfId="2400" xr:uid="{00000000-0005-0000-0000-000057060000}"/>
    <cellStyle name="C_토목내역서_부대초안_김포투찰_견적의뢰_우보초등학교 화장실보수및기타공사(건축) 2" xfId="2401" xr:uid="{00000000-0005-0000-0000-000058060000}"/>
    <cellStyle name="C_토목내역서_부대초안_김포투찰_견적의뢰_화령초등학교 다목적강당 증축공사(건축)" xfId="2402" xr:uid="{00000000-0005-0000-0000-000059060000}"/>
    <cellStyle name="C_토목내역서_부대초안_김포투찰_견적의뢰_화령초등학교 다목적강당 증축공사(건축) 2" xfId="2403" xr:uid="{00000000-0005-0000-0000-00005A060000}"/>
    <cellStyle name="C_토목내역서_부대초안_김포투찰_견적의뢰_화령초등학교 다목적강당 증축공사(건축납품)" xfId="2404" xr:uid="{00000000-0005-0000-0000-00005B060000}"/>
    <cellStyle name="C_토목내역서_부대초안_김포투찰_견적의뢰_화령초등학교 다목적강당 증축공사(건축납품) 2" xfId="2405" xr:uid="{00000000-0005-0000-0000-00005C060000}"/>
    <cellStyle name="C_토목내역서_부대초안_삼성생활예술고 생활관(3층수정15%)공사" xfId="2406" xr:uid="{00000000-0005-0000-0000-00005D060000}"/>
    <cellStyle name="C_토목내역서_부대초안_삼성생활예술고 생활관(3층수정15%)공사 2" xfId="2407" xr:uid="{00000000-0005-0000-0000-00005E060000}"/>
    <cellStyle name="C_토목내역서_부대초안_안강여고 화장실 개선공사" xfId="2408" xr:uid="{00000000-0005-0000-0000-00005F060000}"/>
    <cellStyle name="C_토목내역서_부대초안_영주서부초등학교 교사동 방수공사" xfId="2409" xr:uid="{00000000-0005-0000-0000-000060060000}"/>
    <cellStyle name="C_토목내역서_부대초안_용곡지구_보건진료소_신축설비공사" xfId="2410" xr:uid="{00000000-0005-0000-0000-000061060000}"/>
    <cellStyle name="C_토목내역서_부대초안_용곡지구_보건진료소_신축설비공사 2" xfId="2411" xr:uid="{00000000-0005-0000-0000-000062060000}"/>
    <cellStyle name="C_토목내역서_부대초안_우보초등학교 화장실보수및기타공사(건축)" xfId="2412" xr:uid="{00000000-0005-0000-0000-000063060000}"/>
    <cellStyle name="C_토목내역서_부대초안_우보초등학교 화장실보수및기타공사(건축) 2" xfId="2413" xr:uid="{00000000-0005-0000-0000-000064060000}"/>
    <cellStyle name="C_토목내역서_부대초안_화령초등학교 다목적강당 증축공사(건축)" xfId="2414" xr:uid="{00000000-0005-0000-0000-000065060000}"/>
    <cellStyle name="C_토목내역서_부대초안_화령초등학교 다목적강당 증축공사(건축) 2" xfId="2415" xr:uid="{00000000-0005-0000-0000-000066060000}"/>
    <cellStyle name="C_토목내역서_부대초안_화령초등학교 다목적강당 증축공사(건축납품)" xfId="2416" xr:uid="{00000000-0005-0000-0000-000067060000}"/>
    <cellStyle name="C_토목내역서_부대초안_화령초등학교 다목적강당 증축공사(건축납품) 2" xfId="2417" xr:uid="{00000000-0005-0000-0000-000068060000}"/>
    <cellStyle name="C_토목내역서_삼성생활예술고 생활관(3층수정15%)공사" xfId="2418" xr:uid="{00000000-0005-0000-0000-000069060000}"/>
    <cellStyle name="C_토목내역서_삼성생활예술고 생활관(3층수정15%)공사 2" xfId="2419" xr:uid="{00000000-0005-0000-0000-00006A060000}"/>
    <cellStyle name="C_토목내역서_안강여고 화장실 개선공사" xfId="2420" xr:uid="{00000000-0005-0000-0000-00006B060000}"/>
    <cellStyle name="C_토목내역서_영주서부초등학교 교사동 방수공사" xfId="2421" xr:uid="{00000000-0005-0000-0000-00006C060000}"/>
    <cellStyle name="C_토목내역서_용곡지구_보건진료소_신축설비공사" xfId="2422" xr:uid="{00000000-0005-0000-0000-00006D060000}"/>
    <cellStyle name="C_토목내역서_용곡지구_보건진료소_신축설비공사 2" xfId="2423" xr:uid="{00000000-0005-0000-0000-00006E060000}"/>
    <cellStyle name="C_토목내역서_우보초등학교 화장실보수및기타공사(건축)" xfId="2424" xr:uid="{00000000-0005-0000-0000-00006F060000}"/>
    <cellStyle name="C_토목내역서_우보초등학교 화장실보수및기타공사(건축) 2" xfId="2425" xr:uid="{00000000-0005-0000-0000-000070060000}"/>
    <cellStyle name="C_토목내역서_화령초등학교 다목적강당 증축공사(건축)" xfId="2426" xr:uid="{00000000-0005-0000-0000-000071060000}"/>
    <cellStyle name="C_토목내역서_화령초등학교 다목적강당 증축공사(건축) 2" xfId="2427" xr:uid="{00000000-0005-0000-0000-000072060000}"/>
    <cellStyle name="C_토목내역서_화령초등학교 다목적강당 증축공사(건축납품)" xfId="2428" xr:uid="{00000000-0005-0000-0000-000073060000}"/>
    <cellStyle name="C_토목내역서_화령초등학교 다목적강당 증축공사(건축납품) 2" xfId="2429" xr:uid="{00000000-0005-0000-0000-000074060000}"/>
    <cellStyle name="C_화령초등학교 다목적강당 증축공사(건축)" xfId="2430" xr:uid="{00000000-0005-0000-0000-000075060000}"/>
    <cellStyle name="C_화령초등학교 다목적강당 증축공사(건축) 2" xfId="2431" xr:uid="{00000000-0005-0000-0000-000076060000}"/>
    <cellStyle name="C_화령초등학교 다목적강당 증축공사(건축납품)" xfId="2432" xr:uid="{00000000-0005-0000-0000-000077060000}"/>
    <cellStyle name="C_화령초등학교 다목적강당 증축공사(건축납품) 2" xfId="2433" xr:uid="{00000000-0005-0000-0000-000078060000}"/>
    <cellStyle name="C¡IA¨ª_¡ic¨u¡A¨￢I¨￢¡Æ AN¡Æe " xfId="2434" xr:uid="{00000000-0005-0000-0000-000079060000}"/>
    <cellStyle name="C￥AØ_  A¾  CO  " xfId="2435" xr:uid="{00000000-0005-0000-0000-00007A060000}"/>
    <cellStyle name="Ç¥ÁØ_¸ðÇü¸·" xfId="2436" xr:uid="{00000000-0005-0000-0000-00007B060000}"/>
    <cellStyle name="C￥AØ_¿μ¾÷CoE² " xfId="2437" xr:uid="{00000000-0005-0000-0000-00007C060000}"/>
    <cellStyle name="Ç¥ÁØ_°­´ç (2)" xfId="2438" xr:uid="{00000000-0005-0000-0000-00007D060000}"/>
    <cellStyle name="C￥AØ_°­´c (2)_광명견적대비1010" xfId="2439" xr:uid="{00000000-0005-0000-0000-00007E060000}"/>
    <cellStyle name="Ç¥ÁØ_°­´ç (2)_광명견적대비1010" xfId="2440" xr:uid="{00000000-0005-0000-0000-00007F060000}"/>
    <cellStyle name="C￥AØ_°­´c (2)_광명견적대비1010 2" xfId="2560" xr:uid="{00000000-0005-0000-0000-000080060000}"/>
    <cellStyle name="Ç¥ÁØ_°­´ç (2)_광명견적대비1010 2" xfId="2561" xr:uid="{00000000-0005-0000-0000-000081060000}"/>
    <cellStyle name="C￥AØ_°­´c (2)_광명견적대비1010 3" xfId="2562" xr:uid="{00000000-0005-0000-0000-000082060000}"/>
    <cellStyle name="Ç¥ÁØ_°­´ç (2)_광명견적대비1010 3" xfId="2563" xr:uid="{00000000-0005-0000-0000-000083060000}"/>
    <cellStyle name="C￥AØ_°­´c (2)_광명견적대비1010 4" xfId="2564" xr:uid="{00000000-0005-0000-0000-000084060000}"/>
    <cellStyle name="Ç¥ÁØ_°­´ç (2)_광명견적대비1010 4" xfId="2565" xr:uid="{00000000-0005-0000-0000-000085060000}"/>
    <cellStyle name="C￥AØ_°­´c (2)_광명견적대비1010 5" xfId="2566" xr:uid="{00000000-0005-0000-0000-000086060000}"/>
    <cellStyle name="Ç¥ÁØ_°­´ç (2)_광명견적대비1010 5" xfId="2567" xr:uid="{00000000-0005-0000-0000-000087060000}"/>
    <cellStyle name="C￥AØ_°­´c (2)_광명견적대비1010 6" xfId="2568" xr:uid="{00000000-0005-0000-0000-000088060000}"/>
    <cellStyle name="Ç¥ÁØ_°­´ç (2)_광명견적대비1010 6" xfId="2569" xr:uid="{00000000-0005-0000-0000-000089060000}"/>
    <cellStyle name="C￥AØ_°­´c (2)_광명견적대비1010 7" xfId="2570" xr:uid="{00000000-0005-0000-0000-00008A060000}"/>
    <cellStyle name="Ç¥ÁØ_°­´ç (2)_광명견적대비1010 7" xfId="2571" xr:uid="{00000000-0005-0000-0000-00008B060000}"/>
    <cellStyle name="C￥AØ_°­´c (2)_광명견적대비1010_동아대부민캠퍼스내역서" xfId="2441" xr:uid="{00000000-0005-0000-0000-00008C060000}"/>
    <cellStyle name="Ç¥ÁØ_°­´ç (2)_광명견적대비1010_동아대부민캠퍼스내역서" xfId="2442" xr:uid="{00000000-0005-0000-0000-00008D060000}"/>
    <cellStyle name="C￥AØ_°­´c (2)_광명견적대비1010_동아대부민캠퍼스내역서 2" xfId="2443" xr:uid="{00000000-0005-0000-0000-00008E060000}"/>
    <cellStyle name="Ç¥ÁØ_°­´ç (2)_광명관급" xfId="2444" xr:uid="{00000000-0005-0000-0000-00008F060000}"/>
    <cellStyle name="C￥AØ_°­´c (2)_광명관급_우보초등학교 화장실보수및기타공사(건축)" xfId="2445" xr:uid="{00000000-0005-0000-0000-000090060000}"/>
    <cellStyle name="Ç¥ÁØ_°­´ç (2)_금광" xfId="2446" xr:uid="{00000000-0005-0000-0000-000091060000}"/>
    <cellStyle name="C￥AØ_°­´c (2)_금광_동아대부민캠퍼스내역서" xfId="2447" xr:uid="{00000000-0005-0000-0000-000092060000}"/>
    <cellStyle name="Ç¥ÁØ_°­´ç (2)_금광_동아대부민캠퍼스내역서" xfId="2448" xr:uid="{00000000-0005-0000-0000-000093060000}"/>
    <cellStyle name="C￥AØ_°­´c (2)_금광_동아대부민캠퍼스내역서 2" xfId="2449" xr:uid="{00000000-0005-0000-0000-000094060000}"/>
    <cellStyle name="Ç¥ÁØ_°­´ç (2)_삼사" xfId="2450" xr:uid="{00000000-0005-0000-0000-000095060000}"/>
    <cellStyle name="C￥AØ_°­´c (2)_삼사_동아대부민캠퍼스내역서" xfId="2451" xr:uid="{00000000-0005-0000-0000-000096060000}"/>
    <cellStyle name="Ç¥ÁØ_°­´ç (2)_삼사_동아대부민캠퍼스내역서" xfId="2452" xr:uid="{00000000-0005-0000-0000-000097060000}"/>
    <cellStyle name="C￥AØ_°­´c (2)_삼사_동아대부민캠퍼스내역서 2" xfId="2453" xr:uid="{00000000-0005-0000-0000-000098060000}"/>
    <cellStyle name="Ç¥ÁØ_5-1±¤°í " xfId="2454" xr:uid="{00000000-0005-0000-0000-000099060000}"/>
    <cellStyle name="C￥AØ_AN°y(1.25) " xfId="2455" xr:uid="{00000000-0005-0000-0000-00009A060000}"/>
    <cellStyle name="Ç¥ÁØ_Áý°èÇ¥(2¿ù) " xfId="2456" xr:uid="{00000000-0005-0000-0000-00009B060000}"/>
    <cellStyle name="C￥AØ_PERSONAL" xfId="2457" xr:uid="{00000000-0005-0000-0000-00009C060000}"/>
    <cellStyle name="Calc Currency (0)" xfId="2458" xr:uid="{00000000-0005-0000-0000-00009D060000}"/>
    <cellStyle name="Calc Currency (0) 2" xfId="2459" xr:uid="{00000000-0005-0000-0000-00009E060000}"/>
    <cellStyle name="category" xfId="2460" xr:uid="{00000000-0005-0000-0000-00009F060000}"/>
    <cellStyle name="ⓒo" xfId="2461" xr:uid="{00000000-0005-0000-0000-0000A0060000}"/>
    <cellStyle name="ⓒo 2" xfId="2462" xr:uid="{00000000-0005-0000-0000-0000A1060000}"/>
    <cellStyle name="Comma" xfId="2464" xr:uid="{00000000-0005-0000-0000-0000A2060000}"/>
    <cellStyle name="Comma [0]" xfId="2465" xr:uid="{00000000-0005-0000-0000-0000A3060000}"/>
    <cellStyle name="Comma 2" xfId="2466" xr:uid="{00000000-0005-0000-0000-0000A4060000}"/>
    <cellStyle name="Comma 3" xfId="2592" xr:uid="{00000000-0005-0000-0000-0000A5060000}"/>
    <cellStyle name="comma zerodec" xfId="2467" xr:uid="{00000000-0005-0000-0000-0000A6060000}"/>
    <cellStyle name="comma zerodec 2" xfId="2593" xr:uid="{00000000-0005-0000-0000-0000A7060000}"/>
    <cellStyle name="Comma_ SG&amp;A Bridge " xfId="2468" xr:uid="{00000000-0005-0000-0000-0000A8060000}"/>
    <cellStyle name="Comma0" xfId="2469" xr:uid="{00000000-0005-0000-0000-0000A9060000}"/>
    <cellStyle name="Comm뼬_E&amp;ONW2" xfId="2463" xr:uid="{00000000-0005-0000-0000-0000AA060000}"/>
    <cellStyle name="Copied" xfId="2470" xr:uid="{00000000-0005-0000-0000-0000AB060000}"/>
    <cellStyle name="Curren?_x0012_퐀_x0017_?" xfId="2471" xr:uid="{00000000-0005-0000-0000-0000AC060000}"/>
    <cellStyle name="Currency" xfId="2472" xr:uid="{00000000-0005-0000-0000-0000AD060000}"/>
    <cellStyle name="Currency [0]" xfId="2473" xr:uid="{00000000-0005-0000-0000-0000AE060000}"/>
    <cellStyle name="Currency 2" xfId="2474" xr:uid="{00000000-0005-0000-0000-0000AF060000}"/>
    <cellStyle name="Currency 3" xfId="2594" xr:uid="{00000000-0005-0000-0000-0000B0060000}"/>
    <cellStyle name="currency-$" xfId="2475" xr:uid="{00000000-0005-0000-0000-0000B1060000}"/>
    <cellStyle name="Currency_ SG&amp;A Bridge " xfId="2476" xr:uid="{00000000-0005-0000-0000-0000B2060000}"/>
    <cellStyle name="Currency0" xfId="2477" xr:uid="{00000000-0005-0000-0000-0000B3060000}"/>
    <cellStyle name="Currency0 2" xfId="2478" xr:uid="{00000000-0005-0000-0000-0000B4060000}"/>
    <cellStyle name="Currency1" xfId="2479" xr:uid="{00000000-0005-0000-0000-0000B5060000}"/>
    <cellStyle name="Currency1 2" xfId="2595" xr:uid="{00000000-0005-0000-0000-0000B6060000}"/>
    <cellStyle name="Date" xfId="2480" xr:uid="{00000000-0005-0000-0000-0000B7060000}"/>
    <cellStyle name="Date 2" xfId="2481" xr:uid="{00000000-0005-0000-0000-0000B8060000}"/>
    <cellStyle name="Date 3" xfId="2596" xr:uid="{00000000-0005-0000-0000-0000B9060000}"/>
    <cellStyle name="Dezimal [0]_Ausdruck RUND (D)" xfId="2482" xr:uid="{00000000-0005-0000-0000-0000BA060000}"/>
    <cellStyle name="Dezimal_Ausdruck RUND (D)" xfId="2483" xr:uid="{00000000-0005-0000-0000-0000BB060000}"/>
    <cellStyle name="Dollar (zero dec)" xfId="2484" xr:uid="{00000000-0005-0000-0000-0000BC060000}"/>
    <cellStyle name="Dollar (zero dec) 2" xfId="2597" xr:uid="{00000000-0005-0000-0000-0000BD060000}"/>
    <cellStyle name="Entered" xfId="2485" xr:uid="{00000000-0005-0000-0000-0000BE060000}"/>
    <cellStyle name="Euro" xfId="2486" xr:uid="{00000000-0005-0000-0000-0000BF060000}"/>
    <cellStyle name="Euro 2" xfId="2487" xr:uid="{00000000-0005-0000-0000-0000C0060000}"/>
    <cellStyle name="F2" xfId="2488" xr:uid="{00000000-0005-0000-0000-0000C1060000}"/>
    <cellStyle name="F3" xfId="2489" xr:uid="{00000000-0005-0000-0000-0000C2060000}"/>
    <cellStyle name="F4" xfId="2490" xr:uid="{00000000-0005-0000-0000-0000C3060000}"/>
    <cellStyle name="F5" xfId="2491" xr:uid="{00000000-0005-0000-0000-0000C4060000}"/>
    <cellStyle name="F6" xfId="2492" xr:uid="{00000000-0005-0000-0000-0000C5060000}"/>
    <cellStyle name="F7" xfId="2493" xr:uid="{00000000-0005-0000-0000-0000C6060000}"/>
    <cellStyle name="F8" xfId="2494" xr:uid="{00000000-0005-0000-0000-0000C7060000}"/>
    <cellStyle name="Fixed" xfId="2495" xr:uid="{00000000-0005-0000-0000-0000C8060000}"/>
    <cellStyle name="Fixed 2" xfId="2496" xr:uid="{00000000-0005-0000-0000-0000C9060000}"/>
    <cellStyle name="Fixed 3" xfId="2598" xr:uid="{00000000-0005-0000-0000-0000CA060000}"/>
    <cellStyle name="ǦǦ_x0003_" xfId="2497" xr:uid="{00000000-0005-0000-0000-0000CB060000}"/>
    <cellStyle name="Grey" xfId="2498" xr:uid="{00000000-0005-0000-0000-0000CC060000}"/>
    <cellStyle name="H1" xfId="2499" xr:uid="{00000000-0005-0000-0000-0000CD060000}"/>
    <cellStyle name="H2" xfId="2500" xr:uid="{00000000-0005-0000-0000-0000CE060000}"/>
    <cellStyle name="HEADER" xfId="2501" xr:uid="{00000000-0005-0000-0000-0000CF060000}"/>
    <cellStyle name="Header1" xfId="2502" xr:uid="{00000000-0005-0000-0000-0000D0060000}"/>
    <cellStyle name="Header2" xfId="2503" xr:uid="{00000000-0005-0000-0000-0000D1060000}"/>
    <cellStyle name="Heading 1" xfId="2504" xr:uid="{00000000-0005-0000-0000-0000D2060000}"/>
    <cellStyle name="Heading 2" xfId="2505" xr:uid="{00000000-0005-0000-0000-0000D3060000}"/>
    <cellStyle name="Heading1" xfId="2506" xr:uid="{00000000-0005-0000-0000-0000D4060000}"/>
    <cellStyle name="Heading1 2" xfId="2507" xr:uid="{00000000-0005-0000-0000-0000D5060000}"/>
    <cellStyle name="Heading1 3" xfId="2599" xr:uid="{00000000-0005-0000-0000-0000D6060000}"/>
    <cellStyle name="Heading2" xfId="2508" xr:uid="{00000000-0005-0000-0000-0000D7060000}"/>
    <cellStyle name="Heading2 2" xfId="2509" xr:uid="{00000000-0005-0000-0000-0000D8060000}"/>
    <cellStyle name="Heading2 3" xfId="2600" xr:uid="{00000000-0005-0000-0000-0000D9060000}"/>
    <cellStyle name="Helv8_PFD4.XLS" xfId="2510" xr:uid="{00000000-0005-0000-0000-0000DA060000}"/>
    <cellStyle name="HIGHLIGHT" xfId="2511" xr:uid="{00000000-0005-0000-0000-0000DB060000}"/>
    <cellStyle name="Hyperlink" xfId="2512" xr:uid="{00000000-0005-0000-0000-0000DC060000}"/>
    <cellStyle name="Input [yellow]" xfId="2513" xr:uid="{00000000-0005-0000-0000-0000DD060000}"/>
    <cellStyle name="_x0001__x0002_ĵĵ_x0007_ ĵĵ_x000d__x000d_ƨƬ_x0001__x0002_ƨƬ_x0007__x000d_ǒǓ _x000d_ǜǜ_x000d__x000d_ǪǪ_x0007__x0007__x0005__x0005__x0010__x0001_ဠ" xfId="2514" xr:uid="{00000000-0005-0000-0000-0000DE060000}"/>
    <cellStyle name="_x0001__x0002_ĵĵ_x0007__x0009_ĵĵ_x000d__x000d_ƨƬ_x0001__x0002_ƨƬ_x0007__x000d_ǒǓ_x0009__x000d_ǜǜ_x000d__x000d_ǪǪ_x0007__x0007__x0005__x0005__x0010__x0001_ဠ" xfId="2601" xr:uid="{00000000-0005-0000-0000-0000DF060000}"/>
    <cellStyle name="Milliers [0]_Arabian Spec" xfId="2515" xr:uid="{00000000-0005-0000-0000-0000E0060000}"/>
    <cellStyle name="Milliers_Arabian Spec" xfId="2516" xr:uid="{00000000-0005-0000-0000-0000E1060000}"/>
    <cellStyle name="Model" xfId="2517" xr:uid="{00000000-0005-0000-0000-0000E2060000}"/>
    <cellStyle name="Mon?aire [0]_Arabian Spec" xfId="2518" xr:uid="{00000000-0005-0000-0000-0000E3060000}"/>
    <cellStyle name="Mon?aire_Arabian Spec" xfId="2519" xr:uid="{00000000-0005-0000-0000-0000E4060000}"/>
    <cellStyle name="no dec" xfId="2520" xr:uid="{00000000-0005-0000-0000-0000E5060000}"/>
    <cellStyle name="Normal - Style1" xfId="2522" xr:uid="{00000000-0005-0000-0000-0000E6060000}"/>
    <cellStyle name="Normal - Style1 2" xfId="2523" xr:uid="{00000000-0005-0000-0000-0000E7060000}"/>
    <cellStyle name="Normal - Style1 3" xfId="2602" xr:uid="{00000000-0005-0000-0000-0000E8060000}"/>
    <cellStyle name="Normal - Style2" xfId="2524" xr:uid="{00000000-0005-0000-0000-0000E9060000}"/>
    <cellStyle name="Normal - Style3" xfId="2525" xr:uid="{00000000-0005-0000-0000-0000EA060000}"/>
    <cellStyle name="Normal - Style4" xfId="2526" xr:uid="{00000000-0005-0000-0000-0000EB060000}"/>
    <cellStyle name="Normal - Style5" xfId="2527" xr:uid="{00000000-0005-0000-0000-0000EC060000}"/>
    <cellStyle name="Normal - Style6" xfId="2528" xr:uid="{00000000-0005-0000-0000-0000ED060000}"/>
    <cellStyle name="Normal - Style7" xfId="2529" xr:uid="{00000000-0005-0000-0000-0000EE060000}"/>
    <cellStyle name="Normal - Style8" xfId="2530" xr:uid="{00000000-0005-0000-0000-0000EF060000}"/>
    <cellStyle name="Normal - 유형1" xfId="2521" xr:uid="{00000000-0005-0000-0000-0000F0060000}"/>
    <cellStyle name="Normal_ SG&amp;A Bridge " xfId="2531" xr:uid="{00000000-0005-0000-0000-0000F1060000}"/>
    <cellStyle name="Œ…?æ맖?e [0.00]_laroux" xfId="2532" xr:uid="{00000000-0005-0000-0000-0000F2060000}"/>
    <cellStyle name="Œ…?æ맖?e_laroux" xfId="2533" xr:uid="{00000000-0005-0000-0000-0000F3060000}"/>
    <cellStyle name="oft Excel]_x000d__x000a_Comment=The open=/f lines load custom functions into the Paste Function list._x000d__x000a_Maximized=3_x000d__x000a_AutoFormat=" xfId="2534" xr:uid="{00000000-0005-0000-0000-0000F4060000}"/>
    <cellStyle name="Percent" xfId="2535" xr:uid="{00000000-0005-0000-0000-0000F5060000}"/>
    <cellStyle name="Percent [2]" xfId="2536" xr:uid="{00000000-0005-0000-0000-0000F6060000}"/>
    <cellStyle name="Percent 2" xfId="2537" xr:uid="{00000000-0005-0000-0000-0000F7060000}"/>
    <cellStyle name="Percent 3" xfId="2603" xr:uid="{00000000-0005-0000-0000-0000F8060000}"/>
    <cellStyle name="Percent_02토공" xfId="2604" xr:uid="{00000000-0005-0000-0000-0000F9060000}"/>
    <cellStyle name="RevList" xfId="2538" xr:uid="{00000000-0005-0000-0000-0000FA060000}"/>
    <cellStyle name="_x0001__x0002_ƨƬ_x0007__x000d_ǒǓ _x000d_ǜǜ_x000d__x000d_ǪǪ_x0007__x0007__x0005__x0005__x0010__x0001_ဠ" xfId="2539" xr:uid="{00000000-0005-0000-0000-0000FB060000}"/>
    <cellStyle name="_x0001__x0002_ƨƬ_x0007__x000d_ǒǓ_x0009__x000d_ǜǜ_x000d__x000d_ǪǪ_x0007__x0007__x0005__x0005__x0010__x0001_ဠ" xfId="2605" xr:uid="{00000000-0005-0000-0000-0000FC060000}"/>
    <cellStyle name="STANDARD" xfId="2540" xr:uid="{00000000-0005-0000-0000-0000FD060000}"/>
    <cellStyle name="STD" xfId="2541" xr:uid="{00000000-0005-0000-0000-0000FE060000}"/>
    <cellStyle name="subhead" xfId="2542" xr:uid="{00000000-0005-0000-0000-0000FF060000}"/>
    <cellStyle name="Subtotal" xfId="2543" xr:uid="{00000000-0005-0000-0000-000000070000}"/>
    <cellStyle name="Title" xfId="2544" xr:uid="{00000000-0005-0000-0000-000001070000}"/>
    <cellStyle name="title [1]" xfId="2545" xr:uid="{00000000-0005-0000-0000-000002070000}"/>
    <cellStyle name="title [2]" xfId="2546" xr:uid="{00000000-0005-0000-0000-000003070000}"/>
    <cellStyle name="Total" xfId="2547" xr:uid="{00000000-0005-0000-0000-000004070000}"/>
    <cellStyle name="Total 2" xfId="2548" xr:uid="{00000000-0005-0000-0000-000005070000}"/>
    <cellStyle name="Total 3" xfId="2606" xr:uid="{00000000-0005-0000-0000-000006070000}"/>
    <cellStyle name="UM" xfId="2549" xr:uid="{00000000-0005-0000-0000-000007070000}"/>
    <cellStyle name="Unprot" xfId="2550" xr:uid="{00000000-0005-0000-0000-000008070000}"/>
    <cellStyle name="Unprot$" xfId="2551" xr:uid="{00000000-0005-0000-0000-000009070000}"/>
    <cellStyle name="Unprotect" xfId="2552" xr:uid="{00000000-0005-0000-0000-00000A070000}"/>
    <cellStyle name="W?rung [0]_Ausdruck RUND (D)" xfId="2553" xr:uid="{00000000-0005-0000-0000-00000B070000}"/>
    <cellStyle name="W?rung_Ausdruck RUND (D)" xfId="2554" xr:uid="{00000000-0005-0000-0000-00000C070000}"/>
    <cellStyle name="_x0010__x0001_ဠ" xfId="2555" xr:uid="{00000000-0005-0000-0000-00000D070000}"/>
    <cellStyle name="|?ドE" xfId="2072" xr:uid="{00000000-0005-0000-0000-00000E070000}"/>
    <cellStyle name="강조색1 2" xfId="2607" xr:uid="{00000000-0005-0000-0000-00000F070000}"/>
    <cellStyle name="강조색2 2" xfId="2608" xr:uid="{00000000-0005-0000-0000-000010070000}"/>
    <cellStyle name="강조색3 2" xfId="2609" xr:uid="{00000000-0005-0000-0000-000011070000}"/>
    <cellStyle name="강조색4 2" xfId="2610" xr:uid="{00000000-0005-0000-0000-000012070000}"/>
    <cellStyle name="강조색5 2" xfId="2611" xr:uid="{00000000-0005-0000-0000-000013070000}"/>
    <cellStyle name="강조색6 2" xfId="2612" xr:uid="{00000000-0005-0000-0000-000014070000}"/>
    <cellStyle name="경고문 2" xfId="2613" xr:uid="{00000000-0005-0000-0000-000015070000}"/>
    <cellStyle name="계산 2" xfId="2614" xr:uid="{00000000-0005-0000-0000-000016070000}"/>
    <cellStyle name="고정소숫점" xfId="1277" xr:uid="{00000000-0005-0000-0000-000017070000}"/>
    <cellStyle name="고정소숫점 2" xfId="1278" xr:uid="{00000000-0005-0000-0000-000018070000}"/>
    <cellStyle name="고정소숫점 3" xfId="2615" xr:uid="{00000000-0005-0000-0000-000019070000}"/>
    <cellStyle name="고정출력1" xfId="1279" xr:uid="{00000000-0005-0000-0000-00001A070000}"/>
    <cellStyle name="고정출력2" xfId="1280" xr:uid="{00000000-0005-0000-0000-00001B070000}"/>
    <cellStyle name="금액" xfId="1281" xr:uid="{00000000-0005-0000-0000-00001C070000}"/>
    <cellStyle name="끼_x0001_?" xfId="1282" xr:uid="{00000000-0005-0000-0000-00001D070000}"/>
    <cellStyle name="끼_x0001_? 2" xfId="1283" xr:uid="{00000000-0005-0000-0000-00001E070000}"/>
    <cellStyle name="나쁨 2" xfId="2616" xr:uid="{00000000-0005-0000-0000-00001F070000}"/>
    <cellStyle name="날짜" xfId="1284" xr:uid="{00000000-0005-0000-0000-000020070000}"/>
    <cellStyle name="내역" xfId="1285" xr:uid="{00000000-0005-0000-0000-000021070000}"/>
    <cellStyle name="내역서" xfId="1286" xr:uid="{00000000-0005-0000-0000-000022070000}"/>
    <cellStyle name="단위" xfId="1287" xr:uid="{00000000-0005-0000-0000-000023070000}"/>
    <cellStyle name="단위(원)" xfId="1288" xr:uid="{00000000-0005-0000-0000-000024070000}"/>
    <cellStyle name="달러" xfId="1289" xr:uid="{00000000-0005-0000-0000-000025070000}"/>
    <cellStyle name="뒤에 오는 하이퍼링크" xfId="1290" xr:uid="{00000000-0005-0000-0000-000026070000}"/>
    <cellStyle name="똿뗦먛귟 [0.00]_laroux" xfId="1291" xr:uid="{00000000-0005-0000-0000-000027070000}"/>
    <cellStyle name="똿뗦먛귟_laroux" xfId="1292" xr:uid="{00000000-0005-0000-0000-000028070000}"/>
    <cellStyle name="메모 2" xfId="2617" xr:uid="{00000000-0005-0000-0000-000029070000}"/>
    <cellStyle name="믅됞 [0.00]_laroux" xfId="1293" xr:uid="{00000000-0005-0000-0000-00002A070000}"/>
    <cellStyle name="믅됞_laroux" xfId="1294" xr:uid="{00000000-0005-0000-0000-00002B070000}"/>
    <cellStyle name="배분" xfId="1295" xr:uid="{00000000-0005-0000-0000-00002C070000}"/>
    <cellStyle name="백" xfId="1296" xr:uid="{00000000-0005-0000-0000-00002D070000}"/>
    <cellStyle name="백 2" xfId="1297" xr:uid="{00000000-0005-0000-0000-00002E070000}"/>
    <cellStyle name="백 3" xfId="2618" xr:uid="{00000000-0005-0000-0000-00002F070000}"/>
    <cellStyle name="백_2011년 소백산 자락길 홍보관 신축공사(건축)" xfId="1298" xr:uid="{00000000-0005-0000-0000-000030070000}"/>
    <cellStyle name="백_갑지(건축 (2)" xfId="1299" xr:uid="{00000000-0005-0000-0000-000031070000}"/>
    <cellStyle name="백_갑지(건축 (2) 2" xfId="1300" xr:uid="{00000000-0005-0000-0000-000032070000}"/>
    <cellStyle name="백_경북능금농협(북촌)골판지공장 " xfId="1301" xr:uid="{00000000-0005-0000-0000-000033070000}"/>
    <cellStyle name="백_관급자재 명세" xfId="1302" xr:uid="{00000000-0005-0000-0000-000034070000}"/>
    <cellStyle name="백_도로" xfId="1303" xr:uid="{00000000-0005-0000-0000-000035070000}"/>
    <cellStyle name="백_부대초안" xfId="1304" xr:uid="{00000000-0005-0000-0000-000036070000}"/>
    <cellStyle name="백_부대초안 2" xfId="1305" xr:uid="{00000000-0005-0000-0000-000037070000}"/>
    <cellStyle name="백_부대초안_2011년 소백산 자락길 홍보관 신축공사(건축)" xfId="1306" xr:uid="{00000000-0005-0000-0000-000038070000}"/>
    <cellStyle name="백_부대초안_갑지(건축 (2)" xfId="1307" xr:uid="{00000000-0005-0000-0000-000039070000}"/>
    <cellStyle name="백_부대초안_갑지(건축 (2) 2" xfId="1308" xr:uid="{00000000-0005-0000-0000-00003A070000}"/>
    <cellStyle name="백_부대초안_견적의뢰" xfId="1309" xr:uid="{00000000-0005-0000-0000-00003B070000}"/>
    <cellStyle name="백_부대초안_견적의뢰 2" xfId="1310" xr:uid="{00000000-0005-0000-0000-00003C070000}"/>
    <cellStyle name="백_부대초안_견적의뢰_2011년 소백산 자락길 홍보관 신축공사(건축)" xfId="1311" xr:uid="{00000000-0005-0000-0000-00003D070000}"/>
    <cellStyle name="백_부대초안_견적의뢰_갑지(건축 (2)" xfId="1312" xr:uid="{00000000-0005-0000-0000-00003E070000}"/>
    <cellStyle name="백_부대초안_견적의뢰_갑지(건축 (2) 2" xfId="1313" xr:uid="{00000000-0005-0000-0000-00003F070000}"/>
    <cellStyle name="백_부대초안_견적의뢰_경북능금농협(북촌)골판지공장 " xfId="1314" xr:uid="{00000000-0005-0000-0000-000040070000}"/>
    <cellStyle name="백_부대초안_견적의뢰_관급자재 명세" xfId="1315" xr:uid="{00000000-0005-0000-0000-000041070000}"/>
    <cellStyle name="백_부대초안_견적의뢰_삼성생활예술고 생활관(3층수정15%)공사" xfId="1316" xr:uid="{00000000-0005-0000-0000-000042070000}"/>
    <cellStyle name="백_부대초안_견적의뢰_삼성생활예술고 생활관(3층수정15%)공사 2" xfId="1317" xr:uid="{00000000-0005-0000-0000-000043070000}"/>
    <cellStyle name="백_부대초안_견적의뢰_안강여고 화장실 개선공사" xfId="1318" xr:uid="{00000000-0005-0000-0000-000044070000}"/>
    <cellStyle name="백_부대초안_견적의뢰_영주서부초등학교 교사동 방수공사" xfId="1319" xr:uid="{00000000-0005-0000-0000-000045070000}"/>
    <cellStyle name="백_부대초안_견적의뢰_용곡지구_보건진료소_신축설비공사" xfId="1320" xr:uid="{00000000-0005-0000-0000-000046070000}"/>
    <cellStyle name="백_부대초안_견적의뢰_용곡지구_보건진료소_신축설비공사 2" xfId="1321" xr:uid="{00000000-0005-0000-0000-000047070000}"/>
    <cellStyle name="백_부대초안_견적의뢰_우보초등학교 화장실보수및기타공사(건축)" xfId="1322" xr:uid="{00000000-0005-0000-0000-000048070000}"/>
    <cellStyle name="백_부대초안_견적의뢰_우보초등학교 화장실보수및기타공사(건축) 2" xfId="1323" xr:uid="{00000000-0005-0000-0000-000049070000}"/>
    <cellStyle name="백_부대초안_견적의뢰_화령초등학교 다목적강당 증축공사(건축)" xfId="1324" xr:uid="{00000000-0005-0000-0000-00004A070000}"/>
    <cellStyle name="백_부대초안_견적의뢰_화령초등학교 다목적강당 증축공사(건축) 2" xfId="1325" xr:uid="{00000000-0005-0000-0000-00004B070000}"/>
    <cellStyle name="백_부대초안_견적의뢰_화령초등학교 다목적강당 증축공사(건축납품)" xfId="1326" xr:uid="{00000000-0005-0000-0000-00004C070000}"/>
    <cellStyle name="백_부대초안_견적의뢰_화령초등학교 다목적강당 증축공사(건축납품) 2" xfId="1327" xr:uid="{00000000-0005-0000-0000-00004D070000}"/>
    <cellStyle name="백_부대초안_경북능금농협(북촌)골판지공장 " xfId="1328" xr:uid="{00000000-0005-0000-0000-00004E070000}"/>
    <cellStyle name="백_부대초안_관급자재 명세" xfId="1329" xr:uid="{00000000-0005-0000-0000-00004F070000}"/>
    <cellStyle name="백_부대초안_김포투찰" xfId="1330" xr:uid="{00000000-0005-0000-0000-000050070000}"/>
    <cellStyle name="백_부대초안_김포투찰_견적의뢰" xfId="1331" xr:uid="{00000000-0005-0000-0000-000051070000}"/>
    <cellStyle name="백_부대초안_김포투찰_견적의뢰 2" xfId="1332" xr:uid="{00000000-0005-0000-0000-000052070000}"/>
    <cellStyle name="백_부대초안_김포투찰_견적의뢰_2011년 소백산 자락길 홍보관 신축공사(건축)" xfId="1333" xr:uid="{00000000-0005-0000-0000-000053070000}"/>
    <cellStyle name="백_부대초안_김포투찰_견적의뢰_갑지(건축 (2)" xfId="1334" xr:uid="{00000000-0005-0000-0000-000054070000}"/>
    <cellStyle name="백_부대초안_김포투찰_견적의뢰_갑지(건축 (2) 2" xfId="1335" xr:uid="{00000000-0005-0000-0000-000055070000}"/>
    <cellStyle name="백_부대초안_김포투찰_견적의뢰_경북능금농협(북촌)골판지공장 " xfId="1336" xr:uid="{00000000-0005-0000-0000-000056070000}"/>
    <cellStyle name="백_부대초안_김포투찰_견적의뢰_관급자재 명세" xfId="1337" xr:uid="{00000000-0005-0000-0000-000057070000}"/>
    <cellStyle name="백_부대초안_김포투찰_견적의뢰_삼성생활예술고 생활관(3층수정15%)공사" xfId="1338" xr:uid="{00000000-0005-0000-0000-000058070000}"/>
    <cellStyle name="백_부대초안_김포투찰_견적의뢰_삼성생활예술고 생활관(3층수정15%)공사 2" xfId="1339" xr:uid="{00000000-0005-0000-0000-000059070000}"/>
    <cellStyle name="백_부대초안_김포투찰_견적의뢰_안강여고 화장실 개선공사" xfId="1340" xr:uid="{00000000-0005-0000-0000-00005A070000}"/>
    <cellStyle name="백_부대초안_김포투찰_견적의뢰_영주서부초등학교 교사동 방수공사" xfId="1341" xr:uid="{00000000-0005-0000-0000-00005B070000}"/>
    <cellStyle name="백_부대초안_김포투찰_견적의뢰_용곡지구_보건진료소_신축설비공사" xfId="1342" xr:uid="{00000000-0005-0000-0000-00005C070000}"/>
    <cellStyle name="백_부대초안_김포투찰_견적의뢰_용곡지구_보건진료소_신축설비공사 2" xfId="1343" xr:uid="{00000000-0005-0000-0000-00005D070000}"/>
    <cellStyle name="백_부대초안_김포투찰_견적의뢰_우보초등학교 화장실보수및기타공사(건축)" xfId="1344" xr:uid="{00000000-0005-0000-0000-00005E070000}"/>
    <cellStyle name="백_부대초안_김포투찰_견적의뢰_우보초등학교 화장실보수및기타공사(건축) 2" xfId="1345" xr:uid="{00000000-0005-0000-0000-00005F070000}"/>
    <cellStyle name="백_부대초안_김포투찰_견적의뢰_화령초등학교 다목적강당 증축공사(건축)" xfId="1346" xr:uid="{00000000-0005-0000-0000-000060070000}"/>
    <cellStyle name="백_부대초안_김포투찰_견적의뢰_화령초등학교 다목적강당 증축공사(건축) 2" xfId="1347" xr:uid="{00000000-0005-0000-0000-000061070000}"/>
    <cellStyle name="백_부대초안_김포투찰_견적의뢰_화령초등학교 다목적강당 증축공사(건축납품)" xfId="1348" xr:uid="{00000000-0005-0000-0000-000062070000}"/>
    <cellStyle name="백_부대초안_김포투찰_견적의뢰_화령초등학교 다목적강당 증축공사(건축납품) 2" xfId="1349" xr:uid="{00000000-0005-0000-0000-000063070000}"/>
    <cellStyle name="백_부대초안_삼성생활예술고 생활관(3층수정15%)공사" xfId="1350" xr:uid="{00000000-0005-0000-0000-000064070000}"/>
    <cellStyle name="백_부대초안_삼성생활예술고 생활관(3층수정15%)공사 2" xfId="1351" xr:uid="{00000000-0005-0000-0000-000065070000}"/>
    <cellStyle name="백_부대초안_안강여고 화장실 개선공사" xfId="1352" xr:uid="{00000000-0005-0000-0000-000066070000}"/>
    <cellStyle name="백_부대초안_영주서부초등학교 교사동 방수공사" xfId="1353" xr:uid="{00000000-0005-0000-0000-000067070000}"/>
    <cellStyle name="백_부대초안_용곡지구_보건진료소_신축설비공사" xfId="1354" xr:uid="{00000000-0005-0000-0000-000068070000}"/>
    <cellStyle name="백_부대초안_용곡지구_보건진료소_신축설비공사 2" xfId="1355" xr:uid="{00000000-0005-0000-0000-000069070000}"/>
    <cellStyle name="백_부대초안_우보초등학교 화장실보수및기타공사(건축)" xfId="1356" xr:uid="{00000000-0005-0000-0000-00006A070000}"/>
    <cellStyle name="백_부대초안_우보초등학교 화장실보수및기타공사(건축) 2" xfId="1357" xr:uid="{00000000-0005-0000-0000-00006B070000}"/>
    <cellStyle name="백_부대초안_화령초등학교 다목적강당 증축공사(건축)" xfId="1358" xr:uid="{00000000-0005-0000-0000-00006C070000}"/>
    <cellStyle name="백_부대초안_화령초등학교 다목적강당 증축공사(건축) 2" xfId="1359" xr:uid="{00000000-0005-0000-0000-00006D070000}"/>
    <cellStyle name="백_부대초안_화령초등학교 다목적강당 증축공사(건축납품)" xfId="1360" xr:uid="{00000000-0005-0000-0000-00006E070000}"/>
    <cellStyle name="백_부대초안_화령초등학교 다목적강당 증축공사(건축납품) 2" xfId="1361" xr:uid="{00000000-0005-0000-0000-00006F070000}"/>
    <cellStyle name="백_삼성생활예술고 생활관(3층수정15%)공사" xfId="1362" xr:uid="{00000000-0005-0000-0000-000070070000}"/>
    <cellStyle name="백_삼성생활예술고 생활관(3층수정15%)공사 2" xfId="1363" xr:uid="{00000000-0005-0000-0000-000071070000}"/>
    <cellStyle name="백_안강여고 화장실 개선공사" xfId="1364" xr:uid="{00000000-0005-0000-0000-000072070000}"/>
    <cellStyle name="백_영주서부초등학교 교사동 방수공사" xfId="1365" xr:uid="{00000000-0005-0000-0000-000073070000}"/>
    <cellStyle name="백_용곡지구_보건진료소_신축설비공사" xfId="1366" xr:uid="{00000000-0005-0000-0000-000074070000}"/>
    <cellStyle name="백_용곡지구_보건진료소_신축설비공사 2" xfId="1367" xr:uid="{00000000-0005-0000-0000-000075070000}"/>
    <cellStyle name="백_우보초등학교 화장실보수및기타공사(건축)" xfId="1368" xr:uid="{00000000-0005-0000-0000-000076070000}"/>
    <cellStyle name="백_우보초등학교 화장실보수및기타공사(건축) 2" xfId="1369" xr:uid="{00000000-0005-0000-0000-000077070000}"/>
    <cellStyle name="백_토목내역서" xfId="1370" xr:uid="{00000000-0005-0000-0000-000078070000}"/>
    <cellStyle name="백_토목내역서 2" xfId="1371" xr:uid="{00000000-0005-0000-0000-000079070000}"/>
    <cellStyle name="백_토목내역서_2011년 소백산 자락길 홍보관 신축공사(건축)" xfId="1372" xr:uid="{00000000-0005-0000-0000-00007A070000}"/>
    <cellStyle name="백_토목내역서_갑지(건축 (2)" xfId="1373" xr:uid="{00000000-0005-0000-0000-00007B070000}"/>
    <cellStyle name="백_토목내역서_갑지(건축 (2) 2" xfId="1374" xr:uid="{00000000-0005-0000-0000-00007C070000}"/>
    <cellStyle name="백_토목내역서_경북능금농협(북촌)골판지공장 " xfId="1375" xr:uid="{00000000-0005-0000-0000-00007D070000}"/>
    <cellStyle name="백_토목내역서_관급자재 명세" xfId="1376" xr:uid="{00000000-0005-0000-0000-00007E070000}"/>
    <cellStyle name="백_토목내역서_도로" xfId="1377" xr:uid="{00000000-0005-0000-0000-00007F070000}"/>
    <cellStyle name="백_토목내역서_부대초안" xfId="1378" xr:uid="{00000000-0005-0000-0000-000080070000}"/>
    <cellStyle name="백_토목내역서_부대초안 2" xfId="1379" xr:uid="{00000000-0005-0000-0000-000081070000}"/>
    <cellStyle name="백_토목내역서_부대초안_2011년 소백산 자락길 홍보관 신축공사(건축)" xfId="1380" xr:uid="{00000000-0005-0000-0000-000082070000}"/>
    <cellStyle name="백_토목내역서_부대초안_갑지(건축 (2)" xfId="1381" xr:uid="{00000000-0005-0000-0000-000083070000}"/>
    <cellStyle name="백_토목내역서_부대초안_갑지(건축 (2) 2" xfId="1382" xr:uid="{00000000-0005-0000-0000-000084070000}"/>
    <cellStyle name="백_토목내역서_부대초안_견적의뢰" xfId="1383" xr:uid="{00000000-0005-0000-0000-000085070000}"/>
    <cellStyle name="백_토목내역서_부대초안_견적의뢰 2" xfId="1384" xr:uid="{00000000-0005-0000-0000-000086070000}"/>
    <cellStyle name="백_토목내역서_부대초안_견적의뢰_2011년 소백산 자락길 홍보관 신축공사(건축)" xfId="1385" xr:uid="{00000000-0005-0000-0000-000087070000}"/>
    <cellStyle name="백_토목내역서_부대초안_견적의뢰_갑지(건축 (2)" xfId="1386" xr:uid="{00000000-0005-0000-0000-000088070000}"/>
    <cellStyle name="백_토목내역서_부대초안_견적의뢰_갑지(건축 (2) 2" xfId="1387" xr:uid="{00000000-0005-0000-0000-000089070000}"/>
    <cellStyle name="백_토목내역서_부대초안_견적의뢰_경북능금농협(북촌)골판지공장 " xfId="1388" xr:uid="{00000000-0005-0000-0000-00008A070000}"/>
    <cellStyle name="백_토목내역서_부대초안_견적의뢰_관급자재 명세" xfId="1389" xr:uid="{00000000-0005-0000-0000-00008B070000}"/>
    <cellStyle name="백_토목내역서_부대초안_견적의뢰_삼성생활예술고 생활관(3층수정15%)공사" xfId="1390" xr:uid="{00000000-0005-0000-0000-00008C070000}"/>
    <cellStyle name="백_토목내역서_부대초안_견적의뢰_삼성생활예술고 생활관(3층수정15%)공사 2" xfId="1391" xr:uid="{00000000-0005-0000-0000-00008D070000}"/>
    <cellStyle name="백_토목내역서_부대초안_견적의뢰_안강여고 화장실 개선공사" xfId="1392" xr:uid="{00000000-0005-0000-0000-00008E070000}"/>
    <cellStyle name="백_토목내역서_부대초안_견적의뢰_영주서부초등학교 교사동 방수공사" xfId="1393" xr:uid="{00000000-0005-0000-0000-00008F070000}"/>
    <cellStyle name="백_토목내역서_부대초안_견적의뢰_용곡지구_보건진료소_신축설비공사" xfId="1394" xr:uid="{00000000-0005-0000-0000-000090070000}"/>
    <cellStyle name="백_토목내역서_부대초안_견적의뢰_용곡지구_보건진료소_신축설비공사 2" xfId="1395" xr:uid="{00000000-0005-0000-0000-000091070000}"/>
    <cellStyle name="백_토목내역서_부대초안_견적의뢰_우보초등학교 화장실보수및기타공사(건축)" xfId="1396" xr:uid="{00000000-0005-0000-0000-000092070000}"/>
    <cellStyle name="백_토목내역서_부대초안_견적의뢰_우보초등학교 화장실보수및기타공사(건축) 2" xfId="1397" xr:uid="{00000000-0005-0000-0000-000093070000}"/>
    <cellStyle name="백_토목내역서_부대초안_견적의뢰_화령초등학교 다목적강당 증축공사(건축)" xfId="1398" xr:uid="{00000000-0005-0000-0000-000094070000}"/>
    <cellStyle name="백_토목내역서_부대초안_견적의뢰_화령초등학교 다목적강당 증축공사(건축) 2" xfId="1399" xr:uid="{00000000-0005-0000-0000-000095070000}"/>
    <cellStyle name="백_토목내역서_부대초안_견적의뢰_화령초등학교 다목적강당 증축공사(건축납품)" xfId="1400" xr:uid="{00000000-0005-0000-0000-000096070000}"/>
    <cellStyle name="백_토목내역서_부대초안_견적의뢰_화령초등학교 다목적강당 증축공사(건축납품) 2" xfId="1401" xr:uid="{00000000-0005-0000-0000-000097070000}"/>
    <cellStyle name="백_토목내역서_부대초안_경북능금농협(북촌)골판지공장 " xfId="1402" xr:uid="{00000000-0005-0000-0000-000098070000}"/>
    <cellStyle name="백_토목내역서_부대초안_관급자재 명세" xfId="1403" xr:uid="{00000000-0005-0000-0000-000099070000}"/>
    <cellStyle name="백_토목내역서_부대초안_김포투찰" xfId="1404" xr:uid="{00000000-0005-0000-0000-00009A070000}"/>
    <cellStyle name="백_토목내역서_부대초안_김포투찰_견적의뢰" xfId="1405" xr:uid="{00000000-0005-0000-0000-00009B070000}"/>
    <cellStyle name="백_토목내역서_부대초안_김포투찰_견적의뢰 2" xfId="1406" xr:uid="{00000000-0005-0000-0000-00009C070000}"/>
    <cellStyle name="백_토목내역서_부대초안_김포투찰_견적의뢰_2011년 소백산 자락길 홍보관 신축공사(건축)" xfId="1407" xr:uid="{00000000-0005-0000-0000-00009D070000}"/>
    <cellStyle name="백_토목내역서_부대초안_김포투찰_견적의뢰_갑지(건축 (2)" xfId="1408" xr:uid="{00000000-0005-0000-0000-00009E070000}"/>
    <cellStyle name="백_토목내역서_부대초안_김포투찰_견적의뢰_갑지(건축 (2) 2" xfId="1409" xr:uid="{00000000-0005-0000-0000-00009F070000}"/>
    <cellStyle name="백_토목내역서_부대초안_김포투찰_견적의뢰_경북능금농협(북촌)골판지공장 " xfId="1410" xr:uid="{00000000-0005-0000-0000-0000A0070000}"/>
    <cellStyle name="백_토목내역서_부대초안_김포투찰_견적의뢰_관급자재 명세" xfId="1411" xr:uid="{00000000-0005-0000-0000-0000A1070000}"/>
    <cellStyle name="백_토목내역서_부대초안_김포투찰_견적의뢰_삼성생활예술고 생활관(3층수정15%)공사" xfId="1412" xr:uid="{00000000-0005-0000-0000-0000A2070000}"/>
    <cellStyle name="백_토목내역서_부대초안_김포투찰_견적의뢰_삼성생활예술고 생활관(3층수정15%)공사 2" xfId="1413" xr:uid="{00000000-0005-0000-0000-0000A3070000}"/>
    <cellStyle name="백_토목내역서_부대초안_김포투찰_견적의뢰_안강여고 화장실 개선공사" xfId="1414" xr:uid="{00000000-0005-0000-0000-0000A4070000}"/>
    <cellStyle name="백_토목내역서_부대초안_김포투찰_견적의뢰_영주서부초등학교 교사동 방수공사" xfId="1415" xr:uid="{00000000-0005-0000-0000-0000A5070000}"/>
    <cellStyle name="백_토목내역서_부대초안_김포투찰_견적의뢰_용곡지구_보건진료소_신축설비공사" xfId="1416" xr:uid="{00000000-0005-0000-0000-0000A6070000}"/>
    <cellStyle name="백_토목내역서_부대초안_김포투찰_견적의뢰_용곡지구_보건진료소_신축설비공사 2" xfId="1417" xr:uid="{00000000-0005-0000-0000-0000A7070000}"/>
    <cellStyle name="백_토목내역서_부대초안_김포투찰_견적의뢰_우보초등학교 화장실보수및기타공사(건축)" xfId="1418" xr:uid="{00000000-0005-0000-0000-0000A8070000}"/>
    <cellStyle name="백_토목내역서_부대초안_김포투찰_견적의뢰_우보초등학교 화장실보수및기타공사(건축) 2" xfId="1419" xr:uid="{00000000-0005-0000-0000-0000A9070000}"/>
    <cellStyle name="백_토목내역서_부대초안_김포투찰_견적의뢰_화령초등학교 다목적강당 증축공사(건축)" xfId="1420" xr:uid="{00000000-0005-0000-0000-0000AA070000}"/>
    <cellStyle name="백_토목내역서_부대초안_김포투찰_견적의뢰_화령초등학교 다목적강당 증축공사(건축) 2" xfId="1421" xr:uid="{00000000-0005-0000-0000-0000AB070000}"/>
    <cellStyle name="백_토목내역서_부대초안_김포투찰_견적의뢰_화령초등학교 다목적강당 증축공사(건축납품)" xfId="1422" xr:uid="{00000000-0005-0000-0000-0000AC070000}"/>
    <cellStyle name="백_토목내역서_부대초안_김포투찰_견적의뢰_화령초등학교 다목적강당 증축공사(건축납품) 2" xfId="1423" xr:uid="{00000000-0005-0000-0000-0000AD070000}"/>
    <cellStyle name="백_토목내역서_부대초안_삼성생활예술고 생활관(3층수정15%)공사" xfId="1424" xr:uid="{00000000-0005-0000-0000-0000AE070000}"/>
    <cellStyle name="백_토목내역서_부대초안_삼성생활예술고 생활관(3층수정15%)공사 2" xfId="1425" xr:uid="{00000000-0005-0000-0000-0000AF070000}"/>
    <cellStyle name="백_토목내역서_부대초안_안강여고 화장실 개선공사" xfId="1426" xr:uid="{00000000-0005-0000-0000-0000B0070000}"/>
    <cellStyle name="백_토목내역서_부대초안_영주서부초등학교 교사동 방수공사" xfId="1427" xr:uid="{00000000-0005-0000-0000-0000B1070000}"/>
    <cellStyle name="백_토목내역서_부대초안_용곡지구_보건진료소_신축설비공사" xfId="1428" xr:uid="{00000000-0005-0000-0000-0000B2070000}"/>
    <cellStyle name="백_토목내역서_부대초안_용곡지구_보건진료소_신축설비공사 2" xfId="1429" xr:uid="{00000000-0005-0000-0000-0000B3070000}"/>
    <cellStyle name="백_토목내역서_부대초안_우보초등학교 화장실보수및기타공사(건축)" xfId="1430" xr:uid="{00000000-0005-0000-0000-0000B4070000}"/>
    <cellStyle name="백_토목내역서_부대초안_우보초등학교 화장실보수및기타공사(건축) 2" xfId="1431" xr:uid="{00000000-0005-0000-0000-0000B5070000}"/>
    <cellStyle name="백_토목내역서_부대초안_화령초등학교 다목적강당 증축공사(건축)" xfId="1432" xr:uid="{00000000-0005-0000-0000-0000B6070000}"/>
    <cellStyle name="백_토목내역서_부대초안_화령초등학교 다목적강당 증축공사(건축) 2" xfId="1433" xr:uid="{00000000-0005-0000-0000-0000B7070000}"/>
    <cellStyle name="백_토목내역서_부대초안_화령초등학교 다목적강당 증축공사(건축납품)" xfId="1434" xr:uid="{00000000-0005-0000-0000-0000B8070000}"/>
    <cellStyle name="백_토목내역서_부대초안_화령초등학교 다목적강당 증축공사(건축납품) 2" xfId="1435" xr:uid="{00000000-0005-0000-0000-0000B9070000}"/>
    <cellStyle name="백_토목내역서_삼성생활예술고 생활관(3층수정15%)공사" xfId="1436" xr:uid="{00000000-0005-0000-0000-0000BA070000}"/>
    <cellStyle name="백_토목내역서_삼성생활예술고 생활관(3층수정15%)공사 2" xfId="1437" xr:uid="{00000000-0005-0000-0000-0000BB070000}"/>
    <cellStyle name="백_토목내역서_안강여고 화장실 개선공사" xfId="1438" xr:uid="{00000000-0005-0000-0000-0000BC070000}"/>
    <cellStyle name="백_토목내역서_영주서부초등학교 교사동 방수공사" xfId="1439" xr:uid="{00000000-0005-0000-0000-0000BD070000}"/>
    <cellStyle name="백_토목내역서_용곡지구_보건진료소_신축설비공사" xfId="1440" xr:uid="{00000000-0005-0000-0000-0000BE070000}"/>
    <cellStyle name="백_토목내역서_용곡지구_보건진료소_신축설비공사 2" xfId="1441" xr:uid="{00000000-0005-0000-0000-0000BF070000}"/>
    <cellStyle name="백_토목내역서_우보초등학교 화장실보수및기타공사(건축)" xfId="1442" xr:uid="{00000000-0005-0000-0000-0000C0070000}"/>
    <cellStyle name="백_토목내역서_우보초등학교 화장실보수및기타공사(건축) 2" xfId="1443" xr:uid="{00000000-0005-0000-0000-0000C1070000}"/>
    <cellStyle name="백_토목내역서_화령초등학교 다목적강당 증축공사(건축)" xfId="1444" xr:uid="{00000000-0005-0000-0000-0000C2070000}"/>
    <cellStyle name="백_토목내역서_화령초등학교 다목적강당 증축공사(건축) 2" xfId="1445" xr:uid="{00000000-0005-0000-0000-0000C3070000}"/>
    <cellStyle name="백_토목내역서_화령초등학교 다목적강당 증축공사(건축납품)" xfId="1446" xr:uid="{00000000-0005-0000-0000-0000C4070000}"/>
    <cellStyle name="백_토목내역서_화령초등학교 다목적강당 증축공사(건축납품) 2" xfId="1447" xr:uid="{00000000-0005-0000-0000-0000C5070000}"/>
    <cellStyle name="백_화령초등학교 다목적강당 증축공사(건축)" xfId="1448" xr:uid="{00000000-0005-0000-0000-0000C6070000}"/>
    <cellStyle name="백_화령초등학교 다목적강당 증축공사(건축) 2" xfId="1449" xr:uid="{00000000-0005-0000-0000-0000C7070000}"/>
    <cellStyle name="백_화령초등학교 다목적강당 증축공사(건축납품)" xfId="1450" xr:uid="{00000000-0005-0000-0000-0000C8070000}"/>
    <cellStyle name="백_화령초등학교 다목적강당 증축공사(건축납품) 2" xfId="1451" xr:uid="{00000000-0005-0000-0000-0000C9070000}"/>
    <cellStyle name="백분율" xfId="2649" builtinId="5"/>
    <cellStyle name="백분율 [0]" xfId="1452" xr:uid="{00000000-0005-0000-0000-0000CA070000}"/>
    <cellStyle name="백분율 [2]" xfId="1453" xr:uid="{00000000-0005-0000-0000-0000CB070000}"/>
    <cellStyle name="백분율 2" xfId="1454" xr:uid="{00000000-0005-0000-0000-0000CC070000}"/>
    <cellStyle name="백분율 2 2" xfId="1455" xr:uid="{00000000-0005-0000-0000-0000CD070000}"/>
    <cellStyle name="백분율 3" xfId="1456" xr:uid="{00000000-0005-0000-0000-0000CE070000}"/>
    <cellStyle name="백분율 3 2" xfId="2556" xr:uid="{00000000-0005-0000-0000-0000CF070000}"/>
    <cellStyle name="백분율(2no%)" xfId="1457" xr:uid="{00000000-0005-0000-0000-0000D0070000}"/>
    <cellStyle name="백분율(2no%) 2" xfId="1458" xr:uid="{00000000-0005-0000-0000-0000D1070000}"/>
    <cellStyle name="백분율(3no%)" xfId="1459" xr:uid="{00000000-0005-0000-0000-0000D2070000}"/>
    <cellStyle name="백분율(3no%) 2" xfId="1460" xr:uid="{00000000-0005-0000-0000-0000D3070000}"/>
    <cellStyle name="백분율(no%)" xfId="1465" xr:uid="{00000000-0005-0000-0000-0000D4070000}"/>
    <cellStyle name="백분율(no%) 2" xfId="1466" xr:uid="{00000000-0005-0000-0000-0000D5070000}"/>
    <cellStyle name="백분율(손익)" xfId="1461" xr:uid="{00000000-0005-0000-0000-0000D6070000}"/>
    <cellStyle name="백분율(손익) 2" xfId="1462" xr:uid="{00000000-0005-0000-0000-0000D7070000}"/>
    <cellStyle name="백분율(수주)" xfId="1463" xr:uid="{00000000-0005-0000-0000-0000D8070000}"/>
    <cellStyle name="백분율(수주) 2" xfId="1464" xr:uid="{00000000-0005-0000-0000-0000D9070000}"/>
    <cellStyle name="백분율［△1］" xfId="1467" xr:uid="{00000000-0005-0000-0000-0000DA070000}"/>
    <cellStyle name="백분율［△1］ 2" xfId="1468" xr:uid="{00000000-0005-0000-0000-0000DB070000}"/>
    <cellStyle name="백분율［△2］" xfId="1469" xr:uid="{00000000-0005-0000-0000-0000DC070000}"/>
    <cellStyle name="백분율［△2］ 2" xfId="1470" xr:uid="{00000000-0005-0000-0000-0000DD070000}"/>
    <cellStyle name="벭?_Q1 PRODUCT ACTUAL_4월 (2)" xfId="1471" xr:uid="{00000000-0005-0000-0000-0000DE070000}"/>
    <cellStyle name="보통 2" xfId="2619" xr:uid="{00000000-0005-0000-0000-0000DF070000}"/>
    <cellStyle name="뷭?" xfId="1472" xr:uid="{00000000-0005-0000-0000-0000E0070000}"/>
    <cellStyle name="빨강" xfId="1473" xr:uid="{00000000-0005-0000-0000-0000E1070000}"/>
    <cellStyle name="빨강 2" xfId="1474" xr:uid="{00000000-0005-0000-0000-0000E2070000}"/>
    <cellStyle name="빨강 3" xfId="2620" xr:uid="{00000000-0005-0000-0000-0000E3070000}"/>
    <cellStyle name="선택영역의 가운데로" xfId="1475" xr:uid="{00000000-0005-0000-0000-0000E4070000}"/>
    <cellStyle name="선택영역의 가운데로 2" xfId="1476" xr:uid="{00000000-0005-0000-0000-0000E5070000}"/>
    <cellStyle name="설계서" xfId="1477" xr:uid="{00000000-0005-0000-0000-0000E6070000}"/>
    <cellStyle name="설계서-내용" xfId="1478" xr:uid="{00000000-0005-0000-0000-0000E7070000}"/>
    <cellStyle name="설계서-내용-소수점" xfId="1479" xr:uid="{00000000-0005-0000-0000-0000E8070000}"/>
    <cellStyle name="설계서-내용-우" xfId="1480" xr:uid="{00000000-0005-0000-0000-0000E9070000}"/>
    <cellStyle name="설계서-내용-좌" xfId="1481" xr:uid="{00000000-0005-0000-0000-0000EA070000}"/>
    <cellStyle name="설계서-소제목" xfId="1482" xr:uid="{00000000-0005-0000-0000-0000EB070000}"/>
    <cellStyle name="설계서-타이틀" xfId="1483" xr:uid="{00000000-0005-0000-0000-0000EC070000}"/>
    <cellStyle name="설계서-항목" xfId="1484" xr:uid="{00000000-0005-0000-0000-0000ED070000}"/>
    <cellStyle name="설명 텍스트 2" xfId="2621" xr:uid="{00000000-0005-0000-0000-0000EE070000}"/>
    <cellStyle name="셀 확인 2" xfId="2622" xr:uid="{00000000-0005-0000-0000-0000EF070000}"/>
    <cellStyle name="수당" xfId="1485" xr:uid="{00000000-0005-0000-0000-0000F0070000}"/>
    <cellStyle name="수당2" xfId="1486" xr:uid="{00000000-0005-0000-0000-0000F1070000}"/>
    <cellStyle name="수량" xfId="1487" xr:uid="{00000000-0005-0000-0000-0000F2070000}"/>
    <cellStyle name="숫자(R)" xfId="1488" xr:uid="{00000000-0005-0000-0000-0000F3070000}"/>
    <cellStyle name="숫자(R) 2" xfId="1489" xr:uid="{00000000-0005-0000-0000-0000F4070000}"/>
    <cellStyle name="숫자(R) 3" xfId="2623" xr:uid="{00000000-0005-0000-0000-0000F5070000}"/>
    <cellStyle name="쉼표 [0]" xfId="1490" builtinId="6"/>
    <cellStyle name="쉼표 [0] 2" xfId="1491" xr:uid="{00000000-0005-0000-0000-0000F7070000}"/>
    <cellStyle name="쉼표 [0] 2 2" xfId="1492" xr:uid="{00000000-0005-0000-0000-0000F8070000}"/>
    <cellStyle name="쉼표 [0] 2 2 2" xfId="1493" xr:uid="{00000000-0005-0000-0000-0000F9070000}"/>
    <cellStyle name="쉼표 [0] 2 3" xfId="1494" xr:uid="{00000000-0005-0000-0000-0000FA070000}"/>
    <cellStyle name="쉼표 [0] 3" xfId="1495" xr:uid="{00000000-0005-0000-0000-0000FB070000}"/>
    <cellStyle name="쉼표 [0] 3 2" xfId="2557" xr:uid="{00000000-0005-0000-0000-0000FC070000}"/>
    <cellStyle name="쉼표 [0] 3 3" xfId="2558" xr:uid="{00000000-0005-0000-0000-0000FD070000}"/>
    <cellStyle name="쉼표 [0] 3 4" xfId="2651" xr:uid="{C37BB7FF-71D8-4B35-BAC8-DFEA8D72002E}"/>
    <cellStyle name="쉼표 [0] 4" xfId="1496" xr:uid="{00000000-0005-0000-0000-0000FE070000}"/>
    <cellStyle name="쉼표 [0] 4 2" xfId="1497" xr:uid="{00000000-0005-0000-0000-0000FF070000}"/>
    <cellStyle name="쉼표 [0] 5" xfId="1498" xr:uid="{00000000-0005-0000-0000-000000080000}"/>
    <cellStyle name="쉼표 [0] 6" xfId="1499" xr:uid="{00000000-0005-0000-0000-000001080000}"/>
    <cellStyle name="쉼표 [0] 6 2" xfId="2559" xr:uid="{00000000-0005-0000-0000-000002080000}"/>
    <cellStyle name="쉼표 [0] 7" xfId="2624" xr:uid="{00000000-0005-0000-0000-000003080000}"/>
    <cellStyle name="쉼표 [0] 8" xfId="2650" xr:uid="{02CC78A7-31BF-474E-B18F-7314F49105D1}"/>
    <cellStyle name="쉼표 [0] 8 2" xfId="2652" xr:uid="{023575F5-76EB-432C-BA26-AE693D128011}"/>
    <cellStyle name="쉼표 [0] 8 3" xfId="2653" xr:uid="{83C20DB9-7FF5-4C67-A515-BB86756F9329}"/>
    <cellStyle name="스타일 1" xfId="1500" xr:uid="{00000000-0005-0000-0000-000004080000}"/>
    <cellStyle name="스타일 1 2" xfId="2625" xr:uid="{00000000-0005-0000-0000-000005080000}"/>
    <cellStyle name="스타일 10" xfId="1501" xr:uid="{00000000-0005-0000-0000-000006080000}"/>
    <cellStyle name="스타일 10 2" xfId="1502" xr:uid="{00000000-0005-0000-0000-000007080000}"/>
    <cellStyle name="스타일 11" xfId="1503" xr:uid="{00000000-0005-0000-0000-000008080000}"/>
    <cellStyle name="스타일 11 2" xfId="1504" xr:uid="{00000000-0005-0000-0000-000009080000}"/>
    <cellStyle name="스타일 12" xfId="1505" xr:uid="{00000000-0005-0000-0000-00000A080000}"/>
    <cellStyle name="스타일 13" xfId="1506" xr:uid="{00000000-0005-0000-0000-00000B080000}"/>
    <cellStyle name="스타일 14" xfId="1507" xr:uid="{00000000-0005-0000-0000-00000C080000}"/>
    <cellStyle name="스타일 15" xfId="1508" xr:uid="{00000000-0005-0000-0000-00000D080000}"/>
    <cellStyle name="스타일 15 2" xfId="1509" xr:uid="{00000000-0005-0000-0000-00000E080000}"/>
    <cellStyle name="스타일 16" xfId="1510" xr:uid="{00000000-0005-0000-0000-00000F080000}"/>
    <cellStyle name="스타일 17" xfId="1511" xr:uid="{00000000-0005-0000-0000-000010080000}"/>
    <cellStyle name="스타일 18" xfId="1512" xr:uid="{00000000-0005-0000-0000-000011080000}"/>
    <cellStyle name="스타일 19" xfId="1513" xr:uid="{00000000-0005-0000-0000-000012080000}"/>
    <cellStyle name="스타일 19 2" xfId="1514" xr:uid="{00000000-0005-0000-0000-000013080000}"/>
    <cellStyle name="스타일 2" xfId="1515" xr:uid="{00000000-0005-0000-0000-000014080000}"/>
    <cellStyle name="스타일 20" xfId="1516" xr:uid="{00000000-0005-0000-0000-000015080000}"/>
    <cellStyle name="스타일 20 2" xfId="1517" xr:uid="{00000000-0005-0000-0000-000016080000}"/>
    <cellStyle name="스타일 21" xfId="1518" xr:uid="{00000000-0005-0000-0000-000017080000}"/>
    <cellStyle name="스타일 22" xfId="1519" xr:uid="{00000000-0005-0000-0000-000018080000}"/>
    <cellStyle name="스타일 3" xfId="1520" xr:uid="{00000000-0005-0000-0000-000019080000}"/>
    <cellStyle name="스타일 3 2" xfId="1521" xr:uid="{00000000-0005-0000-0000-00001A080000}"/>
    <cellStyle name="스타일 4" xfId="1522" xr:uid="{00000000-0005-0000-0000-00001B080000}"/>
    <cellStyle name="스타일 5" xfId="1523" xr:uid="{00000000-0005-0000-0000-00001C080000}"/>
    <cellStyle name="스타일 6" xfId="1524" xr:uid="{00000000-0005-0000-0000-00001D080000}"/>
    <cellStyle name="스타일 6 2" xfId="1525" xr:uid="{00000000-0005-0000-0000-00001E080000}"/>
    <cellStyle name="스타일 7" xfId="1526" xr:uid="{00000000-0005-0000-0000-00001F080000}"/>
    <cellStyle name="스타일 8" xfId="1527" xr:uid="{00000000-0005-0000-0000-000020080000}"/>
    <cellStyle name="스타일 9" xfId="1528" xr:uid="{00000000-0005-0000-0000-000021080000}"/>
    <cellStyle name="안건회계법인" xfId="1531" xr:uid="{00000000-0005-0000-0000-000022080000}"/>
    <cellStyle name="연결된 셀 2" xfId="2626" xr:uid="{00000000-0005-0000-0000-000023080000}"/>
    <cellStyle name="요약 2" xfId="2627" xr:uid="{00000000-0005-0000-0000-000024080000}"/>
    <cellStyle name="원" xfId="1532" xr:uid="{00000000-0005-0000-0000-000025080000}"/>
    <cellStyle name="원 2" xfId="1533" xr:uid="{00000000-0005-0000-0000-000026080000}"/>
    <cellStyle name="원_1-3.단가산출서(중기손료)" xfId="1534" xr:uid="{00000000-0005-0000-0000-000027080000}"/>
    <cellStyle name="원_1-3.단가산출서(중기손료) 2" xfId="1535" xr:uid="{00000000-0005-0000-0000-000028080000}"/>
    <cellStyle name="원_가월리배수펌프(04.23)" xfId="1536" xr:uid="{00000000-0005-0000-0000-000029080000}"/>
    <cellStyle name="원_가월리배수펌프(04.23) 2" xfId="1537" xr:uid="{00000000-0005-0000-0000-00002A080000}"/>
    <cellStyle name="원_건축내역서" xfId="1538" xr:uid="{00000000-0005-0000-0000-00002B080000}"/>
    <cellStyle name="원_부산체신청전기공사(11.15)" xfId="1539" xr:uid="{00000000-0005-0000-0000-00002C080000}"/>
    <cellStyle name="원_영해시장" xfId="1540" xr:uid="{00000000-0005-0000-0000-00002D080000}"/>
    <cellStyle name="원_입찰내역서갑지양식" xfId="1541" xr:uid="{00000000-0005-0000-0000-00002E080000}"/>
    <cellStyle name="원_항만관리사업소청사건립공사(설계변경1)" xfId="1542" xr:uid="{00000000-0005-0000-0000-00002F080000}"/>
    <cellStyle name="원_항만관리사업소청사건립공사(설계변경1) 2" xfId="1543" xr:uid="{00000000-0005-0000-0000-000030080000}"/>
    <cellStyle name="원_흥한건설(주)_두창산업폐기물(하도급)" xfId="1544" xr:uid="{00000000-0005-0000-0000-000031080000}"/>
    <cellStyle name="유1" xfId="1545" xr:uid="{00000000-0005-0000-0000-000032080000}"/>
    <cellStyle name="유영" xfId="1546" xr:uid="{00000000-0005-0000-0000-000033080000}"/>
    <cellStyle name="입력 2" xfId="2628" xr:uid="{00000000-0005-0000-0000-000034080000}"/>
    <cellStyle name="자리수" xfId="1547" xr:uid="{00000000-0005-0000-0000-000035080000}"/>
    <cellStyle name="자리수 - 유형1" xfId="1548" xr:uid="{00000000-0005-0000-0000-000036080000}"/>
    <cellStyle name="자리수_포항119" xfId="1549" xr:uid="{00000000-0005-0000-0000-000037080000}"/>
    <cellStyle name="자리수0" xfId="1550" xr:uid="{00000000-0005-0000-0000-000038080000}"/>
    <cellStyle name="자리수0 2" xfId="1551" xr:uid="{00000000-0005-0000-0000-000039080000}"/>
    <cellStyle name="자리수0 3" xfId="2629" xr:uid="{00000000-0005-0000-0000-00003A080000}"/>
    <cellStyle name="제목 1 2" xfId="2630" xr:uid="{00000000-0005-0000-0000-00003B080000}"/>
    <cellStyle name="제목 2 2" xfId="2631" xr:uid="{00000000-0005-0000-0000-00003C080000}"/>
    <cellStyle name="제목 3 2" xfId="2632" xr:uid="{00000000-0005-0000-0000-00003D080000}"/>
    <cellStyle name="제목 4 2" xfId="2633" xr:uid="{00000000-0005-0000-0000-00003E080000}"/>
    <cellStyle name="제목 5" xfId="2634" xr:uid="{00000000-0005-0000-0000-00003F080000}"/>
    <cellStyle name="좋음 2" xfId="2635" xr:uid="{00000000-0005-0000-0000-000040080000}"/>
    <cellStyle name="지정되지 않음" xfId="1552" xr:uid="{00000000-0005-0000-0000-000041080000}"/>
    <cellStyle name="출력 2" xfId="2636" xr:uid="{00000000-0005-0000-0000-000042080000}"/>
    <cellStyle name="코드" xfId="1553" xr:uid="{00000000-0005-0000-0000-000043080000}"/>
    <cellStyle name="콤" xfId="1554" xr:uid="{00000000-0005-0000-0000-000044080000}"/>
    <cellStyle name="콤 2" xfId="1555" xr:uid="{00000000-0005-0000-0000-000045080000}"/>
    <cellStyle name="콤 3" xfId="2637" xr:uid="{00000000-0005-0000-0000-000046080000}"/>
    <cellStyle name="콤_2011년 소백산 자락길 홍보관 신축공사(건축)" xfId="1556" xr:uid="{00000000-0005-0000-0000-000047080000}"/>
    <cellStyle name="콤_갑지(건축 (2)" xfId="1557" xr:uid="{00000000-0005-0000-0000-000048080000}"/>
    <cellStyle name="콤_갑지(건축 (2) 2" xfId="1558" xr:uid="{00000000-0005-0000-0000-000049080000}"/>
    <cellStyle name="콤_경북능금농협(북촌)골판지공장 " xfId="1559" xr:uid="{00000000-0005-0000-0000-00004A080000}"/>
    <cellStyle name="콤_관급자재 명세" xfId="1560" xr:uid="{00000000-0005-0000-0000-00004B080000}"/>
    <cellStyle name="콤_도로" xfId="1561" xr:uid="{00000000-0005-0000-0000-00004C080000}"/>
    <cellStyle name="콤_부대초안" xfId="1562" xr:uid="{00000000-0005-0000-0000-00004D080000}"/>
    <cellStyle name="콤_부대초안 2" xfId="1563" xr:uid="{00000000-0005-0000-0000-00004E080000}"/>
    <cellStyle name="콤_부대초안_2011년 소백산 자락길 홍보관 신축공사(건축)" xfId="1564" xr:uid="{00000000-0005-0000-0000-00004F080000}"/>
    <cellStyle name="콤_부대초안_갑지(건축 (2)" xfId="1565" xr:uid="{00000000-0005-0000-0000-000050080000}"/>
    <cellStyle name="콤_부대초안_갑지(건축 (2) 2" xfId="1566" xr:uid="{00000000-0005-0000-0000-000051080000}"/>
    <cellStyle name="콤_부대초안_견적의뢰" xfId="1567" xr:uid="{00000000-0005-0000-0000-000052080000}"/>
    <cellStyle name="콤_부대초안_견적의뢰 2" xfId="1568" xr:uid="{00000000-0005-0000-0000-000053080000}"/>
    <cellStyle name="콤_부대초안_견적의뢰_2011년 소백산 자락길 홍보관 신축공사(건축)" xfId="1569" xr:uid="{00000000-0005-0000-0000-000054080000}"/>
    <cellStyle name="콤_부대초안_견적의뢰_갑지(건축 (2)" xfId="1570" xr:uid="{00000000-0005-0000-0000-000055080000}"/>
    <cellStyle name="콤_부대초안_견적의뢰_갑지(건축 (2) 2" xfId="1571" xr:uid="{00000000-0005-0000-0000-000056080000}"/>
    <cellStyle name="콤_부대초안_견적의뢰_경북능금농협(북촌)골판지공장 " xfId="1572" xr:uid="{00000000-0005-0000-0000-000057080000}"/>
    <cellStyle name="콤_부대초안_견적의뢰_관급자재 명세" xfId="1573" xr:uid="{00000000-0005-0000-0000-000058080000}"/>
    <cellStyle name="콤_부대초안_견적의뢰_삼성생활예술고 생활관(3층수정15%)공사" xfId="1574" xr:uid="{00000000-0005-0000-0000-000059080000}"/>
    <cellStyle name="콤_부대초안_견적의뢰_삼성생활예술고 생활관(3층수정15%)공사 2" xfId="1575" xr:uid="{00000000-0005-0000-0000-00005A080000}"/>
    <cellStyle name="콤_부대초안_견적의뢰_안강여고 화장실 개선공사" xfId="1576" xr:uid="{00000000-0005-0000-0000-00005B080000}"/>
    <cellStyle name="콤_부대초안_견적의뢰_영주서부초등학교 교사동 방수공사" xfId="1577" xr:uid="{00000000-0005-0000-0000-00005C080000}"/>
    <cellStyle name="콤_부대초안_견적의뢰_용곡지구_보건진료소_신축설비공사" xfId="1578" xr:uid="{00000000-0005-0000-0000-00005D080000}"/>
    <cellStyle name="콤_부대초안_견적의뢰_용곡지구_보건진료소_신축설비공사 2" xfId="1579" xr:uid="{00000000-0005-0000-0000-00005E080000}"/>
    <cellStyle name="콤_부대초안_견적의뢰_우보초등학교 화장실보수및기타공사(건축)" xfId="1580" xr:uid="{00000000-0005-0000-0000-00005F080000}"/>
    <cellStyle name="콤_부대초안_견적의뢰_우보초등학교 화장실보수및기타공사(건축) 2" xfId="1581" xr:uid="{00000000-0005-0000-0000-000060080000}"/>
    <cellStyle name="콤_부대초안_견적의뢰_화령초등학교 다목적강당 증축공사(건축)" xfId="1582" xr:uid="{00000000-0005-0000-0000-000061080000}"/>
    <cellStyle name="콤_부대초안_견적의뢰_화령초등학교 다목적강당 증축공사(건축) 2" xfId="1583" xr:uid="{00000000-0005-0000-0000-000062080000}"/>
    <cellStyle name="콤_부대초안_견적의뢰_화령초등학교 다목적강당 증축공사(건축납품)" xfId="1584" xr:uid="{00000000-0005-0000-0000-000063080000}"/>
    <cellStyle name="콤_부대초안_견적의뢰_화령초등학교 다목적강당 증축공사(건축납품) 2" xfId="1585" xr:uid="{00000000-0005-0000-0000-000064080000}"/>
    <cellStyle name="콤_부대초안_경북능금농협(북촌)골판지공장 " xfId="1586" xr:uid="{00000000-0005-0000-0000-000065080000}"/>
    <cellStyle name="콤_부대초안_관급자재 명세" xfId="1587" xr:uid="{00000000-0005-0000-0000-000066080000}"/>
    <cellStyle name="콤_부대초안_김포투찰" xfId="1588" xr:uid="{00000000-0005-0000-0000-000067080000}"/>
    <cellStyle name="콤_부대초안_김포투찰_견적의뢰" xfId="1589" xr:uid="{00000000-0005-0000-0000-000068080000}"/>
    <cellStyle name="콤_부대초안_김포투찰_견적의뢰 2" xfId="1590" xr:uid="{00000000-0005-0000-0000-000069080000}"/>
    <cellStyle name="콤_부대초안_김포투찰_견적의뢰_2011년 소백산 자락길 홍보관 신축공사(건축)" xfId="1591" xr:uid="{00000000-0005-0000-0000-00006A080000}"/>
    <cellStyle name="콤_부대초안_김포투찰_견적의뢰_갑지(건축 (2)" xfId="1592" xr:uid="{00000000-0005-0000-0000-00006B080000}"/>
    <cellStyle name="콤_부대초안_김포투찰_견적의뢰_갑지(건축 (2) 2" xfId="1593" xr:uid="{00000000-0005-0000-0000-00006C080000}"/>
    <cellStyle name="콤_부대초안_김포투찰_견적의뢰_경북능금농협(북촌)골판지공장 " xfId="1594" xr:uid="{00000000-0005-0000-0000-00006D080000}"/>
    <cellStyle name="콤_부대초안_김포투찰_견적의뢰_관급자재 명세" xfId="1595" xr:uid="{00000000-0005-0000-0000-00006E080000}"/>
    <cellStyle name="콤_부대초안_김포투찰_견적의뢰_삼성생활예술고 생활관(3층수정15%)공사" xfId="1596" xr:uid="{00000000-0005-0000-0000-00006F080000}"/>
    <cellStyle name="콤_부대초안_김포투찰_견적의뢰_삼성생활예술고 생활관(3층수정15%)공사 2" xfId="1597" xr:uid="{00000000-0005-0000-0000-000070080000}"/>
    <cellStyle name="콤_부대초안_김포투찰_견적의뢰_안강여고 화장실 개선공사" xfId="1598" xr:uid="{00000000-0005-0000-0000-000071080000}"/>
    <cellStyle name="콤_부대초안_김포투찰_견적의뢰_영주서부초등학교 교사동 방수공사" xfId="1599" xr:uid="{00000000-0005-0000-0000-000072080000}"/>
    <cellStyle name="콤_부대초안_김포투찰_견적의뢰_용곡지구_보건진료소_신축설비공사" xfId="1600" xr:uid="{00000000-0005-0000-0000-000073080000}"/>
    <cellStyle name="콤_부대초안_김포투찰_견적의뢰_용곡지구_보건진료소_신축설비공사 2" xfId="1601" xr:uid="{00000000-0005-0000-0000-000074080000}"/>
    <cellStyle name="콤_부대초안_김포투찰_견적의뢰_우보초등학교 화장실보수및기타공사(건축)" xfId="1602" xr:uid="{00000000-0005-0000-0000-000075080000}"/>
    <cellStyle name="콤_부대초안_김포투찰_견적의뢰_우보초등학교 화장실보수및기타공사(건축) 2" xfId="1603" xr:uid="{00000000-0005-0000-0000-000076080000}"/>
    <cellStyle name="콤_부대초안_김포투찰_견적의뢰_화령초등학교 다목적강당 증축공사(건축)" xfId="1604" xr:uid="{00000000-0005-0000-0000-000077080000}"/>
    <cellStyle name="콤_부대초안_김포투찰_견적의뢰_화령초등학교 다목적강당 증축공사(건축) 2" xfId="1605" xr:uid="{00000000-0005-0000-0000-000078080000}"/>
    <cellStyle name="콤_부대초안_김포투찰_견적의뢰_화령초등학교 다목적강당 증축공사(건축납품)" xfId="1606" xr:uid="{00000000-0005-0000-0000-000079080000}"/>
    <cellStyle name="콤_부대초안_김포투찰_견적의뢰_화령초등학교 다목적강당 증축공사(건축납품) 2" xfId="1607" xr:uid="{00000000-0005-0000-0000-00007A080000}"/>
    <cellStyle name="콤_부대초안_삼성생활예술고 생활관(3층수정15%)공사" xfId="1608" xr:uid="{00000000-0005-0000-0000-00007B080000}"/>
    <cellStyle name="콤_부대초안_삼성생활예술고 생활관(3층수정15%)공사 2" xfId="1609" xr:uid="{00000000-0005-0000-0000-00007C080000}"/>
    <cellStyle name="콤_부대초안_안강여고 화장실 개선공사" xfId="1610" xr:uid="{00000000-0005-0000-0000-00007D080000}"/>
    <cellStyle name="콤_부대초안_영주서부초등학교 교사동 방수공사" xfId="1611" xr:uid="{00000000-0005-0000-0000-00007E080000}"/>
    <cellStyle name="콤_부대초안_용곡지구_보건진료소_신축설비공사" xfId="1612" xr:uid="{00000000-0005-0000-0000-00007F080000}"/>
    <cellStyle name="콤_부대초안_용곡지구_보건진료소_신축설비공사 2" xfId="1613" xr:uid="{00000000-0005-0000-0000-000080080000}"/>
    <cellStyle name="콤_부대초안_우보초등학교 화장실보수및기타공사(건축)" xfId="1614" xr:uid="{00000000-0005-0000-0000-000081080000}"/>
    <cellStyle name="콤_부대초안_우보초등학교 화장실보수및기타공사(건축) 2" xfId="1615" xr:uid="{00000000-0005-0000-0000-000082080000}"/>
    <cellStyle name="콤_부대초안_화령초등학교 다목적강당 증축공사(건축)" xfId="1616" xr:uid="{00000000-0005-0000-0000-000083080000}"/>
    <cellStyle name="콤_부대초안_화령초등학교 다목적강당 증축공사(건축) 2" xfId="1617" xr:uid="{00000000-0005-0000-0000-000084080000}"/>
    <cellStyle name="콤_부대초안_화령초등학교 다목적강당 증축공사(건축납품)" xfId="1618" xr:uid="{00000000-0005-0000-0000-000085080000}"/>
    <cellStyle name="콤_부대초안_화령초등학교 다목적강당 증축공사(건축납품) 2" xfId="1619" xr:uid="{00000000-0005-0000-0000-000086080000}"/>
    <cellStyle name="콤_삼성생활예술고 생활관(3층수정15%)공사" xfId="1620" xr:uid="{00000000-0005-0000-0000-000087080000}"/>
    <cellStyle name="콤_삼성생활예술고 생활관(3층수정15%)공사 2" xfId="1621" xr:uid="{00000000-0005-0000-0000-000088080000}"/>
    <cellStyle name="콤_안강여고 화장실 개선공사" xfId="1622" xr:uid="{00000000-0005-0000-0000-000089080000}"/>
    <cellStyle name="콤_영주서부초등학교 교사동 방수공사" xfId="1623" xr:uid="{00000000-0005-0000-0000-00008A080000}"/>
    <cellStyle name="콤_용곡지구_보건진료소_신축설비공사" xfId="1624" xr:uid="{00000000-0005-0000-0000-00008B080000}"/>
    <cellStyle name="콤_용곡지구_보건진료소_신축설비공사 2" xfId="1625" xr:uid="{00000000-0005-0000-0000-00008C080000}"/>
    <cellStyle name="콤_우보초등학교 화장실보수및기타공사(건축)" xfId="1626" xr:uid="{00000000-0005-0000-0000-00008D080000}"/>
    <cellStyle name="콤_우보초등학교 화장실보수및기타공사(건축) 2" xfId="1627" xr:uid="{00000000-0005-0000-0000-00008E080000}"/>
    <cellStyle name="콤_토목내역서" xfId="1628" xr:uid="{00000000-0005-0000-0000-00008F080000}"/>
    <cellStyle name="콤_토목내역서 2" xfId="1629" xr:uid="{00000000-0005-0000-0000-000090080000}"/>
    <cellStyle name="콤_토목내역서_2011년 소백산 자락길 홍보관 신축공사(건축)" xfId="1630" xr:uid="{00000000-0005-0000-0000-000091080000}"/>
    <cellStyle name="콤_토목내역서_갑지(건축 (2)" xfId="1631" xr:uid="{00000000-0005-0000-0000-000092080000}"/>
    <cellStyle name="콤_토목내역서_갑지(건축 (2) 2" xfId="1632" xr:uid="{00000000-0005-0000-0000-000093080000}"/>
    <cellStyle name="콤_토목내역서_경북능금농협(북촌)골판지공장 " xfId="1633" xr:uid="{00000000-0005-0000-0000-000094080000}"/>
    <cellStyle name="콤_토목내역서_관급자재 명세" xfId="1634" xr:uid="{00000000-0005-0000-0000-000095080000}"/>
    <cellStyle name="콤_토목내역서_도로" xfId="1635" xr:uid="{00000000-0005-0000-0000-000096080000}"/>
    <cellStyle name="콤_토목내역서_부대초안" xfId="1636" xr:uid="{00000000-0005-0000-0000-000097080000}"/>
    <cellStyle name="콤_토목내역서_부대초안 2" xfId="1637" xr:uid="{00000000-0005-0000-0000-000098080000}"/>
    <cellStyle name="콤_토목내역서_부대초안_2011년 소백산 자락길 홍보관 신축공사(건축)" xfId="1638" xr:uid="{00000000-0005-0000-0000-000099080000}"/>
    <cellStyle name="콤_토목내역서_부대초안_갑지(건축 (2)" xfId="1639" xr:uid="{00000000-0005-0000-0000-00009A080000}"/>
    <cellStyle name="콤_토목내역서_부대초안_갑지(건축 (2) 2" xfId="1640" xr:uid="{00000000-0005-0000-0000-00009B080000}"/>
    <cellStyle name="콤_토목내역서_부대초안_견적의뢰" xfId="1641" xr:uid="{00000000-0005-0000-0000-00009C080000}"/>
    <cellStyle name="콤_토목내역서_부대초안_견적의뢰 2" xfId="1642" xr:uid="{00000000-0005-0000-0000-00009D080000}"/>
    <cellStyle name="콤_토목내역서_부대초안_견적의뢰_2011년 소백산 자락길 홍보관 신축공사(건축)" xfId="1643" xr:uid="{00000000-0005-0000-0000-00009E080000}"/>
    <cellStyle name="콤_토목내역서_부대초안_견적의뢰_갑지(건축 (2)" xfId="1644" xr:uid="{00000000-0005-0000-0000-00009F080000}"/>
    <cellStyle name="콤_토목내역서_부대초안_견적의뢰_갑지(건축 (2) 2" xfId="1645" xr:uid="{00000000-0005-0000-0000-0000A0080000}"/>
    <cellStyle name="콤_토목내역서_부대초안_견적의뢰_경북능금농협(북촌)골판지공장 " xfId="1646" xr:uid="{00000000-0005-0000-0000-0000A1080000}"/>
    <cellStyle name="콤_토목내역서_부대초안_견적의뢰_관급자재 명세" xfId="1647" xr:uid="{00000000-0005-0000-0000-0000A2080000}"/>
    <cellStyle name="콤_토목내역서_부대초안_견적의뢰_삼성생활예술고 생활관(3층수정15%)공사" xfId="1648" xr:uid="{00000000-0005-0000-0000-0000A3080000}"/>
    <cellStyle name="콤_토목내역서_부대초안_견적의뢰_삼성생활예술고 생활관(3층수정15%)공사 2" xfId="1649" xr:uid="{00000000-0005-0000-0000-0000A4080000}"/>
    <cellStyle name="콤_토목내역서_부대초안_견적의뢰_안강여고 화장실 개선공사" xfId="1650" xr:uid="{00000000-0005-0000-0000-0000A5080000}"/>
    <cellStyle name="콤_토목내역서_부대초안_견적의뢰_영주서부초등학교 교사동 방수공사" xfId="1651" xr:uid="{00000000-0005-0000-0000-0000A6080000}"/>
    <cellStyle name="콤_토목내역서_부대초안_견적의뢰_용곡지구_보건진료소_신축설비공사" xfId="1652" xr:uid="{00000000-0005-0000-0000-0000A7080000}"/>
    <cellStyle name="콤_토목내역서_부대초안_견적의뢰_용곡지구_보건진료소_신축설비공사 2" xfId="1653" xr:uid="{00000000-0005-0000-0000-0000A8080000}"/>
    <cellStyle name="콤_토목내역서_부대초안_견적의뢰_우보초등학교 화장실보수및기타공사(건축)" xfId="1654" xr:uid="{00000000-0005-0000-0000-0000A9080000}"/>
    <cellStyle name="콤_토목내역서_부대초안_견적의뢰_우보초등학교 화장실보수및기타공사(건축) 2" xfId="1655" xr:uid="{00000000-0005-0000-0000-0000AA080000}"/>
    <cellStyle name="콤_토목내역서_부대초안_견적의뢰_화령초등학교 다목적강당 증축공사(건축)" xfId="1656" xr:uid="{00000000-0005-0000-0000-0000AB080000}"/>
    <cellStyle name="콤_토목내역서_부대초안_견적의뢰_화령초등학교 다목적강당 증축공사(건축) 2" xfId="1657" xr:uid="{00000000-0005-0000-0000-0000AC080000}"/>
    <cellStyle name="콤_토목내역서_부대초안_견적의뢰_화령초등학교 다목적강당 증축공사(건축납품)" xfId="1658" xr:uid="{00000000-0005-0000-0000-0000AD080000}"/>
    <cellStyle name="콤_토목내역서_부대초안_견적의뢰_화령초등학교 다목적강당 증축공사(건축납품) 2" xfId="1659" xr:uid="{00000000-0005-0000-0000-0000AE080000}"/>
    <cellStyle name="콤_토목내역서_부대초안_경북능금농협(북촌)골판지공장 " xfId="1660" xr:uid="{00000000-0005-0000-0000-0000AF080000}"/>
    <cellStyle name="콤_토목내역서_부대초안_관급자재 명세" xfId="1661" xr:uid="{00000000-0005-0000-0000-0000B0080000}"/>
    <cellStyle name="콤_토목내역서_부대초안_김포투찰" xfId="1662" xr:uid="{00000000-0005-0000-0000-0000B1080000}"/>
    <cellStyle name="콤_토목내역서_부대초안_김포투찰_견적의뢰" xfId="1663" xr:uid="{00000000-0005-0000-0000-0000B2080000}"/>
    <cellStyle name="콤_토목내역서_부대초안_김포투찰_견적의뢰 2" xfId="1664" xr:uid="{00000000-0005-0000-0000-0000B3080000}"/>
    <cellStyle name="콤_토목내역서_부대초안_김포투찰_견적의뢰_2011년 소백산 자락길 홍보관 신축공사(건축)" xfId="1665" xr:uid="{00000000-0005-0000-0000-0000B4080000}"/>
    <cellStyle name="콤_토목내역서_부대초안_김포투찰_견적의뢰_갑지(건축 (2)" xfId="1666" xr:uid="{00000000-0005-0000-0000-0000B5080000}"/>
    <cellStyle name="콤_토목내역서_부대초안_김포투찰_견적의뢰_갑지(건축 (2) 2" xfId="1667" xr:uid="{00000000-0005-0000-0000-0000B6080000}"/>
    <cellStyle name="콤_토목내역서_부대초안_김포투찰_견적의뢰_경북능금농협(북촌)골판지공장 " xfId="1668" xr:uid="{00000000-0005-0000-0000-0000B7080000}"/>
    <cellStyle name="콤_토목내역서_부대초안_김포투찰_견적의뢰_관급자재 명세" xfId="1669" xr:uid="{00000000-0005-0000-0000-0000B8080000}"/>
    <cellStyle name="콤_토목내역서_부대초안_김포투찰_견적의뢰_삼성생활예술고 생활관(3층수정15%)공사" xfId="1670" xr:uid="{00000000-0005-0000-0000-0000B9080000}"/>
    <cellStyle name="콤_토목내역서_부대초안_김포투찰_견적의뢰_삼성생활예술고 생활관(3층수정15%)공사 2" xfId="1671" xr:uid="{00000000-0005-0000-0000-0000BA080000}"/>
    <cellStyle name="콤_토목내역서_부대초안_김포투찰_견적의뢰_안강여고 화장실 개선공사" xfId="1672" xr:uid="{00000000-0005-0000-0000-0000BB080000}"/>
    <cellStyle name="콤_토목내역서_부대초안_김포투찰_견적의뢰_영주서부초등학교 교사동 방수공사" xfId="1673" xr:uid="{00000000-0005-0000-0000-0000BC080000}"/>
    <cellStyle name="콤_토목내역서_부대초안_김포투찰_견적의뢰_용곡지구_보건진료소_신축설비공사" xfId="1674" xr:uid="{00000000-0005-0000-0000-0000BD080000}"/>
    <cellStyle name="콤_토목내역서_부대초안_김포투찰_견적의뢰_용곡지구_보건진료소_신축설비공사 2" xfId="1675" xr:uid="{00000000-0005-0000-0000-0000BE080000}"/>
    <cellStyle name="콤_토목내역서_부대초안_김포투찰_견적의뢰_우보초등학교 화장실보수및기타공사(건축)" xfId="1676" xr:uid="{00000000-0005-0000-0000-0000BF080000}"/>
    <cellStyle name="콤_토목내역서_부대초안_김포투찰_견적의뢰_우보초등학교 화장실보수및기타공사(건축) 2" xfId="1677" xr:uid="{00000000-0005-0000-0000-0000C0080000}"/>
    <cellStyle name="콤_토목내역서_부대초안_김포투찰_견적의뢰_화령초등학교 다목적강당 증축공사(건축)" xfId="1678" xr:uid="{00000000-0005-0000-0000-0000C1080000}"/>
    <cellStyle name="콤_토목내역서_부대초안_김포투찰_견적의뢰_화령초등학교 다목적강당 증축공사(건축) 2" xfId="1679" xr:uid="{00000000-0005-0000-0000-0000C2080000}"/>
    <cellStyle name="콤_토목내역서_부대초안_김포투찰_견적의뢰_화령초등학교 다목적강당 증축공사(건축납품)" xfId="1680" xr:uid="{00000000-0005-0000-0000-0000C3080000}"/>
    <cellStyle name="콤_토목내역서_부대초안_김포투찰_견적의뢰_화령초등학교 다목적강당 증축공사(건축납품) 2" xfId="1681" xr:uid="{00000000-0005-0000-0000-0000C4080000}"/>
    <cellStyle name="콤_토목내역서_부대초안_삼성생활예술고 생활관(3층수정15%)공사" xfId="1682" xr:uid="{00000000-0005-0000-0000-0000C5080000}"/>
    <cellStyle name="콤_토목내역서_부대초안_삼성생활예술고 생활관(3층수정15%)공사 2" xfId="1683" xr:uid="{00000000-0005-0000-0000-0000C6080000}"/>
    <cellStyle name="콤_토목내역서_부대초안_안강여고 화장실 개선공사" xfId="1684" xr:uid="{00000000-0005-0000-0000-0000C7080000}"/>
    <cellStyle name="콤_토목내역서_부대초안_영주서부초등학교 교사동 방수공사" xfId="1685" xr:uid="{00000000-0005-0000-0000-0000C8080000}"/>
    <cellStyle name="콤_토목내역서_부대초안_용곡지구_보건진료소_신축설비공사" xfId="1686" xr:uid="{00000000-0005-0000-0000-0000C9080000}"/>
    <cellStyle name="콤_토목내역서_부대초안_용곡지구_보건진료소_신축설비공사 2" xfId="1687" xr:uid="{00000000-0005-0000-0000-0000CA080000}"/>
    <cellStyle name="콤_토목내역서_부대초안_우보초등학교 화장실보수및기타공사(건축)" xfId="1688" xr:uid="{00000000-0005-0000-0000-0000CB080000}"/>
    <cellStyle name="콤_토목내역서_부대초안_우보초등학교 화장실보수및기타공사(건축) 2" xfId="1689" xr:uid="{00000000-0005-0000-0000-0000CC080000}"/>
    <cellStyle name="콤_토목내역서_부대초안_화령초등학교 다목적강당 증축공사(건축)" xfId="1690" xr:uid="{00000000-0005-0000-0000-0000CD080000}"/>
    <cellStyle name="콤_토목내역서_부대초안_화령초등학교 다목적강당 증축공사(건축) 2" xfId="1691" xr:uid="{00000000-0005-0000-0000-0000CE080000}"/>
    <cellStyle name="콤_토목내역서_부대초안_화령초등학교 다목적강당 증축공사(건축납품)" xfId="1692" xr:uid="{00000000-0005-0000-0000-0000CF080000}"/>
    <cellStyle name="콤_토목내역서_부대초안_화령초등학교 다목적강당 증축공사(건축납품) 2" xfId="1693" xr:uid="{00000000-0005-0000-0000-0000D0080000}"/>
    <cellStyle name="콤_토목내역서_삼성생활예술고 생활관(3층수정15%)공사" xfId="1694" xr:uid="{00000000-0005-0000-0000-0000D1080000}"/>
    <cellStyle name="콤_토목내역서_삼성생활예술고 생활관(3층수정15%)공사 2" xfId="1695" xr:uid="{00000000-0005-0000-0000-0000D2080000}"/>
    <cellStyle name="콤_토목내역서_안강여고 화장실 개선공사" xfId="1696" xr:uid="{00000000-0005-0000-0000-0000D3080000}"/>
    <cellStyle name="콤_토목내역서_영주서부초등학교 교사동 방수공사" xfId="1697" xr:uid="{00000000-0005-0000-0000-0000D4080000}"/>
    <cellStyle name="콤_토목내역서_용곡지구_보건진료소_신축설비공사" xfId="1698" xr:uid="{00000000-0005-0000-0000-0000D5080000}"/>
    <cellStyle name="콤_토목내역서_용곡지구_보건진료소_신축설비공사 2" xfId="1699" xr:uid="{00000000-0005-0000-0000-0000D6080000}"/>
    <cellStyle name="콤_토목내역서_우보초등학교 화장실보수및기타공사(건축)" xfId="1700" xr:uid="{00000000-0005-0000-0000-0000D7080000}"/>
    <cellStyle name="콤_토목내역서_우보초등학교 화장실보수및기타공사(건축) 2" xfId="1701" xr:uid="{00000000-0005-0000-0000-0000D8080000}"/>
    <cellStyle name="콤_토목내역서_화령초등학교 다목적강당 증축공사(건축)" xfId="1702" xr:uid="{00000000-0005-0000-0000-0000D9080000}"/>
    <cellStyle name="콤_토목내역서_화령초등학교 다목적강당 증축공사(건축) 2" xfId="1703" xr:uid="{00000000-0005-0000-0000-0000DA080000}"/>
    <cellStyle name="콤_토목내역서_화령초등학교 다목적강당 증축공사(건축납품)" xfId="1704" xr:uid="{00000000-0005-0000-0000-0000DB080000}"/>
    <cellStyle name="콤_토목내역서_화령초등학교 다목적강당 증축공사(건축납품) 2" xfId="1705" xr:uid="{00000000-0005-0000-0000-0000DC080000}"/>
    <cellStyle name="콤_화령초등학교 다목적강당 증축공사(건축)" xfId="1706" xr:uid="{00000000-0005-0000-0000-0000DD080000}"/>
    <cellStyle name="콤_화령초등학교 다목적강당 증축공사(건축) 2" xfId="1707" xr:uid="{00000000-0005-0000-0000-0000DE080000}"/>
    <cellStyle name="콤_화령초등학교 다목적강당 증축공사(건축납품)" xfId="1708" xr:uid="{00000000-0005-0000-0000-0000DF080000}"/>
    <cellStyle name="콤_화령초등학교 다목적강당 증축공사(건축납품) 2" xfId="1709" xr:uid="{00000000-0005-0000-0000-0000E0080000}"/>
    <cellStyle name="콤마 [" xfId="1710" xr:uid="{00000000-0005-0000-0000-0000E1080000}"/>
    <cellStyle name="콤마 [ 2" xfId="1711" xr:uid="{00000000-0005-0000-0000-0000E2080000}"/>
    <cellStyle name="콤마 [ 3" xfId="2638" xr:uid="{00000000-0005-0000-0000-0000E3080000}"/>
    <cellStyle name="콤마 [0]" xfId="1712" xr:uid="{00000000-0005-0000-0000-0000E4080000}"/>
    <cellStyle name="콤마 [0] 2" xfId="1713" xr:uid="{00000000-0005-0000-0000-0000E5080000}"/>
    <cellStyle name="콤마 [0]_  종  합  " xfId="1714" xr:uid="{00000000-0005-0000-0000-0000E6080000}"/>
    <cellStyle name="콤마 [0]kich" xfId="1715" xr:uid="{00000000-0005-0000-0000-0000E8080000}"/>
    <cellStyle name="콤마 [0]kich 2" xfId="1716" xr:uid="{00000000-0005-0000-0000-0000E9080000}"/>
    <cellStyle name="콤마 [0]kich1" xfId="1717" xr:uid="{00000000-0005-0000-0000-0000EA080000}"/>
    <cellStyle name="콤마 [0]kich1 2" xfId="1718" xr:uid="{00000000-0005-0000-0000-0000EB080000}"/>
    <cellStyle name="콤마 [0-1]" xfId="1719" xr:uid="{00000000-0005-0000-0000-0000EC080000}"/>
    <cellStyle name="콤마 [0-1] 2" xfId="1720" xr:uid="{00000000-0005-0000-0000-0000ED080000}"/>
    <cellStyle name="콤마 [0기성]" xfId="1721" xr:uid="{00000000-0005-0000-0000-0000EE080000}"/>
    <cellStyle name="콤마 [0기성] 2" xfId="1722" xr:uid="{00000000-0005-0000-0000-0000EF080000}"/>
    <cellStyle name="콤마 [2]" xfId="1723" xr:uid="{00000000-0005-0000-0000-0000F0080000}"/>
    <cellStyle name="콤마 [2] 2" xfId="2639" xr:uid="{00000000-0005-0000-0000-0000F1080000}"/>
    <cellStyle name="콤마 [금액]" xfId="1724" xr:uid="{00000000-0005-0000-0000-0000F2080000}"/>
    <cellStyle name="콤마 [소수]" xfId="1725" xr:uid="{00000000-0005-0000-0000-0000F3080000}"/>
    <cellStyle name="콤마 [소수] 2" xfId="1726" xr:uid="{00000000-0005-0000-0000-0000F4080000}"/>
    <cellStyle name="콤마 [수량]" xfId="1727" xr:uid="{00000000-0005-0000-0000-0000F5080000}"/>
    <cellStyle name="콤마 [수량] 2" xfId="1728" xr:uid="{00000000-0005-0000-0000-0000F6080000}"/>
    <cellStyle name="콤마(BLANK1)" xfId="1729" xr:uid="{00000000-0005-0000-0000-0000F7080000}"/>
    <cellStyle name="콤마(BLANK1) 2" xfId="1730" xr:uid="{00000000-0005-0000-0000-0000F8080000}"/>
    <cellStyle name="콤마(BLANK1-0)" xfId="1731" xr:uid="{00000000-0005-0000-0000-0000F9080000}"/>
    <cellStyle name="콤마(BLANK1-0) 2" xfId="1732" xr:uid="{00000000-0005-0000-0000-0000FA080000}"/>
    <cellStyle name="콤마(BLANK1-1)" xfId="1733" xr:uid="{00000000-0005-0000-0000-0000FB080000}"/>
    <cellStyle name="콤마(BLANK1-1) 2" xfId="1734" xr:uid="{00000000-0005-0000-0000-0000FC080000}"/>
    <cellStyle name="콤마(BLANK1-2)" xfId="1735" xr:uid="{00000000-0005-0000-0000-0000FD080000}"/>
    <cellStyle name="콤마(BLANK1-2) 2" xfId="1736" xr:uid="{00000000-0005-0000-0000-0000FE080000}"/>
    <cellStyle name="콤마(zero)" xfId="1737" xr:uid="{00000000-0005-0000-0000-0000FF080000}"/>
    <cellStyle name="콤마(zero) 2" xfId="1738" xr:uid="{00000000-0005-0000-0000-000000090000}"/>
    <cellStyle name="콤마_  종  합  " xfId="1739" xr:uid="{00000000-0005-0000-0000-000001090000}"/>
    <cellStyle name="통" xfId="1740" xr:uid="{00000000-0005-0000-0000-000002090000}"/>
    <cellStyle name="통 2" xfId="1741" xr:uid="{00000000-0005-0000-0000-000003090000}"/>
    <cellStyle name="통 3" xfId="2640" xr:uid="{00000000-0005-0000-0000-000004090000}"/>
    <cellStyle name="통_2011년 소백산 자락길 홍보관 신축공사(건축)" xfId="1742" xr:uid="{00000000-0005-0000-0000-000005090000}"/>
    <cellStyle name="통_갑지(건축 (2)" xfId="1743" xr:uid="{00000000-0005-0000-0000-000006090000}"/>
    <cellStyle name="통_갑지(건축 (2) 2" xfId="1744" xr:uid="{00000000-0005-0000-0000-000007090000}"/>
    <cellStyle name="통_경북능금농협(북촌)골판지공장 " xfId="1745" xr:uid="{00000000-0005-0000-0000-000008090000}"/>
    <cellStyle name="통_관급자재 명세" xfId="1746" xr:uid="{00000000-0005-0000-0000-000009090000}"/>
    <cellStyle name="통_도로" xfId="1747" xr:uid="{00000000-0005-0000-0000-00000A090000}"/>
    <cellStyle name="통_부대초안" xfId="1748" xr:uid="{00000000-0005-0000-0000-00000B090000}"/>
    <cellStyle name="통_부대초안 2" xfId="1749" xr:uid="{00000000-0005-0000-0000-00000C090000}"/>
    <cellStyle name="통_부대초안_2011년 소백산 자락길 홍보관 신축공사(건축)" xfId="1750" xr:uid="{00000000-0005-0000-0000-00000D090000}"/>
    <cellStyle name="통_부대초안_갑지(건축 (2)" xfId="1751" xr:uid="{00000000-0005-0000-0000-00000E090000}"/>
    <cellStyle name="통_부대초안_갑지(건축 (2) 2" xfId="1752" xr:uid="{00000000-0005-0000-0000-00000F090000}"/>
    <cellStyle name="통_부대초안_견적의뢰" xfId="1753" xr:uid="{00000000-0005-0000-0000-000010090000}"/>
    <cellStyle name="통_부대초안_견적의뢰 2" xfId="1754" xr:uid="{00000000-0005-0000-0000-000011090000}"/>
    <cellStyle name="통_부대초안_견적의뢰_2011년 소백산 자락길 홍보관 신축공사(건축)" xfId="1755" xr:uid="{00000000-0005-0000-0000-000012090000}"/>
    <cellStyle name="통_부대초안_견적의뢰_갑지(건축 (2)" xfId="1756" xr:uid="{00000000-0005-0000-0000-000013090000}"/>
    <cellStyle name="통_부대초안_견적의뢰_갑지(건축 (2) 2" xfId="1757" xr:uid="{00000000-0005-0000-0000-000014090000}"/>
    <cellStyle name="통_부대초안_견적의뢰_경북능금농협(북촌)골판지공장 " xfId="1758" xr:uid="{00000000-0005-0000-0000-000015090000}"/>
    <cellStyle name="통_부대초안_견적의뢰_관급자재 명세" xfId="1759" xr:uid="{00000000-0005-0000-0000-000016090000}"/>
    <cellStyle name="통_부대초안_견적의뢰_삼성생활예술고 생활관(3층수정15%)공사" xfId="1760" xr:uid="{00000000-0005-0000-0000-000017090000}"/>
    <cellStyle name="통_부대초안_견적의뢰_삼성생활예술고 생활관(3층수정15%)공사 2" xfId="1761" xr:uid="{00000000-0005-0000-0000-000018090000}"/>
    <cellStyle name="통_부대초안_견적의뢰_안강여고 화장실 개선공사" xfId="1762" xr:uid="{00000000-0005-0000-0000-000019090000}"/>
    <cellStyle name="통_부대초안_견적의뢰_영주서부초등학교 교사동 방수공사" xfId="1763" xr:uid="{00000000-0005-0000-0000-00001A090000}"/>
    <cellStyle name="통_부대초안_견적의뢰_용곡지구_보건진료소_신축설비공사" xfId="1764" xr:uid="{00000000-0005-0000-0000-00001B090000}"/>
    <cellStyle name="통_부대초안_견적의뢰_용곡지구_보건진료소_신축설비공사 2" xfId="1765" xr:uid="{00000000-0005-0000-0000-00001C090000}"/>
    <cellStyle name="통_부대초안_견적의뢰_우보초등학교 화장실보수및기타공사(건축)" xfId="1766" xr:uid="{00000000-0005-0000-0000-00001D090000}"/>
    <cellStyle name="통_부대초안_견적의뢰_우보초등학교 화장실보수및기타공사(건축) 2" xfId="1767" xr:uid="{00000000-0005-0000-0000-00001E090000}"/>
    <cellStyle name="통_부대초안_견적의뢰_화령초등학교 다목적강당 증축공사(건축)" xfId="1768" xr:uid="{00000000-0005-0000-0000-00001F090000}"/>
    <cellStyle name="통_부대초안_견적의뢰_화령초등학교 다목적강당 증축공사(건축) 2" xfId="1769" xr:uid="{00000000-0005-0000-0000-000020090000}"/>
    <cellStyle name="통_부대초안_견적의뢰_화령초등학교 다목적강당 증축공사(건축납품)" xfId="1770" xr:uid="{00000000-0005-0000-0000-000021090000}"/>
    <cellStyle name="통_부대초안_견적의뢰_화령초등학교 다목적강당 증축공사(건축납품) 2" xfId="1771" xr:uid="{00000000-0005-0000-0000-000022090000}"/>
    <cellStyle name="통_부대초안_경북능금농협(북촌)골판지공장 " xfId="1772" xr:uid="{00000000-0005-0000-0000-000023090000}"/>
    <cellStyle name="통_부대초안_관급자재 명세" xfId="1773" xr:uid="{00000000-0005-0000-0000-000024090000}"/>
    <cellStyle name="통_부대초안_김포투찰" xfId="1774" xr:uid="{00000000-0005-0000-0000-000025090000}"/>
    <cellStyle name="통_부대초안_김포투찰_견적의뢰" xfId="1775" xr:uid="{00000000-0005-0000-0000-000026090000}"/>
    <cellStyle name="통_부대초안_김포투찰_견적의뢰 2" xfId="1776" xr:uid="{00000000-0005-0000-0000-000027090000}"/>
    <cellStyle name="통_부대초안_김포투찰_견적의뢰_2011년 소백산 자락길 홍보관 신축공사(건축)" xfId="1777" xr:uid="{00000000-0005-0000-0000-000028090000}"/>
    <cellStyle name="통_부대초안_김포투찰_견적의뢰_갑지(건축 (2)" xfId="1778" xr:uid="{00000000-0005-0000-0000-000029090000}"/>
    <cellStyle name="통_부대초안_김포투찰_견적의뢰_갑지(건축 (2) 2" xfId="1779" xr:uid="{00000000-0005-0000-0000-00002A090000}"/>
    <cellStyle name="통_부대초안_김포투찰_견적의뢰_경북능금농협(북촌)골판지공장 " xfId="1780" xr:uid="{00000000-0005-0000-0000-00002B090000}"/>
    <cellStyle name="통_부대초안_김포투찰_견적의뢰_관급자재 명세" xfId="1781" xr:uid="{00000000-0005-0000-0000-00002C090000}"/>
    <cellStyle name="통_부대초안_김포투찰_견적의뢰_삼성생활예술고 생활관(3층수정15%)공사" xfId="1782" xr:uid="{00000000-0005-0000-0000-00002D090000}"/>
    <cellStyle name="통_부대초안_김포투찰_견적의뢰_삼성생활예술고 생활관(3층수정15%)공사 2" xfId="1783" xr:uid="{00000000-0005-0000-0000-00002E090000}"/>
    <cellStyle name="통_부대초안_김포투찰_견적의뢰_안강여고 화장실 개선공사" xfId="1784" xr:uid="{00000000-0005-0000-0000-00002F090000}"/>
    <cellStyle name="통_부대초안_김포투찰_견적의뢰_영주서부초등학교 교사동 방수공사" xfId="1785" xr:uid="{00000000-0005-0000-0000-000030090000}"/>
    <cellStyle name="통_부대초안_김포투찰_견적의뢰_용곡지구_보건진료소_신축설비공사" xfId="1786" xr:uid="{00000000-0005-0000-0000-000031090000}"/>
    <cellStyle name="통_부대초안_김포투찰_견적의뢰_용곡지구_보건진료소_신축설비공사 2" xfId="1787" xr:uid="{00000000-0005-0000-0000-000032090000}"/>
    <cellStyle name="통_부대초안_김포투찰_견적의뢰_우보초등학교 화장실보수및기타공사(건축)" xfId="1788" xr:uid="{00000000-0005-0000-0000-000033090000}"/>
    <cellStyle name="통_부대초안_김포투찰_견적의뢰_우보초등학교 화장실보수및기타공사(건축) 2" xfId="1789" xr:uid="{00000000-0005-0000-0000-000034090000}"/>
    <cellStyle name="통_부대초안_김포투찰_견적의뢰_화령초등학교 다목적강당 증축공사(건축)" xfId="1790" xr:uid="{00000000-0005-0000-0000-000035090000}"/>
    <cellStyle name="통_부대초안_김포투찰_견적의뢰_화령초등학교 다목적강당 증축공사(건축) 2" xfId="1791" xr:uid="{00000000-0005-0000-0000-000036090000}"/>
    <cellStyle name="통_부대초안_김포투찰_견적의뢰_화령초등학교 다목적강당 증축공사(건축납품)" xfId="1792" xr:uid="{00000000-0005-0000-0000-000037090000}"/>
    <cellStyle name="통_부대초안_김포투찰_견적의뢰_화령초등학교 다목적강당 증축공사(건축납품) 2" xfId="1793" xr:uid="{00000000-0005-0000-0000-000038090000}"/>
    <cellStyle name="통_부대초안_삼성생활예술고 생활관(3층수정15%)공사" xfId="1794" xr:uid="{00000000-0005-0000-0000-000039090000}"/>
    <cellStyle name="통_부대초안_삼성생활예술고 생활관(3층수정15%)공사 2" xfId="1795" xr:uid="{00000000-0005-0000-0000-00003A090000}"/>
    <cellStyle name="통_부대초안_안강여고 화장실 개선공사" xfId="1796" xr:uid="{00000000-0005-0000-0000-00003B090000}"/>
    <cellStyle name="통_부대초안_영주서부초등학교 교사동 방수공사" xfId="1797" xr:uid="{00000000-0005-0000-0000-00003C090000}"/>
    <cellStyle name="통_부대초안_용곡지구_보건진료소_신축설비공사" xfId="1798" xr:uid="{00000000-0005-0000-0000-00003D090000}"/>
    <cellStyle name="통_부대초안_용곡지구_보건진료소_신축설비공사 2" xfId="1799" xr:uid="{00000000-0005-0000-0000-00003E090000}"/>
    <cellStyle name="통_부대초안_우보초등학교 화장실보수및기타공사(건축)" xfId="1800" xr:uid="{00000000-0005-0000-0000-00003F090000}"/>
    <cellStyle name="통_부대초안_우보초등학교 화장실보수및기타공사(건축) 2" xfId="1801" xr:uid="{00000000-0005-0000-0000-000040090000}"/>
    <cellStyle name="통_부대초안_화령초등학교 다목적강당 증축공사(건축)" xfId="1802" xr:uid="{00000000-0005-0000-0000-000041090000}"/>
    <cellStyle name="통_부대초안_화령초등학교 다목적강당 증축공사(건축) 2" xfId="1803" xr:uid="{00000000-0005-0000-0000-000042090000}"/>
    <cellStyle name="통_부대초안_화령초등학교 다목적강당 증축공사(건축납품)" xfId="1804" xr:uid="{00000000-0005-0000-0000-000043090000}"/>
    <cellStyle name="통_부대초안_화령초등학교 다목적강당 증축공사(건축납품) 2" xfId="1805" xr:uid="{00000000-0005-0000-0000-000044090000}"/>
    <cellStyle name="통_삼성생활예술고 생활관(3층수정15%)공사" xfId="1806" xr:uid="{00000000-0005-0000-0000-000045090000}"/>
    <cellStyle name="통_삼성생활예술고 생활관(3층수정15%)공사 2" xfId="1807" xr:uid="{00000000-0005-0000-0000-000046090000}"/>
    <cellStyle name="통_안강여고 화장실 개선공사" xfId="1808" xr:uid="{00000000-0005-0000-0000-000047090000}"/>
    <cellStyle name="통_영주서부초등학교 교사동 방수공사" xfId="1809" xr:uid="{00000000-0005-0000-0000-000048090000}"/>
    <cellStyle name="통_용곡지구_보건진료소_신축설비공사" xfId="1810" xr:uid="{00000000-0005-0000-0000-000049090000}"/>
    <cellStyle name="통_용곡지구_보건진료소_신축설비공사 2" xfId="1811" xr:uid="{00000000-0005-0000-0000-00004A090000}"/>
    <cellStyle name="통_우보초등학교 화장실보수및기타공사(건축)" xfId="1812" xr:uid="{00000000-0005-0000-0000-00004B090000}"/>
    <cellStyle name="통_우보초등학교 화장실보수및기타공사(건축) 2" xfId="1813" xr:uid="{00000000-0005-0000-0000-00004C090000}"/>
    <cellStyle name="통_토목내역서" xfId="1814" xr:uid="{00000000-0005-0000-0000-00004D090000}"/>
    <cellStyle name="통_토목내역서 2" xfId="1815" xr:uid="{00000000-0005-0000-0000-00004E090000}"/>
    <cellStyle name="통_토목내역서_2011년 소백산 자락길 홍보관 신축공사(건축)" xfId="1816" xr:uid="{00000000-0005-0000-0000-00004F090000}"/>
    <cellStyle name="통_토목내역서_갑지(건축 (2)" xfId="1817" xr:uid="{00000000-0005-0000-0000-000050090000}"/>
    <cellStyle name="통_토목내역서_갑지(건축 (2) 2" xfId="1818" xr:uid="{00000000-0005-0000-0000-000051090000}"/>
    <cellStyle name="통_토목내역서_경북능금농협(북촌)골판지공장 " xfId="1819" xr:uid="{00000000-0005-0000-0000-000052090000}"/>
    <cellStyle name="통_토목내역서_관급자재 명세" xfId="1820" xr:uid="{00000000-0005-0000-0000-000053090000}"/>
    <cellStyle name="통_토목내역서_도로" xfId="1821" xr:uid="{00000000-0005-0000-0000-000054090000}"/>
    <cellStyle name="통_토목내역서_부대초안" xfId="1822" xr:uid="{00000000-0005-0000-0000-000055090000}"/>
    <cellStyle name="통_토목내역서_부대초안 2" xfId="1823" xr:uid="{00000000-0005-0000-0000-000056090000}"/>
    <cellStyle name="통_토목내역서_부대초안_2011년 소백산 자락길 홍보관 신축공사(건축)" xfId="1824" xr:uid="{00000000-0005-0000-0000-000057090000}"/>
    <cellStyle name="통_토목내역서_부대초안_갑지(건축 (2)" xfId="1825" xr:uid="{00000000-0005-0000-0000-000058090000}"/>
    <cellStyle name="통_토목내역서_부대초안_갑지(건축 (2) 2" xfId="1826" xr:uid="{00000000-0005-0000-0000-000059090000}"/>
    <cellStyle name="통_토목내역서_부대초안_견적의뢰" xfId="1827" xr:uid="{00000000-0005-0000-0000-00005A090000}"/>
    <cellStyle name="통_토목내역서_부대초안_견적의뢰 2" xfId="1828" xr:uid="{00000000-0005-0000-0000-00005B090000}"/>
    <cellStyle name="통_토목내역서_부대초안_견적의뢰_2011년 소백산 자락길 홍보관 신축공사(건축)" xfId="1829" xr:uid="{00000000-0005-0000-0000-00005C090000}"/>
    <cellStyle name="통_토목내역서_부대초안_견적의뢰_갑지(건축 (2)" xfId="1830" xr:uid="{00000000-0005-0000-0000-00005D090000}"/>
    <cellStyle name="통_토목내역서_부대초안_견적의뢰_갑지(건축 (2) 2" xfId="1831" xr:uid="{00000000-0005-0000-0000-00005E090000}"/>
    <cellStyle name="통_토목내역서_부대초안_견적의뢰_경북능금농협(북촌)골판지공장 " xfId="1832" xr:uid="{00000000-0005-0000-0000-00005F090000}"/>
    <cellStyle name="통_토목내역서_부대초안_견적의뢰_관급자재 명세" xfId="1833" xr:uid="{00000000-0005-0000-0000-000060090000}"/>
    <cellStyle name="통_토목내역서_부대초안_견적의뢰_삼성생활예술고 생활관(3층수정15%)공사" xfId="1834" xr:uid="{00000000-0005-0000-0000-000061090000}"/>
    <cellStyle name="통_토목내역서_부대초안_견적의뢰_삼성생활예술고 생활관(3층수정15%)공사 2" xfId="1835" xr:uid="{00000000-0005-0000-0000-000062090000}"/>
    <cellStyle name="통_토목내역서_부대초안_견적의뢰_안강여고 화장실 개선공사" xfId="1836" xr:uid="{00000000-0005-0000-0000-000063090000}"/>
    <cellStyle name="통_토목내역서_부대초안_견적의뢰_영주서부초등학교 교사동 방수공사" xfId="1837" xr:uid="{00000000-0005-0000-0000-000064090000}"/>
    <cellStyle name="통_토목내역서_부대초안_견적의뢰_용곡지구_보건진료소_신축설비공사" xfId="1838" xr:uid="{00000000-0005-0000-0000-000065090000}"/>
    <cellStyle name="통_토목내역서_부대초안_견적의뢰_용곡지구_보건진료소_신축설비공사 2" xfId="1839" xr:uid="{00000000-0005-0000-0000-000066090000}"/>
    <cellStyle name="통_토목내역서_부대초안_견적의뢰_우보초등학교 화장실보수및기타공사(건축)" xfId="1840" xr:uid="{00000000-0005-0000-0000-000067090000}"/>
    <cellStyle name="통_토목내역서_부대초안_견적의뢰_우보초등학교 화장실보수및기타공사(건축) 2" xfId="1841" xr:uid="{00000000-0005-0000-0000-000068090000}"/>
    <cellStyle name="통_토목내역서_부대초안_견적의뢰_화령초등학교 다목적강당 증축공사(건축)" xfId="1842" xr:uid="{00000000-0005-0000-0000-000069090000}"/>
    <cellStyle name="통_토목내역서_부대초안_견적의뢰_화령초등학교 다목적강당 증축공사(건축) 2" xfId="1843" xr:uid="{00000000-0005-0000-0000-00006A090000}"/>
    <cellStyle name="통_토목내역서_부대초안_견적의뢰_화령초등학교 다목적강당 증축공사(건축납품)" xfId="1844" xr:uid="{00000000-0005-0000-0000-00006B090000}"/>
    <cellStyle name="통_토목내역서_부대초안_견적의뢰_화령초등학교 다목적강당 증축공사(건축납품) 2" xfId="1845" xr:uid="{00000000-0005-0000-0000-00006C090000}"/>
    <cellStyle name="통_토목내역서_부대초안_경북능금농협(북촌)골판지공장 " xfId="1846" xr:uid="{00000000-0005-0000-0000-00006D090000}"/>
    <cellStyle name="통_토목내역서_부대초안_관급자재 명세" xfId="1847" xr:uid="{00000000-0005-0000-0000-00006E090000}"/>
    <cellStyle name="통_토목내역서_부대초안_김포투찰" xfId="1848" xr:uid="{00000000-0005-0000-0000-00006F090000}"/>
    <cellStyle name="통_토목내역서_부대초안_김포투찰_견적의뢰" xfId="1849" xr:uid="{00000000-0005-0000-0000-000070090000}"/>
    <cellStyle name="통_토목내역서_부대초안_김포투찰_견적의뢰 2" xfId="1850" xr:uid="{00000000-0005-0000-0000-000071090000}"/>
    <cellStyle name="통_토목내역서_부대초안_김포투찰_견적의뢰_2011년 소백산 자락길 홍보관 신축공사(건축)" xfId="1851" xr:uid="{00000000-0005-0000-0000-000072090000}"/>
    <cellStyle name="통_토목내역서_부대초안_김포투찰_견적의뢰_갑지(건축 (2)" xfId="1852" xr:uid="{00000000-0005-0000-0000-000073090000}"/>
    <cellStyle name="통_토목내역서_부대초안_김포투찰_견적의뢰_갑지(건축 (2) 2" xfId="1853" xr:uid="{00000000-0005-0000-0000-000074090000}"/>
    <cellStyle name="통_토목내역서_부대초안_김포투찰_견적의뢰_경북능금농협(북촌)골판지공장 " xfId="1854" xr:uid="{00000000-0005-0000-0000-000075090000}"/>
    <cellStyle name="통_토목내역서_부대초안_김포투찰_견적의뢰_관급자재 명세" xfId="1855" xr:uid="{00000000-0005-0000-0000-000076090000}"/>
    <cellStyle name="통_토목내역서_부대초안_김포투찰_견적의뢰_삼성생활예술고 생활관(3층수정15%)공사" xfId="1856" xr:uid="{00000000-0005-0000-0000-000077090000}"/>
    <cellStyle name="통_토목내역서_부대초안_김포투찰_견적의뢰_삼성생활예술고 생활관(3층수정15%)공사 2" xfId="1857" xr:uid="{00000000-0005-0000-0000-000078090000}"/>
    <cellStyle name="통_토목내역서_부대초안_김포투찰_견적의뢰_안강여고 화장실 개선공사" xfId="1858" xr:uid="{00000000-0005-0000-0000-000079090000}"/>
    <cellStyle name="통_토목내역서_부대초안_김포투찰_견적의뢰_영주서부초등학교 교사동 방수공사" xfId="1859" xr:uid="{00000000-0005-0000-0000-00007A090000}"/>
    <cellStyle name="통_토목내역서_부대초안_김포투찰_견적의뢰_용곡지구_보건진료소_신축설비공사" xfId="1860" xr:uid="{00000000-0005-0000-0000-00007B090000}"/>
    <cellStyle name="통_토목내역서_부대초안_김포투찰_견적의뢰_용곡지구_보건진료소_신축설비공사 2" xfId="1861" xr:uid="{00000000-0005-0000-0000-00007C090000}"/>
    <cellStyle name="통_토목내역서_부대초안_김포투찰_견적의뢰_우보초등학교 화장실보수및기타공사(건축)" xfId="1862" xr:uid="{00000000-0005-0000-0000-00007D090000}"/>
    <cellStyle name="통_토목내역서_부대초안_김포투찰_견적의뢰_우보초등학교 화장실보수및기타공사(건축) 2" xfId="1863" xr:uid="{00000000-0005-0000-0000-00007E090000}"/>
    <cellStyle name="통_토목내역서_부대초안_김포투찰_견적의뢰_화령초등학교 다목적강당 증축공사(건축)" xfId="1864" xr:uid="{00000000-0005-0000-0000-00007F090000}"/>
    <cellStyle name="통_토목내역서_부대초안_김포투찰_견적의뢰_화령초등학교 다목적강당 증축공사(건축) 2" xfId="1865" xr:uid="{00000000-0005-0000-0000-000080090000}"/>
    <cellStyle name="통_토목내역서_부대초안_김포투찰_견적의뢰_화령초등학교 다목적강당 증축공사(건축납품)" xfId="1866" xr:uid="{00000000-0005-0000-0000-000081090000}"/>
    <cellStyle name="통_토목내역서_부대초안_김포투찰_견적의뢰_화령초등학교 다목적강당 증축공사(건축납품) 2" xfId="1867" xr:uid="{00000000-0005-0000-0000-000082090000}"/>
    <cellStyle name="통_토목내역서_부대초안_삼성생활예술고 생활관(3층수정15%)공사" xfId="1868" xr:uid="{00000000-0005-0000-0000-000083090000}"/>
    <cellStyle name="통_토목내역서_부대초안_삼성생활예술고 생활관(3층수정15%)공사 2" xfId="1869" xr:uid="{00000000-0005-0000-0000-000084090000}"/>
    <cellStyle name="통_토목내역서_부대초안_안강여고 화장실 개선공사" xfId="1870" xr:uid="{00000000-0005-0000-0000-000085090000}"/>
    <cellStyle name="통_토목내역서_부대초안_영주서부초등학교 교사동 방수공사" xfId="1871" xr:uid="{00000000-0005-0000-0000-000086090000}"/>
    <cellStyle name="통_토목내역서_부대초안_용곡지구_보건진료소_신축설비공사" xfId="1872" xr:uid="{00000000-0005-0000-0000-000087090000}"/>
    <cellStyle name="통_토목내역서_부대초안_용곡지구_보건진료소_신축설비공사 2" xfId="1873" xr:uid="{00000000-0005-0000-0000-000088090000}"/>
    <cellStyle name="통_토목내역서_부대초안_우보초등학교 화장실보수및기타공사(건축)" xfId="1874" xr:uid="{00000000-0005-0000-0000-000089090000}"/>
    <cellStyle name="통_토목내역서_부대초안_우보초등학교 화장실보수및기타공사(건축) 2" xfId="1875" xr:uid="{00000000-0005-0000-0000-00008A090000}"/>
    <cellStyle name="통_토목내역서_부대초안_화령초등학교 다목적강당 증축공사(건축)" xfId="1876" xr:uid="{00000000-0005-0000-0000-00008B090000}"/>
    <cellStyle name="통_토목내역서_부대초안_화령초등학교 다목적강당 증축공사(건축) 2" xfId="1877" xr:uid="{00000000-0005-0000-0000-00008C090000}"/>
    <cellStyle name="통_토목내역서_부대초안_화령초등학교 다목적강당 증축공사(건축납품)" xfId="1878" xr:uid="{00000000-0005-0000-0000-00008D090000}"/>
    <cellStyle name="통_토목내역서_부대초안_화령초등학교 다목적강당 증축공사(건축납품) 2" xfId="1879" xr:uid="{00000000-0005-0000-0000-00008E090000}"/>
    <cellStyle name="통_토목내역서_삼성생활예술고 생활관(3층수정15%)공사" xfId="1880" xr:uid="{00000000-0005-0000-0000-00008F090000}"/>
    <cellStyle name="통_토목내역서_삼성생활예술고 생활관(3층수정15%)공사 2" xfId="1881" xr:uid="{00000000-0005-0000-0000-000090090000}"/>
    <cellStyle name="통_토목내역서_안강여고 화장실 개선공사" xfId="1882" xr:uid="{00000000-0005-0000-0000-000091090000}"/>
    <cellStyle name="통_토목내역서_영주서부초등학교 교사동 방수공사" xfId="1883" xr:uid="{00000000-0005-0000-0000-000092090000}"/>
    <cellStyle name="통_토목내역서_용곡지구_보건진료소_신축설비공사" xfId="1884" xr:uid="{00000000-0005-0000-0000-000093090000}"/>
    <cellStyle name="통_토목내역서_용곡지구_보건진료소_신축설비공사 2" xfId="1885" xr:uid="{00000000-0005-0000-0000-000094090000}"/>
    <cellStyle name="통_토목내역서_우보초등학교 화장실보수및기타공사(건축)" xfId="1886" xr:uid="{00000000-0005-0000-0000-000095090000}"/>
    <cellStyle name="통_토목내역서_우보초등학교 화장실보수및기타공사(건축) 2" xfId="1887" xr:uid="{00000000-0005-0000-0000-000096090000}"/>
    <cellStyle name="통_토목내역서_화령초등학교 다목적강당 증축공사(건축)" xfId="1888" xr:uid="{00000000-0005-0000-0000-000097090000}"/>
    <cellStyle name="통_토목내역서_화령초등학교 다목적강당 증축공사(건축) 2" xfId="1889" xr:uid="{00000000-0005-0000-0000-000098090000}"/>
    <cellStyle name="통_토목내역서_화령초등학교 다목적강당 증축공사(건축납품)" xfId="1890" xr:uid="{00000000-0005-0000-0000-000099090000}"/>
    <cellStyle name="통_토목내역서_화령초등학교 다목적강당 증축공사(건축납품) 2" xfId="1891" xr:uid="{00000000-0005-0000-0000-00009A090000}"/>
    <cellStyle name="통_화령초등학교 다목적강당 증축공사(건축)" xfId="1892" xr:uid="{00000000-0005-0000-0000-00009B090000}"/>
    <cellStyle name="통_화령초등학교 다목적강당 증축공사(건축) 2" xfId="1893" xr:uid="{00000000-0005-0000-0000-00009C090000}"/>
    <cellStyle name="통_화령초등학교 다목적강당 증축공사(건축납품)" xfId="1894" xr:uid="{00000000-0005-0000-0000-00009D090000}"/>
    <cellStyle name="통_화령초등학교 다목적강당 증축공사(건축납품) 2" xfId="1895" xr:uid="{00000000-0005-0000-0000-00009E090000}"/>
    <cellStyle name="통화 [" xfId="1896" xr:uid="{00000000-0005-0000-0000-00009F090000}"/>
    <cellStyle name="통화 [ 2" xfId="1897" xr:uid="{00000000-0005-0000-0000-0000A0090000}"/>
    <cellStyle name="통화 [ 3" xfId="2641" xr:uid="{00000000-0005-0000-0000-0000A1090000}"/>
    <cellStyle name="퍼센트" xfId="1898" xr:uid="{00000000-0005-0000-0000-0000A2090000}"/>
    <cellStyle name="퍼센트 2" xfId="2642" xr:uid="{00000000-0005-0000-0000-0000A3090000}"/>
    <cellStyle name="표" xfId="1899" xr:uid="{00000000-0005-0000-0000-0000A4090000}"/>
    <cellStyle name="표 2" xfId="1900" xr:uid="{00000000-0005-0000-0000-0000A5090000}"/>
    <cellStyle name="표 3" xfId="2643" xr:uid="{00000000-0005-0000-0000-0000A6090000}"/>
    <cellStyle name="표_2011년 소백산 자락길 홍보관 신축공사(건축)" xfId="1901" xr:uid="{00000000-0005-0000-0000-0000A7090000}"/>
    <cellStyle name="표_갑지(건축 (2)" xfId="1902" xr:uid="{00000000-0005-0000-0000-0000A8090000}"/>
    <cellStyle name="표_갑지(건축 (2) 2" xfId="1903" xr:uid="{00000000-0005-0000-0000-0000A9090000}"/>
    <cellStyle name="표_경북능금농협(북촌)골판지공장 " xfId="1904" xr:uid="{00000000-0005-0000-0000-0000AA090000}"/>
    <cellStyle name="표_관급자재 명세" xfId="1905" xr:uid="{00000000-0005-0000-0000-0000AB090000}"/>
    <cellStyle name="표_도로" xfId="1906" xr:uid="{00000000-0005-0000-0000-0000AC090000}"/>
    <cellStyle name="표_부대초안" xfId="1907" xr:uid="{00000000-0005-0000-0000-0000AD090000}"/>
    <cellStyle name="표_부대초안 2" xfId="1908" xr:uid="{00000000-0005-0000-0000-0000AE090000}"/>
    <cellStyle name="표_부대초안_2011년 소백산 자락길 홍보관 신축공사(건축)" xfId="1909" xr:uid="{00000000-0005-0000-0000-0000AF090000}"/>
    <cellStyle name="표_부대초안_갑지(건축 (2)" xfId="1910" xr:uid="{00000000-0005-0000-0000-0000B0090000}"/>
    <cellStyle name="표_부대초안_갑지(건축 (2) 2" xfId="1911" xr:uid="{00000000-0005-0000-0000-0000B1090000}"/>
    <cellStyle name="표_부대초안_견적의뢰" xfId="1912" xr:uid="{00000000-0005-0000-0000-0000B2090000}"/>
    <cellStyle name="표_부대초안_견적의뢰 2" xfId="1913" xr:uid="{00000000-0005-0000-0000-0000B3090000}"/>
    <cellStyle name="표_부대초안_견적의뢰_2011년 소백산 자락길 홍보관 신축공사(건축)" xfId="1914" xr:uid="{00000000-0005-0000-0000-0000B4090000}"/>
    <cellStyle name="표_부대초안_견적의뢰_갑지(건축 (2)" xfId="1915" xr:uid="{00000000-0005-0000-0000-0000B5090000}"/>
    <cellStyle name="표_부대초안_견적의뢰_갑지(건축 (2) 2" xfId="1916" xr:uid="{00000000-0005-0000-0000-0000B6090000}"/>
    <cellStyle name="표_부대초안_견적의뢰_경북능금농협(북촌)골판지공장 " xfId="1917" xr:uid="{00000000-0005-0000-0000-0000B7090000}"/>
    <cellStyle name="표_부대초안_견적의뢰_관급자재 명세" xfId="1918" xr:uid="{00000000-0005-0000-0000-0000B8090000}"/>
    <cellStyle name="표_부대초안_견적의뢰_삼성생활예술고 생활관(3층수정15%)공사" xfId="1919" xr:uid="{00000000-0005-0000-0000-0000B9090000}"/>
    <cellStyle name="표_부대초안_견적의뢰_삼성생활예술고 생활관(3층수정15%)공사 2" xfId="1920" xr:uid="{00000000-0005-0000-0000-0000BA090000}"/>
    <cellStyle name="표_부대초안_견적의뢰_안강여고 화장실 개선공사" xfId="1921" xr:uid="{00000000-0005-0000-0000-0000BB090000}"/>
    <cellStyle name="표_부대초안_견적의뢰_영주서부초등학교 교사동 방수공사" xfId="1922" xr:uid="{00000000-0005-0000-0000-0000BC090000}"/>
    <cellStyle name="표_부대초안_견적의뢰_용곡지구_보건진료소_신축설비공사" xfId="1923" xr:uid="{00000000-0005-0000-0000-0000BD090000}"/>
    <cellStyle name="표_부대초안_견적의뢰_용곡지구_보건진료소_신축설비공사 2" xfId="1924" xr:uid="{00000000-0005-0000-0000-0000BE090000}"/>
    <cellStyle name="표_부대초안_견적의뢰_우보초등학교 화장실보수및기타공사(건축)" xfId="1925" xr:uid="{00000000-0005-0000-0000-0000BF090000}"/>
    <cellStyle name="표_부대초안_견적의뢰_우보초등학교 화장실보수및기타공사(건축) 2" xfId="1926" xr:uid="{00000000-0005-0000-0000-0000C0090000}"/>
    <cellStyle name="표_부대초안_견적의뢰_화령초등학교 다목적강당 증축공사(건축)" xfId="1927" xr:uid="{00000000-0005-0000-0000-0000C1090000}"/>
    <cellStyle name="표_부대초안_견적의뢰_화령초등학교 다목적강당 증축공사(건축) 2" xfId="1928" xr:uid="{00000000-0005-0000-0000-0000C2090000}"/>
    <cellStyle name="표_부대초안_견적의뢰_화령초등학교 다목적강당 증축공사(건축납품)" xfId="1929" xr:uid="{00000000-0005-0000-0000-0000C3090000}"/>
    <cellStyle name="표_부대초안_견적의뢰_화령초등학교 다목적강당 증축공사(건축납품) 2" xfId="1930" xr:uid="{00000000-0005-0000-0000-0000C4090000}"/>
    <cellStyle name="표_부대초안_경북능금농협(북촌)골판지공장 " xfId="1931" xr:uid="{00000000-0005-0000-0000-0000C5090000}"/>
    <cellStyle name="표_부대초안_관급자재 명세" xfId="1932" xr:uid="{00000000-0005-0000-0000-0000C6090000}"/>
    <cellStyle name="표_부대초안_김포투찰" xfId="1933" xr:uid="{00000000-0005-0000-0000-0000C7090000}"/>
    <cellStyle name="표_부대초안_김포투찰_견적의뢰" xfId="1934" xr:uid="{00000000-0005-0000-0000-0000C8090000}"/>
    <cellStyle name="표_부대초안_김포투찰_견적의뢰 2" xfId="1935" xr:uid="{00000000-0005-0000-0000-0000C9090000}"/>
    <cellStyle name="표_부대초안_김포투찰_견적의뢰_2011년 소백산 자락길 홍보관 신축공사(건축)" xfId="1936" xr:uid="{00000000-0005-0000-0000-0000CA090000}"/>
    <cellStyle name="표_부대초안_김포투찰_견적의뢰_갑지(건축 (2)" xfId="1937" xr:uid="{00000000-0005-0000-0000-0000CB090000}"/>
    <cellStyle name="표_부대초안_김포투찰_견적의뢰_갑지(건축 (2) 2" xfId="1938" xr:uid="{00000000-0005-0000-0000-0000CC090000}"/>
    <cellStyle name="표_부대초안_김포투찰_견적의뢰_경북능금농협(북촌)골판지공장 " xfId="1939" xr:uid="{00000000-0005-0000-0000-0000CD090000}"/>
    <cellStyle name="표_부대초안_김포투찰_견적의뢰_관급자재 명세" xfId="1940" xr:uid="{00000000-0005-0000-0000-0000CE090000}"/>
    <cellStyle name="표_부대초안_김포투찰_견적의뢰_삼성생활예술고 생활관(3층수정15%)공사" xfId="1941" xr:uid="{00000000-0005-0000-0000-0000CF090000}"/>
    <cellStyle name="표_부대초안_김포투찰_견적의뢰_삼성생활예술고 생활관(3층수정15%)공사 2" xfId="1942" xr:uid="{00000000-0005-0000-0000-0000D0090000}"/>
    <cellStyle name="표_부대초안_김포투찰_견적의뢰_안강여고 화장실 개선공사" xfId="1943" xr:uid="{00000000-0005-0000-0000-0000D1090000}"/>
    <cellStyle name="표_부대초안_김포투찰_견적의뢰_영주서부초등학교 교사동 방수공사" xfId="1944" xr:uid="{00000000-0005-0000-0000-0000D2090000}"/>
    <cellStyle name="표_부대초안_김포투찰_견적의뢰_용곡지구_보건진료소_신축설비공사" xfId="1945" xr:uid="{00000000-0005-0000-0000-0000D3090000}"/>
    <cellStyle name="표_부대초안_김포투찰_견적의뢰_용곡지구_보건진료소_신축설비공사 2" xfId="1946" xr:uid="{00000000-0005-0000-0000-0000D4090000}"/>
    <cellStyle name="표_부대초안_김포투찰_견적의뢰_우보초등학교 화장실보수및기타공사(건축)" xfId="1947" xr:uid="{00000000-0005-0000-0000-0000D5090000}"/>
    <cellStyle name="표_부대초안_김포투찰_견적의뢰_우보초등학교 화장실보수및기타공사(건축) 2" xfId="1948" xr:uid="{00000000-0005-0000-0000-0000D6090000}"/>
    <cellStyle name="표_부대초안_김포투찰_견적의뢰_화령초등학교 다목적강당 증축공사(건축)" xfId="1949" xr:uid="{00000000-0005-0000-0000-0000D7090000}"/>
    <cellStyle name="표_부대초안_김포투찰_견적의뢰_화령초등학교 다목적강당 증축공사(건축) 2" xfId="1950" xr:uid="{00000000-0005-0000-0000-0000D8090000}"/>
    <cellStyle name="표_부대초안_김포투찰_견적의뢰_화령초등학교 다목적강당 증축공사(건축납품)" xfId="1951" xr:uid="{00000000-0005-0000-0000-0000D9090000}"/>
    <cellStyle name="표_부대초안_김포투찰_견적의뢰_화령초등학교 다목적강당 증축공사(건축납품) 2" xfId="1952" xr:uid="{00000000-0005-0000-0000-0000DA090000}"/>
    <cellStyle name="표_부대초안_삼성생활예술고 생활관(3층수정15%)공사" xfId="1953" xr:uid="{00000000-0005-0000-0000-0000DB090000}"/>
    <cellStyle name="표_부대초안_삼성생활예술고 생활관(3층수정15%)공사 2" xfId="1954" xr:uid="{00000000-0005-0000-0000-0000DC090000}"/>
    <cellStyle name="표_부대초안_안강여고 화장실 개선공사" xfId="1955" xr:uid="{00000000-0005-0000-0000-0000DD090000}"/>
    <cellStyle name="표_부대초안_영주서부초등학교 교사동 방수공사" xfId="1956" xr:uid="{00000000-0005-0000-0000-0000DE090000}"/>
    <cellStyle name="표_부대초안_용곡지구_보건진료소_신축설비공사" xfId="1957" xr:uid="{00000000-0005-0000-0000-0000DF090000}"/>
    <cellStyle name="표_부대초안_용곡지구_보건진료소_신축설비공사 2" xfId="1958" xr:uid="{00000000-0005-0000-0000-0000E0090000}"/>
    <cellStyle name="표_부대초안_우보초등학교 화장실보수및기타공사(건축)" xfId="1959" xr:uid="{00000000-0005-0000-0000-0000E1090000}"/>
    <cellStyle name="표_부대초안_우보초등학교 화장실보수및기타공사(건축) 2" xfId="1960" xr:uid="{00000000-0005-0000-0000-0000E2090000}"/>
    <cellStyle name="표_부대초안_화령초등학교 다목적강당 증축공사(건축)" xfId="1961" xr:uid="{00000000-0005-0000-0000-0000E3090000}"/>
    <cellStyle name="표_부대초안_화령초등학교 다목적강당 증축공사(건축) 2" xfId="1962" xr:uid="{00000000-0005-0000-0000-0000E4090000}"/>
    <cellStyle name="표_부대초안_화령초등학교 다목적강당 증축공사(건축납품)" xfId="1963" xr:uid="{00000000-0005-0000-0000-0000E5090000}"/>
    <cellStyle name="표_부대초안_화령초등학교 다목적강당 증축공사(건축납품) 2" xfId="1964" xr:uid="{00000000-0005-0000-0000-0000E6090000}"/>
    <cellStyle name="표_삼성생활예술고 생활관(3층수정15%)공사" xfId="1965" xr:uid="{00000000-0005-0000-0000-0000E7090000}"/>
    <cellStyle name="표_삼성생활예술고 생활관(3층수정15%)공사 2" xfId="1966" xr:uid="{00000000-0005-0000-0000-0000E8090000}"/>
    <cellStyle name="표_안강여고 화장실 개선공사" xfId="1967" xr:uid="{00000000-0005-0000-0000-0000E9090000}"/>
    <cellStyle name="표_영주서부초등학교 교사동 방수공사" xfId="1968" xr:uid="{00000000-0005-0000-0000-0000EA090000}"/>
    <cellStyle name="표_용곡지구_보건진료소_신축설비공사" xfId="1969" xr:uid="{00000000-0005-0000-0000-0000EB090000}"/>
    <cellStyle name="표_용곡지구_보건진료소_신축설비공사 2" xfId="1970" xr:uid="{00000000-0005-0000-0000-0000EC090000}"/>
    <cellStyle name="표_우보초등학교 화장실보수및기타공사(건축)" xfId="1971" xr:uid="{00000000-0005-0000-0000-0000ED090000}"/>
    <cellStyle name="표_우보초등학교 화장실보수및기타공사(건축) 2" xfId="1972" xr:uid="{00000000-0005-0000-0000-0000EE090000}"/>
    <cellStyle name="표_토목내역서" xfId="1973" xr:uid="{00000000-0005-0000-0000-0000EF090000}"/>
    <cellStyle name="표_토목내역서 2" xfId="1974" xr:uid="{00000000-0005-0000-0000-0000F0090000}"/>
    <cellStyle name="표_토목내역서_2011년 소백산 자락길 홍보관 신축공사(건축)" xfId="1975" xr:uid="{00000000-0005-0000-0000-0000F1090000}"/>
    <cellStyle name="표_토목내역서_갑지(건축 (2)" xfId="1976" xr:uid="{00000000-0005-0000-0000-0000F2090000}"/>
    <cellStyle name="표_토목내역서_갑지(건축 (2) 2" xfId="1977" xr:uid="{00000000-0005-0000-0000-0000F3090000}"/>
    <cellStyle name="표_토목내역서_경북능금농협(북촌)골판지공장 " xfId="1978" xr:uid="{00000000-0005-0000-0000-0000F4090000}"/>
    <cellStyle name="표_토목내역서_관급자재 명세" xfId="1979" xr:uid="{00000000-0005-0000-0000-0000F5090000}"/>
    <cellStyle name="표_토목내역서_도로" xfId="1980" xr:uid="{00000000-0005-0000-0000-0000F6090000}"/>
    <cellStyle name="표_토목내역서_부대초안" xfId="1981" xr:uid="{00000000-0005-0000-0000-0000F7090000}"/>
    <cellStyle name="표_토목내역서_부대초안 2" xfId="1982" xr:uid="{00000000-0005-0000-0000-0000F8090000}"/>
    <cellStyle name="표_토목내역서_부대초안_2011년 소백산 자락길 홍보관 신축공사(건축)" xfId="1983" xr:uid="{00000000-0005-0000-0000-0000F9090000}"/>
    <cellStyle name="표_토목내역서_부대초안_갑지(건축 (2)" xfId="1984" xr:uid="{00000000-0005-0000-0000-0000FA090000}"/>
    <cellStyle name="표_토목내역서_부대초안_갑지(건축 (2) 2" xfId="1985" xr:uid="{00000000-0005-0000-0000-0000FB090000}"/>
    <cellStyle name="표_토목내역서_부대초안_견적의뢰" xfId="1986" xr:uid="{00000000-0005-0000-0000-0000FC090000}"/>
    <cellStyle name="표_토목내역서_부대초안_견적의뢰 2" xfId="1987" xr:uid="{00000000-0005-0000-0000-0000FD090000}"/>
    <cellStyle name="표_토목내역서_부대초안_견적의뢰_2011년 소백산 자락길 홍보관 신축공사(건축)" xfId="1988" xr:uid="{00000000-0005-0000-0000-0000FE090000}"/>
    <cellStyle name="표_토목내역서_부대초안_견적의뢰_갑지(건축 (2)" xfId="1989" xr:uid="{00000000-0005-0000-0000-0000FF090000}"/>
    <cellStyle name="표_토목내역서_부대초안_견적의뢰_갑지(건축 (2) 2" xfId="1990" xr:uid="{00000000-0005-0000-0000-0000000A0000}"/>
    <cellStyle name="표_토목내역서_부대초안_견적의뢰_경북능금농협(북촌)골판지공장 " xfId="1991" xr:uid="{00000000-0005-0000-0000-0000010A0000}"/>
    <cellStyle name="표_토목내역서_부대초안_견적의뢰_관급자재 명세" xfId="1992" xr:uid="{00000000-0005-0000-0000-0000020A0000}"/>
    <cellStyle name="표_토목내역서_부대초안_견적의뢰_삼성생활예술고 생활관(3층수정15%)공사" xfId="1993" xr:uid="{00000000-0005-0000-0000-0000030A0000}"/>
    <cellStyle name="표_토목내역서_부대초안_견적의뢰_삼성생활예술고 생활관(3층수정15%)공사 2" xfId="1994" xr:uid="{00000000-0005-0000-0000-0000040A0000}"/>
    <cellStyle name="표_토목내역서_부대초안_견적의뢰_안강여고 화장실 개선공사" xfId="1995" xr:uid="{00000000-0005-0000-0000-0000050A0000}"/>
    <cellStyle name="표_토목내역서_부대초안_견적의뢰_영주서부초등학교 교사동 방수공사" xfId="1996" xr:uid="{00000000-0005-0000-0000-0000060A0000}"/>
    <cellStyle name="표_토목내역서_부대초안_견적의뢰_용곡지구_보건진료소_신축설비공사" xfId="1997" xr:uid="{00000000-0005-0000-0000-0000070A0000}"/>
    <cellStyle name="표_토목내역서_부대초안_견적의뢰_용곡지구_보건진료소_신축설비공사 2" xfId="1998" xr:uid="{00000000-0005-0000-0000-0000080A0000}"/>
    <cellStyle name="표_토목내역서_부대초안_견적의뢰_우보초등학교 화장실보수및기타공사(건축)" xfId="1999" xr:uid="{00000000-0005-0000-0000-0000090A0000}"/>
    <cellStyle name="표_토목내역서_부대초안_견적의뢰_우보초등학교 화장실보수및기타공사(건축) 2" xfId="2000" xr:uid="{00000000-0005-0000-0000-00000A0A0000}"/>
    <cellStyle name="표_토목내역서_부대초안_견적의뢰_화령초등학교 다목적강당 증축공사(건축)" xfId="2001" xr:uid="{00000000-0005-0000-0000-00000B0A0000}"/>
    <cellStyle name="표_토목내역서_부대초안_견적의뢰_화령초등학교 다목적강당 증축공사(건축) 2" xfId="2002" xr:uid="{00000000-0005-0000-0000-00000C0A0000}"/>
    <cellStyle name="표_토목내역서_부대초안_견적의뢰_화령초등학교 다목적강당 증축공사(건축납품)" xfId="2003" xr:uid="{00000000-0005-0000-0000-00000D0A0000}"/>
    <cellStyle name="표_토목내역서_부대초안_견적의뢰_화령초등학교 다목적강당 증축공사(건축납품) 2" xfId="2004" xr:uid="{00000000-0005-0000-0000-00000E0A0000}"/>
    <cellStyle name="표_토목내역서_부대초안_경북능금농협(북촌)골판지공장 " xfId="2005" xr:uid="{00000000-0005-0000-0000-00000F0A0000}"/>
    <cellStyle name="표_토목내역서_부대초안_관급자재 명세" xfId="2006" xr:uid="{00000000-0005-0000-0000-0000100A0000}"/>
    <cellStyle name="표_토목내역서_부대초안_김포투찰" xfId="2007" xr:uid="{00000000-0005-0000-0000-0000110A0000}"/>
    <cellStyle name="표_토목내역서_부대초안_김포투찰_견적의뢰" xfId="2008" xr:uid="{00000000-0005-0000-0000-0000120A0000}"/>
    <cellStyle name="표_토목내역서_부대초안_김포투찰_견적의뢰 2" xfId="2009" xr:uid="{00000000-0005-0000-0000-0000130A0000}"/>
    <cellStyle name="표_토목내역서_부대초안_김포투찰_견적의뢰_2011년 소백산 자락길 홍보관 신축공사(건축)" xfId="2010" xr:uid="{00000000-0005-0000-0000-0000140A0000}"/>
    <cellStyle name="표_토목내역서_부대초안_김포투찰_견적의뢰_갑지(건축 (2)" xfId="2011" xr:uid="{00000000-0005-0000-0000-0000150A0000}"/>
    <cellStyle name="표_토목내역서_부대초안_김포투찰_견적의뢰_갑지(건축 (2) 2" xfId="2012" xr:uid="{00000000-0005-0000-0000-0000160A0000}"/>
    <cellStyle name="표_토목내역서_부대초안_김포투찰_견적의뢰_경북능금농협(북촌)골판지공장 " xfId="2013" xr:uid="{00000000-0005-0000-0000-0000170A0000}"/>
    <cellStyle name="표_토목내역서_부대초안_김포투찰_견적의뢰_관급자재 명세" xfId="2014" xr:uid="{00000000-0005-0000-0000-0000180A0000}"/>
    <cellStyle name="표_토목내역서_부대초안_김포투찰_견적의뢰_삼성생활예술고 생활관(3층수정15%)공사" xfId="2015" xr:uid="{00000000-0005-0000-0000-0000190A0000}"/>
    <cellStyle name="표_토목내역서_부대초안_김포투찰_견적의뢰_삼성생활예술고 생활관(3층수정15%)공사 2" xfId="2016" xr:uid="{00000000-0005-0000-0000-00001A0A0000}"/>
    <cellStyle name="표_토목내역서_부대초안_김포투찰_견적의뢰_안강여고 화장실 개선공사" xfId="2017" xr:uid="{00000000-0005-0000-0000-00001B0A0000}"/>
    <cellStyle name="표_토목내역서_부대초안_김포투찰_견적의뢰_영주서부초등학교 교사동 방수공사" xfId="2018" xr:uid="{00000000-0005-0000-0000-00001C0A0000}"/>
    <cellStyle name="표_토목내역서_부대초안_김포투찰_견적의뢰_용곡지구_보건진료소_신축설비공사" xfId="2019" xr:uid="{00000000-0005-0000-0000-00001D0A0000}"/>
    <cellStyle name="표_토목내역서_부대초안_김포투찰_견적의뢰_용곡지구_보건진료소_신축설비공사 2" xfId="2020" xr:uid="{00000000-0005-0000-0000-00001E0A0000}"/>
    <cellStyle name="표_토목내역서_부대초안_김포투찰_견적의뢰_우보초등학교 화장실보수및기타공사(건축)" xfId="2021" xr:uid="{00000000-0005-0000-0000-00001F0A0000}"/>
    <cellStyle name="표_토목내역서_부대초안_김포투찰_견적의뢰_우보초등학교 화장실보수및기타공사(건축) 2" xfId="2022" xr:uid="{00000000-0005-0000-0000-0000200A0000}"/>
    <cellStyle name="표_토목내역서_부대초안_김포투찰_견적의뢰_화령초등학교 다목적강당 증축공사(건축)" xfId="2023" xr:uid="{00000000-0005-0000-0000-0000210A0000}"/>
    <cellStyle name="표_토목내역서_부대초안_김포투찰_견적의뢰_화령초등학교 다목적강당 증축공사(건축) 2" xfId="2024" xr:uid="{00000000-0005-0000-0000-0000220A0000}"/>
    <cellStyle name="표_토목내역서_부대초안_김포투찰_견적의뢰_화령초등학교 다목적강당 증축공사(건축납품)" xfId="2025" xr:uid="{00000000-0005-0000-0000-0000230A0000}"/>
    <cellStyle name="표_토목내역서_부대초안_김포투찰_견적의뢰_화령초등학교 다목적강당 증축공사(건축납품) 2" xfId="2026" xr:uid="{00000000-0005-0000-0000-0000240A0000}"/>
    <cellStyle name="표_토목내역서_부대초안_삼성생활예술고 생활관(3층수정15%)공사" xfId="2027" xr:uid="{00000000-0005-0000-0000-0000250A0000}"/>
    <cellStyle name="표_토목내역서_부대초안_삼성생활예술고 생활관(3층수정15%)공사 2" xfId="2028" xr:uid="{00000000-0005-0000-0000-0000260A0000}"/>
    <cellStyle name="표_토목내역서_부대초안_안강여고 화장실 개선공사" xfId="2029" xr:uid="{00000000-0005-0000-0000-0000270A0000}"/>
    <cellStyle name="표_토목내역서_부대초안_영주서부초등학교 교사동 방수공사" xfId="2030" xr:uid="{00000000-0005-0000-0000-0000280A0000}"/>
    <cellStyle name="표_토목내역서_부대초안_용곡지구_보건진료소_신축설비공사" xfId="2031" xr:uid="{00000000-0005-0000-0000-0000290A0000}"/>
    <cellStyle name="표_토목내역서_부대초안_용곡지구_보건진료소_신축설비공사 2" xfId="2032" xr:uid="{00000000-0005-0000-0000-00002A0A0000}"/>
    <cellStyle name="표_토목내역서_부대초안_우보초등학교 화장실보수및기타공사(건축)" xfId="2033" xr:uid="{00000000-0005-0000-0000-00002B0A0000}"/>
    <cellStyle name="표_토목내역서_부대초안_우보초등학교 화장실보수및기타공사(건축) 2" xfId="2034" xr:uid="{00000000-0005-0000-0000-00002C0A0000}"/>
    <cellStyle name="표_토목내역서_부대초안_화령초등학교 다목적강당 증축공사(건축)" xfId="2035" xr:uid="{00000000-0005-0000-0000-00002D0A0000}"/>
    <cellStyle name="표_토목내역서_부대초안_화령초등학교 다목적강당 증축공사(건축) 2" xfId="2036" xr:uid="{00000000-0005-0000-0000-00002E0A0000}"/>
    <cellStyle name="표_토목내역서_부대초안_화령초등학교 다목적강당 증축공사(건축납품)" xfId="2037" xr:uid="{00000000-0005-0000-0000-00002F0A0000}"/>
    <cellStyle name="표_토목내역서_부대초안_화령초등학교 다목적강당 증축공사(건축납품) 2" xfId="2038" xr:uid="{00000000-0005-0000-0000-0000300A0000}"/>
    <cellStyle name="표_토목내역서_삼성생활예술고 생활관(3층수정15%)공사" xfId="2039" xr:uid="{00000000-0005-0000-0000-0000310A0000}"/>
    <cellStyle name="표_토목내역서_삼성생활예술고 생활관(3층수정15%)공사 2" xfId="2040" xr:uid="{00000000-0005-0000-0000-0000320A0000}"/>
    <cellStyle name="표_토목내역서_안강여고 화장실 개선공사" xfId="2041" xr:uid="{00000000-0005-0000-0000-0000330A0000}"/>
    <cellStyle name="표_토목내역서_영주서부초등학교 교사동 방수공사" xfId="2042" xr:uid="{00000000-0005-0000-0000-0000340A0000}"/>
    <cellStyle name="표_토목내역서_용곡지구_보건진료소_신축설비공사" xfId="2043" xr:uid="{00000000-0005-0000-0000-0000350A0000}"/>
    <cellStyle name="표_토목내역서_용곡지구_보건진료소_신축설비공사 2" xfId="2044" xr:uid="{00000000-0005-0000-0000-0000360A0000}"/>
    <cellStyle name="표_토목내역서_우보초등학교 화장실보수및기타공사(건축)" xfId="2045" xr:uid="{00000000-0005-0000-0000-0000370A0000}"/>
    <cellStyle name="표_토목내역서_우보초등학교 화장실보수및기타공사(건축) 2" xfId="2046" xr:uid="{00000000-0005-0000-0000-0000380A0000}"/>
    <cellStyle name="표_토목내역서_화령초등학교 다목적강당 증축공사(건축)" xfId="2047" xr:uid="{00000000-0005-0000-0000-0000390A0000}"/>
    <cellStyle name="표_토목내역서_화령초등학교 다목적강당 증축공사(건축) 2" xfId="2048" xr:uid="{00000000-0005-0000-0000-00003A0A0000}"/>
    <cellStyle name="표_토목내역서_화령초등학교 다목적강당 증축공사(건축납품)" xfId="2049" xr:uid="{00000000-0005-0000-0000-00003B0A0000}"/>
    <cellStyle name="표_토목내역서_화령초등학교 다목적강당 증축공사(건축납품) 2" xfId="2050" xr:uid="{00000000-0005-0000-0000-00003C0A0000}"/>
    <cellStyle name="표_화령초등학교 다목적강당 증축공사(건축)" xfId="2051" xr:uid="{00000000-0005-0000-0000-00003D0A0000}"/>
    <cellStyle name="표_화령초등학교 다목적강당 증축공사(건축) 2" xfId="2052" xr:uid="{00000000-0005-0000-0000-00003E0A0000}"/>
    <cellStyle name="표_화령초등학교 다목적강당 증축공사(건축납품)" xfId="2053" xr:uid="{00000000-0005-0000-0000-00003F0A0000}"/>
    <cellStyle name="표_화령초등학교 다목적강당 증축공사(건축납품) 2" xfId="2054" xr:uid="{00000000-0005-0000-0000-0000400A0000}"/>
    <cellStyle name="표준" xfId="0" builtinId="0"/>
    <cellStyle name="표준 2" xfId="2055" xr:uid="{00000000-0005-0000-0000-0000420A0000}"/>
    <cellStyle name="표준 2 2" xfId="2056" xr:uid="{00000000-0005-0000-0000-0000430A0000}"/>
    <cellStyle name="표준 2 3" xfId="2644" xr:uid="{00000000-0005-0000-0000-0000440A0000}"/>
    <cellStyle name="표준 3" xfId="2057" xr:uid="{00000000-0005-0000-0000-0000450A0000}"/>
    <cellStyle name="표준 3 2" xfId="2645" xr:uid="{00000000-0005-0000-0000-0000460A0000}"/>
    <cellStyle name="표준 4" xfId="2058" xr:uid="{00000000-0005-0000-0000-0000470A0000}"/>
    <cellStyle name="표준 5" xfId="2646" xr:uid="{00000000-0005-0000-0000-0000480A0000}"/>
    <cellStyle name="標準_Akia(F）-8" xfId="2061" xr:uid="{00000000-0005-0000-0000-0000490A0000}"/>
    <cellStyle name="표준_납품- 서북면파출소개축공사(건축)" xfId="2059" xr:uid="{00000000-0005-0000-0000-00004B0A0000}"/>
    <cellStyle name="표준_영천영어타운리모델링공사" xfId="2060" xr:uid="{00000000-0005-0000-0000-00004D0A0000}"/>
    <cellStyle name="표준1" xfId="2062" xr:uid="{00000000-0005-0000-0000-00004E0A0000}"/>
    <cellStyle name="표준2" xfId="2063" xr:uid="{00000000-0005-0000-0000-00004F0A0000}"/>
    <cellStyle name="표준2 2" xfId="2064" xr:uid="{00000000-0005-0000-0000-0000500A0000}"/>
    <cellStyle name="표쥰" xfId="2065" xr:uid="{00000000-0005-0000-0000-0000510A0000}"/>
    <cellStyle name="합계" xfId="2066" xr:uid="{00000000-0005-0000-0000-0000520A0000}"/>
    <cellStyle name="합산" xfId="2067" xr:uid="{00000000-0005-0000-0000-0000530A0000}"/>
    <cellStyle name="해동양식" xfId="2068" xr:uid="{00000000-0005-0000-0000-0000540A0000}"/>
    <cellStyle name="화폐기호" xfId="2069" xr:uid="{00000000-0005-0000-0000-0000550A0000}"/>
    <cellStyle name="화폐기호 2" xfId="2647" xr:uid="{00000000-0005-0000-0000-0000560A0000}"/>
    <cellStyle name="화폐기호0" xfId="2070" xr:uid="{00000000-0005-0000-0000-0000570A0000}"/>
    <cellStyle name="화폐기호0 2" xfId="2071" xr:uid="{00000000-0005-0000-0000-0000580A0000}"/>
    <cellStyle name="화폐기호0 3" xfId="2648" xr:uid="{00000000-0005-0000-0000-0000590A0000}"/>
    <cellStyle name="ㅏㅏㅏ" xfId="1529" xr:uid="{00000000-0005-0000-0000-00005A0A0000}"/>
    <cellStyle name="ㅣ" xfId="1530" xr:uid="{00000000-0005-0000-0000-00005B0A0000}"/>
  </cellStyles>
  <dxfs count="4">
    <dxf>
      <numFmt numFmtId="208" formatCode="#,###"/>
    </dxf>
    <dxf>
      <numFmt numFmtId="254" formatCode="#,##0.0#####"/>
    </dxf>
    <dxf>
      <numFmt numFmtId="208" formatCode="#,###"/>
    </dxf>
    <dxf>
      <numFmt numFmtId="254" formatCode="#,##0.0#####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5</xdr:row>
      <xdr:rowOff>152400</xdr:rowOff>
    </xdr:to>
    <xdr:sp macro="" textlink="">
      <xdr:nvSpPr>
        <xdr:cNvPr id="2" name="WordArt 1">
          <a:extLst>
            <a:ext uri="{FF2B5EF4-FFF2-40B4-BE49-F238E27FC236}">
              <a16:creationId xmlns:a16="http://schemas.microsoft.com/office/drawing/2014/main" id="{2C8A66A1-E39F-48C7-B908-3A544FCE811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0" y="2105025"/>
          <a:ext cx="0" cy="5143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ko-KR" altLang="en-US" sz="3600" kern="10" spc="72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800000"/>
              </a:solidFill>
              <a:effectLst>
                <a:outerShdw dist="35921" dir="2700000" algn="ctr" rotWithShape="0">
                  <a:srgbClr val="808080"/>
                </a:outerShdw>
              </a:effectLst>
              <a:latin typeface="휴먼엑스포"/>
              <a:ea typeface="휴먼엑스포"/>
            </a:rPr>
            <a:t>내   역   서</a:t>
          </a:r>
        </a:p>
      </xdr:txBody>
    </xdr:sp>
    <xdr:clientData/>
  </xdr:twoCellAnchor>
  <xdr:twoCellAnchor>
    <xdr:from>
      <xdr:col>0</xdr:col>
      <xdr:colOff>0</xdr:colOff>
      <xdr:row>1</xdr:row>
      <xdr:rowOff>228600</xdr:rowOff>
    </xdr:from>
    <xdr:to>
      <xdr:col>0</xdr:col>
      <xdr:colOff>0</xdr:colOff>
      <xdr:row>1</xdr:row>
      <xdr:rowOff>457200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D440C0E0-58E3-42C1-835E-DE3696C03A39}"/>
            </a:ext>
          </a:extLst>
        </xdr:cNvPr>
        <xdr:cNvSpPr>
          <a:spLocks noChangeArrowheads="1"/>
        </xdr:cNvSpPr>
      </xdr:nvSpPr>
      <xdr:spPr bwMode="auto">
        <a:xfrm>
          <a:off x="0" y="1533525"/>
          <a:ext cx="0" cy="228600"/>
        </a:xfrm>
        <a:prstGeom prst="rect">
          <a:avLst/>
        </a:prstGeom>
        <a:gradFill rotWithShape="0">
          <a:gsLst>
            <a:gs pos="0">
              <a:srgbClr val="333333"/>
            </a:gs>
            <a:gs pos="100000">
              <a:srgbClr val="808080"/>
            </a:gs>
          </a:gsLst>
          <a:lin ang="0" scaled="1"/>
        </a:gradFill>
        <a:ln w="317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20</xdr:row>
      <xdr:rowOff>125731</xdr:rowOff>
    </xdr:from>
    <xdr:to>
      <xdr:col>14</xdr:col>
      <xdr:colOff>0</xdr:colOff>
      <xdr:row>20</xdr:row>
      <xdr:rowOff>171450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6F5C3BBA-48CB-45E4-8F07-D03D07A27DD8}"/>
            </a:ext>
          </a:extLst>
        </xdr:cNvPr>
        <xdr:cNvSpPr>
          <a:spLocks noChangeArrowheads="1"/>
        </xdr:cNvSpPr>
      </xdr:nvSpPr>
      <xdr:spPr bwMode="auto">
        <a:xfrm>
          <a:off x="0" y="5840731"/>
          <a:ext cx="9324975" cy="45719"/>
        </a:xfrm>
        <a:prstGeom prst="rect">
          <a:avLst/>
        </a:prstGeom>
        <a:gradFill rotWithShape="0">
          <a:gsLst>
            <a:gs pos="0">
              <a:srgbClr val="333333"/>
            </a:gs>
            <a:gs pos="100000">
              <a:srgbClr val="808080"/>
            </a:gs>
          </a:gsLst>
          <a:lin ang="0" scaled="1"/>
        </a:gradFill>
        <a:ln w="3175">
          <a:noFill/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66675</xdr:colOff>
      <xdr:row>35</xdr:row>
      <xdr:rowOff>57151</xdr:rowOff>
    </xdr:from>
    <xdr:to>
      <xdr:col>9</xdr:col>
      <xdr:colOff>740058</xdr:colOff>
      <xdr:row>39</xdr:row>
      <xdr:rowOff>190203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45634DE3-0938-4B11-9C8C-64F70EB1DF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620500" y="8239126"/>
          <a:ext cx="2911758" cy="1085552"/>
        </a:xfrm>
        <a:prstGeom prst="rect">
          <a:avLst/>
        </a:prstGeom>
      </xdr:spPr>
    </xdr:pic>
    <xdr:clientData/>
  </xdr:twoCellAnchor>
  <xdr:twoCellAnchor editAs="oneCell">
    <xdr:from>
      <xdr:col>7</xdr:col>
      <xdr:colOff>57150</xdr:colOff>
      <xdr:row>22</xdr:row>
      <xdr:rowOff>9525</xdr:rowOff>
    </xdr:from>
    <xdr:to>
      <xdr:col>9</xdr:col>
      <xdr:colOff>66393</xdr:colOff>
      <xdr:row>28</xdr:row>
      <xdr:rowOff>209346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B15FCF3B-8399-468F-5A39-6180B70AC2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610975" y="6057900"/>
          <a:ext cx="2247618" cy="1628571"/>
        </a:xfrm>
        <a:prstGeom prst="rect">
          <a:avLst/>
        </a:prstGeom>
      </xdr:spPr>
    </xdr:pic>
    <xdr:clientData/>
  </xdr:twoCellAnchor>
  <xdr:twoCellAnchor editAs="oneCell">
    <xdr:from>
      <xdr:col>7</xdr:col>
      <xdr:colOff>47625</xdr:colOff>
      <xdr:row>29</xdr:row>
      <xdr:rowOff>209550</xdr:rowOff>
    </xdr:from>
    <xdr:to>
      <xdr:col>9</xdr:col>
      <xdr:colOff>946822</xdr:colOff>
      <xdr:row>33</xdr:row>
      <xdr:rowOff>19256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A1B289-2789-9D90-B62D-3B3FF7D5FF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849100" y="7381875"/>
          <a:ext cx="3137572" cy="76220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19050</xdr:rowOff>
    </xdr:from>
    <xdr:to>
      <xdr:col>0</xdr:col>
      <xdr:colOff>0</xdr:colOff>
      <xdr:row>5</xdr:row>
      <xdr:rowOff>152400</xdr:rowOff>
    </xdr:to>
    <xdr:sp macro="" textlink="">
      <xdr:nvSpPr>
        <xdr:cNvPr id="2" name="WordArt 1">
          <a:extLst>
            <a:ext uri="{FF2B5EF4-FFF2-40B4-BE49-F238E27FC236}">
              <a16:creationId xmlns:a16="http://schemas.microsoft.com/office/drawing/2014/main" id="{C4453EC6-C24F-491D-9DFB-C31F13320DAE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0" y="2105025"/>
          <a:ext cx="0" cy="5143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ko-KR" altLang="en-US" sz="3600" kern="10" spc="72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800000"/>
              </a:solidFill>
              <a:effectLst>
                <a:outerShdw dist="35921" dir="2700000" algn="ctr" rotWithShape="0">
                  <a:srgbClr val="808080"/>
                </a:outerShdw>
              </a:effectLst>
              <a:latin typeface="휴먼엑스포"/>
              <a:ea typeface="휴먼엑스포"/>
            </a:rPr>
            <a:t>내   역   서</a:t>
          </a:r>
        </a:p>
      </xdr:txBody>
    </xdr:sp>
    <xdr:clientData/>
  </xdr:twoCellAnchor>
  <xdr:twoCellAnchor>
    <xdr:from>
      <xdr:col>0</xdr:col>
      <xdr:colOff>0</xdr:colOff>
      <xdr:row>1</xdr:row>
      <xdr:rowOff>228600</xdr:rowOff>
    </xdr:from>
    <xdr:to>
      <xdr:col>0</xdr:col>
      <xdr:colOff>0</xdr:colOff>
      <xdr:row>1</xdr:row>
      <xdr:rowOff>457200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AE38C0FF-40DB-4575-B386-B98D4420ABBA}"/>
            </a:ext>
          </a:extLst>
        </xdr:cNvPr>
        <xdr:cNvSpPr>
          <a:spLocks noChangeArrowheads="1"/>
        </xdr:cNvSpPr>
      </xdr:nvSpPr>
      <xdr:spPr bwMode="auto">
        <a:xfrm>
          <a:off x="0" y="1533525"/>
          <a:ext cx="0" cy="228600"/>
        </a:xfrm>
        <a:prstGeom prst="rect">
          <a:avLst/>
        </a:prstGeom>
        <a:gradFill rotWithShape="0">
          <a:gsLst>
            <a:gs pos="0">
              <a:srgbClr val="333333"/>
            </a:gs>
            <a:gs pos="100000">
              <a:srgbClr val="808080"/>
            </a:gs>
          </a:gsLst>
          <a:lin ang="0" scaled="1"/>
        </a:gradFill>
        <a:ln w="3175">
          <a:noFill/>
          <a:miter lim="800000"/>
          <a:headEnd/>
          <a:tailEnd/>
        </a:ln>
      </xdr:spPr>
    </xdr:sp>
    <xdr:clientData/>
  </xdr:twoCellAnchor>
  <xdr:twoCellAnchor>
    <xdr:from>
      <xdr:col>12</xdr:col>
      <xdr:colOff>0</xdr:colOff>
      <xdr:row>3</xdr:row>
      <xdr:rowOff>19050</xdr:rowOff>
    </xdr:from>
    <xdr:to>
      <xdr:col>12</xdr:col>
      <xdr:colOff>0</xdr:colOff>
      <xdr:row>5</xdr:row>
      <xdr:rowOff>152400</xdr:rowOff>
    </xdr:to>
    <xdr:sp macro="" textlink="">
      <xdr:nvSpPr>
        <xdr:cNvPr id="4" name="WordArt 5">
          <a:extLst>
            <a:ext uri="{FF2B5EF4-FFF2-40B4-BE49-F238E27FC236}">
              <a16:creationId xmlns:a16="http://schemas.microsoft.com/office/drawing/2014/main" id="{BA30C2D6-23BA-4878-B9FD-574613C19D73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8934450" y="2105025"/>
          <a:ext cx="0" cy="5143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ko-KR" altLang="en-US" sz="3600" kern="10" spc="72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800000"/>
              </a:solidFill>
              <a:effectLst>
                <a:outerShdw dist="35921" dir="2700000" algn="ctr" rotWithShape="0">
                  <a:srgbClr val="808080"/>
                </a:outerShdw>
              </a:effectLst>
              <a:latin typeface="휴먼엑스포"/>
              <a:ea typeface="휴먼엑스포"/>
            </a:rPr>
            <a:t>중 기 경 비</a:t>
          </a:r>
        </a:p>
      </xdr:txBody>
    </xdr:sp>
    <xdr:clientData/>
  </xdr:twoCellAnchor>
  <xdr:twoCellAnchor>
    <xdr:from>
      <xdr:col>12</xdr:col>
      <xdr:colOff>0</xdr:colOff>
      <xdr:row>1</xdr:row>
      <xdr:rowOff>228600</xdr:rowOff>
    </xdr:from>
    <xdr:to>
      <xdr:col>12</xdr:col>
      <xdr:colOff>0</xdr:colOff>
      <xdr:row>1</xdr:row>
      <xdr:rowOff>457200</xdr:rowOff>
    </xdr:to>
    <xdr:sp macro="" textlink="">
      <xdr:nvSpPr>
        <xdr:cNvPr id="5" name="Rectangle 6">
          <a:extLst>
            <a:ext uri="{FF2B5EF4-FFF2-40B4-BE49-F238E27FC236}">
              <a16:creationId xmlns:a16="http://schemas.microsoft.com/office/drawing/2014/main" id="{4F689790-2308-4C06-8DF3-8FDABAEFDC83}"/>
            </a:ext>
          </a:extLst>
        </xdr:cNvPr>
        <xdr:cNvSpPr>
          <a:spLocks noChangeArrowheads="1"/>
        </xdr:cNvSpPr>
      </xdr:nvSpPr>
      <xdr:spPr bwMode="auto">
        <a:xfrm>
          <a:off x="8934450" y="1533525"/>
          <a:ext cx="0" cy="228600"/>
        </a:xfrm>
        <a:prstGeom prst="rect">
          <a:avLst/>
        </a:prstGeom>
        <a:gradFill rotWithShape="0">
          <a:gsLst>
            <a:gs pos="0">
              <a:srgbClr val="333333"/>
            </a:gs>
            <a:gs pos="100000">
              <a:srgbClr val="808080"/>
            </a:gs>
          </a:gsLst>
          <a:lin ang="0" scaled="1"/>
        </a:gradFill>
        <a:ln w="3175">
          <a:noFill/>
          <a:miter lim="800000"/>
          <a:headEnd/>
          <a:tailEnd/>
        </a:ln>
      </xdr:spPr>
    </xdr:sp>
    <xdr:clientData/>
  </xdr:twoCellAnchor>
  <xdr:twoCellAnchor>
    <xdr:from>
      <xdr:col>12</xdr:col>
      <xdr:colOff>0</xdr:colOff>
      <xdr:row>3</xdr:row>
      <xdr:rowOff>19050</xdr:rowOff>
    </xdr:from>
    <xdr:to>
      <xdr:col>12</xdr:col>
      <xdr:colOff>0</xdr:colOff>
      <xdr:row>5</xdr:row>
      <xdr:rowOff>152400</xdr:rowOff>
    </xdr:to>
    <xdr:sp macro="" textlink="">
      <xdr:nvSpPr>
        <xdr:cNvPr id="6" name="WordArt 7">
          <a:extLst>
            <a:ext uri="{FF2B5EF4-FFF2-40B4-BE49-F238E27FC236}">
              <a16:creationId xmlns:a16="http://schemas.microsoft.com/office/drawing/2014/main" id="{E8C3AC0E-8AA1-4FDD-91E8-ABEA1123C843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8934450" y="2105025"/>
          <a:ext cx="0" cy="5143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ko-KR" altLang="en-US" sz="3600" kern="10" spc="72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800000"/>
              </a:solidFill>
              <a:effectLst>
                <a:outerShdw dist="35921" dir="2700000" algn="ctr" rotWithShape="0">
                  <a:srgbClr val="808080"/>
                </a:outerShdw>
              </a:effectLst>
              <a:latin typeface="휴먼엑스포"/>
              <a:ea typeface="휴먼엑스포"/>
            </a:rPr>
            <a:t>골조집계 및 산출서</a:t>
          </a:r>
        </a:p>
      </xdr:txBody>
    </xdr:sp>
    <xdr:clientData/>
  </xdr:twoCellAnchor>
  <xdr:twoCellAnchor>
    <xdr:from>
      <xdr:col>12</xdr:col>
      <xdr:colOff>0</xdr:colOff>
      <xdr:row>1</xdr:row>
      <xdr:rowOff>228600</xdr:rowOff>
    </xdr:from>
    <xdr:to>
      <xdr:col>12</xdr:col>
      <xdr:colOff>0</xdr:colOff>
      <xdr:row>1</xdr:row>
      <xdr:rowOff>457200</xdr:rowOff>
    </xdr:to>
    <xdr:sp macro="" textlink="">
      <xdr:nvSpPr>
        <xdr:cNvPr id="7" name="Rectangle 8">
          <a:extLst>
            <a:ext uri="{FF2B5EF4-FFF2-40B4-BE49-F238E27FC236}">
              <a16:creationId xmlns:a16="http://schemas.microsoft.com/office/drawing/2014/main" id="{B36C8291-02A8-4799-A4BE-8065B8471558}"/>
            </a:ext>
          </a:extLst>
        </xdr:cNvPr>
        <xdr:cNvSpPr>
          <a:spLocks noChangeArrowheads="1"/>
        </xdr:cNvSpPr>
      </xdr:nvSpPr>
      <xdr:spPr bwMode="auto">
        <a:xfrm>
          <a:off x="8934450" y="1533525"/>
          <a:ext cx="0" cy="228600"/>
        </a:xfrm>
        <a:prstGeom prst="rect">
          <a:avLst/>
        </a:prstGeom>
        <a:gradFill rotWithShape="0">
          <a:gsLst>
            <a:gs pos="0">
              <a:srgbClr val="333333"/>
            </a:gs>
            <a:gs pos="100000">
              <a:srgbClr val="808080"/>
            </a:gs>
          </a:gsLst>
          <a:lin ang="0" scaled="1"/>
        </a:gradFill>
        <a:ln w="3175">
          <a:noFill/>
          <a:miter lim="800000"/>
          <a:headEnd/>
          <a:tailEnd/>
        </a:ln>
      </xdr:spPr>
    </xdr:sp>
    <xdr:clientData/>
  </xdr:twoCellAnchor>
  <xdr:twoCellAnchor>
    <xdr:from>
      <xdr:col>12</xdr:col>
      <xdr:colOff>0</xdr:colOff>
      <xdr:row>3</xdr:row>
      <xdr:rowOff>19050</xdr:rowOff>
    </xdr:from>
    <xdr:to>
      <xdr:col>12</xdr:col>
      <xdr:colOff>0</xdr:colOff>
      <xdr:row>5</xdr:row>
      <xdr:rowOff>152400</xdr:rowOff>
    </xdr:to>
    <xdr:sp macro="" textlink="">
      <xdr:nvSpPr>
        <xdr:cNvPr id="8" name="WordArt 9">
          <a:extLst>
            <a:ext uri="{FF2B5EF4-FFF2-40B4-BE49-F238E27FC236}">
              <a16:creationId xmlns:a16="http://schemas.microsoft.com/office/drawing/2014/main" id="{F515BAD6-749F-4AEC-9462-2A1A8B05C25A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8934450" y="2105025"/>
          <a:ext cx="0" cy="5143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ko-KR" altLang="en-US" sz="3600" kern="10" spc="72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800000"/>
              </a:solidFill>
              <a:effectLst>
                <a:outerShdw dist="35921" dir="2700000" algn="ctr" rotWithShape="0">
                  <a:srgbClr val="808080"/>
                </a:outerShdw>
              </a:effectLst>
              <a:latin typeface="휴먼엑스포"/>
              <a:ea typeface="휴먼엑스포"/>
            </a:rPr>
            <a:t>마감집계 및 산출서</a:t>
          </a:r>
        </a:p>
      </xdr:txBody>
    </xdr:sp>
    <xdr:clientData/>
  </xdr:twoCellAnchor>
  <xdr:twoCellAnchor>
    <xdr:from>
      <xdr:col>12</xdr:col>
      <xdr:colOff>0</xdr:colOff>
      <xdr:row>1</xdr:row>
      <xdr:rowOff>228600</xdr:rowOff>
    </xdr:from>
    <xdr:to>
      <xdr:col>12</xdr:col>
      <xdr:colOff>0</xdr:colOff>
      <xdr:row>1</xdr:row>
      <xdr:rowOff>457200</xdr:rowOff>
    </xdr:to>
    <xdr:sp macro="" textlink="">
      <xdr:nvSpPr>
        <xdr:cNvPr id="9" name="Rectangle 10">
          <a:extLst>
            <a:ext uri="{FF2B5EF4-FFF2-40B4-BE49-F238E27FC236}">
              <a16:creationId xmlns:a16="http://schemas.microsoft.com/office/drawing/2014/main" id="{2A477F4E-841B-413A-A230-8613F83DEFFF}"/>
            </a:ext>
          </a:extLst>
        </xdr:cNvPr>
        <xdr:cNvSpPr>
          <a:spLocks noChangeArrowheads="1"/>
        </xdr:cNvSpPr>
      </xdr:nvSpPr>
      <xdr:spPr bwMode="auto">
        <a:xfrm>
          <a:off x="8934450" y="1533525"/>
          <a:ext cx="0" cy="228600"/>
        </a:xfrm>
        <a:prstGeom prst="rect">
          <a:avLst/>
        </a:prstGeom>
        <a:gradFill rotWithShape="0">
          <a:gsLst>
            <a:gs pos="0">
              <a:srgbClr val="333333"/>
            </a:gs>
            <a:gs pos="100000">
              <a:srgbClr val="808080"/>
            </a:gs>
          </a:gsLst>
          <a:lin ang="0" scaled="1"/>
        </a:gradFill>
        <a:ln w="317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71439</xdr:rowOff>
    </xdr:from>
    <xdr:to>
      <xdr:col>12</xdr:col>
      <xdr:colOff>0</xdr:colOff>
      <xdr:row>1</xdr:row>
      <xdr:rowOff>159545</xdr:rowOff>
    </xdr:to>
    <xdr:sp macro="" textlink="">
      <xdr:nvSpPr>
        <xdr:cNvPr id="10" name="Rectangle 12">
          <a:extLst>
            <a:ext uri="{FF2B5EF4-FFF2-40B4-BE49-F238E27FC236}">
              <a16:creationId xmlns:a16="http://schemas.microsoft.com/office/drawing/2014/main" id="{442A8D52-F01C-4DC0-991E-D6FF935E6D04}"/>
            </a:ext>
          </a:extLst>
        </xdr:cNvPr>
        <xdr:cNvSpPr>
          <a:spLocks noChangeArrowheads="1"/>
        </xdr:cNvSpPr>
      </xdr:nvSpPr>
      <xdr:spPr bwMode="auto">
        <a:xfrm>
          <a:off x="0" y="1376364"/>
          <a:ext cx="8934450" cy="88106"/>
        </a:xfrm>
        <a:prstGeom prst="rect">
          <a:avLst/>
        </a:prstGeom>
        <a:gradFill rotWithShape="0">
          <a:gsLst>
            <a:gs pos="0">
              <a:srgbClr val="333333"/>
            </a:gs>
            <a:gs pos="100000">
              <a:srgbClr val="808080"/>
            </a:gs>
          </a:gsLst>
          <a:lin ang="0" scaled="1"/>
        </a:gradFill>
        <a:ln w="3175">
          <a:noFill/>
          <a:miter lim="800000"/>
          <a:headEnd/>
          <a:tailEnd/>
        </a:ln>
      </xdr:spPr>
    </xdr:sp>
    <xdr:clientData/>
  </xdr:twoCellAnchor>
  <xdr:twoCellAnchor>
    <xdr:from>
      <xdr:col>12</xdr:col>
      <xdr:colOff>0</xdr:colOff>
      <xdr:row>3</xdr:row>
      <xdr:rowOff>19050</xdr:rowOff>
    </xdr:from>
    <xdr:to>
      <xdr:col>12</xdr:col>
      <xdr:colOff>0</xdr:colOff>
      <xdr:row>5</xdr:row>
      <xdr:rowOff>152400</xdr:rowOff>
    </xdr:to>
    <xdr:sp macro="" textlink="">
      <xdr:nvSpPr>
        <xdr:cNvPr id="11" name="WordArt 23">
          <a:extLst>
            <a:ext uri="{FF2B5EF4-FFF2-40B4-BE49-F238E27FC236}">
              <a16:creationId xmlns:a16="http://schemas.microsoft.com/office/drawing/2014/main" id="{64500759-4752-46F6-9FE3-D44374FA3A44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8934450" y="2105025"/>
          <a:ext cx="0" cy="5143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ko-KR" altLang="en-US" sz="3600" kern="10" spc="72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800000"/>
              </a:solidFill>
              <a:effectLst>
                <a:outerShdw dist="35921" dir="2700000" algn="ctr" rotWithShape="0">
                  <a:srgbClr val="808080"/>
                </a:outerShdw>
              </a:effectLst>
              <a:latin typeface="휴먼엑스포"/>
              <a:ea typeface="휴먼엑스포"/>
            </a:rPr>
            <a:t>중 기 경 비</a:t>
          </a:r>
        </a:p>
      </xdr:txBody>
    </xdr:sp>
    <xdr:clientData/>
  </xdr:twoCellAnchor>
  <xdr:twoCellAnchor>
    <xdr:from>
      <xdr:col>12</xdr:col>
      <xdr:colOff>0</xdr:colOff>
      <xdr:row>1</xdr:row>
      <xdr:rowOff>228600</xdr:rowOff>
    </xdr:from>
    <xdr:to>
      <xdr:col>12</xdr:col>
      <xdr:colOff>0</xdr:colOff>
      <xdr:row>1</xdr:row>
      <xdr:rowOff>457200</xdr:rowOff>
    </xdr:to>
    <xdr:sp macro="" textlink="">
      <xdr:nvSpPr>
        <xdr:cNvPr id="12" name="Rectangle 24">
          <a:extLst>
            <a:ext uri="{FF2B5EF4-FFF2-40B4-BE49-F238E27FC236}">
              <a16:creationId xmlns:a16="http://schemas.microsoft.com/office/drawing/2014/main" id="{ECE7A5C6-5176-456C-8598-7D623A506BA0}"/>
            </a:ext>
          </a:extLst>
        </xdr:cNvPr>
        <xdr:cNvSpPr>
          <a:spLocks noChangeArrowheads="1"/>
        </xdr:cNvSpPr>
      </xdr:nvSpPr>
      <xdr:spPr bwMode="auto">
        <a:xfrm>
          <a:off x="8934450" y="1533525"/>
          <a:ext cx="0" cy="228600"/>
        </a:xfrm>
        <a:prstGeom prst="rect">
          <a:avLst/>
        </a:prstGeom>
        <a:gradFill rotWithShape="0">
          <a:gsLst>
            <a:gs pos="0">
              <a:srgbClr val="333333"/>
            </a:gs>
            <a:gs pos="100000">
              <a:srgbClr val="808080"/>
            </a:gs>
          </a:gsLst>
          <a:lin ang="0" scaled="1"/>
        </a:gradFill>
        <a:ln w="3175">
          <a:noFill/>
          <a:miter lim="800000"/>
          <a:headEnd/>
          <a:tailEnd/>
        </a:ln>
      </xdr:spPr>
    </xdr:sp>
    <xdr:clientData/>
  </xdr:twoCellAnchor>
  <xdr:twoCellAnchor>
    <xdr:from>
      <xdr:col>12</xdr:col>
      <xdr:colOff>0</xdr:colOff>
      <xdr:row>19</xdr:row>
      <xdr:rowOff>19050</xdr:rowOff>
    </xdr:from>
    <xdr:to>
      <xdr:col>12</xdr:col>
      <xdr:colOff>0</xdr:colOff>
      <xdr:row>21</xdr:row>
      <xdr:rowOff>152400</xdr:rowOff>
    </xdr:to>
    <xdr:sp macro="" textlink="">
      <xdr:nvSpPr>
        <xdr:cNvPr id="13" name="WordArt 5">
          <a:extLst>
            <a:ext uri="{FF2B5EF4-FFF2-40B4-BE49-F238E27FC236}">
              <a16:creationId xmlns:a16="http://schemas.microsoft.com/office/drawing/2014/main" id="{F76EA941-5D22-420F-8500-25237E0909DF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8934450" y="8382000"/>
          <a:ext cx="0" cy="5143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ko-KR" altLang="en-US" sz="3600" kern="10" spc="72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800000"/>
              </a:solidFill>
              <a:effectLst>
                <a:outerShdw dist="35921" dir="2700000" algn="ctr" rotWithShape="0">
                  <a:srgbClr val="808080"/>
                </a:outerShdw>
              </a:effectLst>
              <a:latin typeface="휴먼엑스포"/>
              <a:ea typeface="휴먼엑스포"/>
            </a:rPr>
            <a:t>중 기 경 비</a:t>
          </a:r>
        </a:p>
      </xdr:txBody>
    </xdr:sp>
    <xdr:clientData/>
  </xdr:twoCellAnchor>
  <xdr:twoCellAnchor>
    <xdr:from>
      <xdr:col>12</xdr:col>
      <xdr:colOff>0</xdr:colOff>
      <xdr:row>17</xdr:row>
      <xdr:rowOff>228600</xdr:rowOff>
    </xdr:from>
    <xdr:to>
      <xdr:col>12</xdr:col>
      <xdr:colOff>0</xdr:colOff>
      <xdr:row>17</xdr:row>
      <xdr:rowOff>457200</xdr:rowOff>
    </xdr:to>
    <xdr:sp macro="" textlink="">
      <xdr:nvSpPr>
        <xdr:cNvPr id="14" name="Rectangle 6">
          <a:extLst>
            <a:ext uri="{FF2B5EF4-FFF2-40B4-BE49-F238E27FC236}">
              <a16:creationId xmlns:a16="http://schemas.microsoft.com/office/drawing/2014/main" id="{4A82DC53-7C7E-4AC7-9858-618977407E99}"/>
            </a:ext>
          </a:extLst>
        </xdr:cNvPr>
        <xdr:cNvSpPr>
          <a:spLocks noChangeArrowheads="1"/>
        </xdr:cNvSpPr>
      </xdr:nvSpPr>
      <xdr:spPr bwMode="auto">
        <a:xfrm>
          <a:off x="8934450" y="7810500"/>
          <a:ext cx="0" cy="228600"/>
        </a:xfrm>
        <a:prstGeom prst="rect">
          <a:avLst/>
        </a:prstGeom>
        <a:gradFill rotWithShape="0">
          <a:gsLst>
            <a:gs pos="0">
              <a:srgbClr val="333333"/>
            </a:gs>
            <a:gs pos="100000">
              <a:srgbClr val="808080"/>
            </a:gs>
          </a:gsLst>
          <a:lin ang="0" scaled="1"/>
        </a:gradFill>
        <a:ln w="3175">
          <a:noFill/>
          <a:miter lim="800000"/>
          <a:headEnd/>
          <a:tailEnd/>
        </a:ln>
      </xdr:spPr>
    </xdr:sp>
    <xdr:clientData/>
  </xdr:twoCellAnchor>
  <xdr:twoCellAnchor>
    <xdr:from>
      <xdr:col>12</xdr:col>
      <xdr:colOff>0</xdr:colOff>
      <xdr:row>19</xdr:row>
      <xdr:rowOff>19050</xdr:rowOff>
    </xdr:from>
    <xdr:to>
      <xdr:col>12</xdr:col>
      <xdr:colOff>0</xdr:colOff>
      <xdr:row>21</xdr:row>
      <xdr:rowOff>152400</xdr:rowOff>
    </xdr:to>
    <xdr:sp macro="" textlink="">
      <xdr:nvSpPr>
        <xdr:cNvPr id="15" name="WordArt 7">
          <a:extLst>
            <a:ext uri="{FF2B5EF4-FFF2-40B4-BE49-F238E27FC236}">
              <a16:creationId xmlns:a16="http://schemas.microsoft.com/office/drawing/2014/main" id="{970B29BB-245D-4BBF-9351-BC47CEB69F63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8934450" y="8382000"/>
          <a:ext cx="0" cy="5143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ko-KR" altLang="en-US" sz="3600" kern="10" spc="72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800000"/>
              </a:solidFill>
              <a:effectLst>
                <a:outerShdw dist="35921" dir="2700000" algn="ctr" rotWithShape="0">
                  <a:srgbClr val="808080"/>
                </a:outerShdw>
              </a:effectLst>
              <a:latin typeface="휴먼엑스포"/>
              <a:ea typeface="휴먼엑스포"/>
            </a:rPr>
            <a:t>골조집계 및 산출서</a:t>
          </a:r>
        </a:p>
      </xdr:txBody>
    </xdr:sp>
    <xdr:clientData/>
  </xdr:twoCellAnchor>
  <xdr:twoCellAnchor>
    <xdr:from>
      <xdr:col>12</xdr:col>
      <xdr:colOff>0</xdr:colOff>
      <xdr:row>17</xdr:row>
      <xdr:rowOff>228600</xdr:rowOff>
    </xdr:from>
    <xdr:to>
      <xdr:col>12</xdr:col>
      <xdr:colOff>0</xdr:colOff>
      <xdr:row>17</xdr:row>
      <xdr:rowOff>457200</xdr:rowOff>
    </xdr:to>
    <xdr:sp macro="" textlink="">
      <xdr:nvSpPr>
        <xdr:cNvPr id="16" name="Rectangle 8">
          <a:extLst>
            <a:ext uri="{FF2B5EF4-FFF2-40B4-BE49-F238E27FC236}">
              <a16:creationId xmlns:a16="http://schemas.microsoft.com/office/drawing/2014/main" id="{02674F2E-A0E3-4E4B-A726-B3E797600155}"/>
            </a:ext>
          </a:extLst>
        </xdr:cNvPr>
        <xdr:cNvSpPr>
          <a:spLocks noChangeArrowheads="1"/>
        </xdr:cNvSpPr>
      </xdr:nvSpPr>
      <xdr:spPr bwMode="auto">
        <a:xfrm>
          <a:off x="8934450" y="7810500"/>
          <a:ext cx="0" cy="228600"/>
        </a:xfrm>
        <a:prstGeom prst="rect">
          <a:avLst/>
        </a:prstGeom>
        <a:gradFill rotWithShape="0">
          <a:gsLst>
            <a:gs pos="0">
              <a:srgbClr val="333333"/>
            </a:gs>
            <a:gs pos="100000">
              <a:srgbClr val="808080"/>
            </a:gs>
          </a:gsLst>
          <a:lin ang="0" scaled="1"/>
        </a:gradFill>
        <a:ln w="3175">
          <a:noFill/>
          <a:miter lim="800000"/>
          <a:headEnd/>
          <a:tailEnd/>
        </a:ln>
      </xdr:spPr>
    </xdr:sp>
    <xdr:clientData/>
  </xdr:twoCellAnchor>
  <xdr:twoCellAnchor>
    <xdr:from>
      <xdr:col>12</xdr:col>
      <xdr:colOff>0</xdr:colOff>
      <xdr:row>19</xdr:row>
      <xdr:rowOff>19050</xdr:rowOff>
    </xdr:from>
    <xdr:to>
      <xdr:col>12</xdr:col>
      <xdr:colOff>0</xdr:colOff>
      <xdr:row>21</xdr:row>
      <xdr:rowOff>152400</xdr:rowOff>
    </xdr:to>
    <xdr:sp macro="" textlink="">
      <xdr:nvSpPr>
        <xdr:cNvPr id="17" name="WordArt 9">
          <a:extLst>
            <a:ext uri="{FF2B5EF4-FFF2-40B4-BE49-F238E27FC236}">
              <a16:creationId xmlns:a16="http://schemas.microsoft.com/office/drawing/2014/main" id="{A0C112C5-0BBC-46D8-B18D-C08DA3C6D795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8934450" y="8382000"/>
          <a:ext cx="0" cy="5143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ko-KR" altLang="en-US" sz="3600" kern="10" spc="72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800000"/>
              </a:solidFill>
              <a:effectLst>
                <a:outerShdw dist="35921" dir="2700000" algn="ctr" rotWithShape="0">
                  <a:srgbClr val="808080"/>
                </a:outerShdw>
              </a:effectLst>
              <a:latin typeface="휴먼엑스포"/>
              <a:ea typeface="휴먼엑스포"/>
            </a:rPr>
            <a:t>마감집계 및 산출서</a:t>
          </a:r>
        </a:p>
      </xdr:txBody>
    </xdr:sp>
    <xdr:clientData/>
  </xdr:twoCellAnchor>
  <xdr:twoCellAnchor>
    <xdr:from>
      <xdr:col>12</xdr:col>
      <xdr:colOff>0</xdr:colOff>
      <xdr:row>17</xdr:row>
      <xdr:rowOff>228600</xdr:rowOff>
    </xdr:from>
    <xdr:to>
      <xdr:col>12</xdr:col>
      <xdr:colOff>0</xdr:colOff>
      <xdr:row>17</xdr:row>
      <xdr:rowOff>457200</xdr:rowOff>
    </xdr:to>
    <xdr:sp macro="" textlink="">
      <xdr:nvSpPr>
        <xdr:cNvPr id="18" name="Rectangle 10">
          <a:extLst>
            <a:ext uri="{FF2B5EF4-FFF2-40B4-BE49-F238E27FC236}">
              <a16:creationId xmlns:a16="http://schemas.microsoft.com/office/drawing/2014/main" id="{F00F1412-4279-490B-9EA0-5C46929294A6}"/>
            </a:ext>
          </a:extLst>
        </xdr:cNvPr>
        <xdr:cNvSpPr>
          <a:spLocks noChangeArrowheads="1"/>
        </xdr:cNvSpPr>
      </xdr:nvSpPr>
      <xdr:spPr bwMode="auto">
        <a:xfrm>
          <a:off x="8934450" y="7810500"/>
          <a:ext cx="0" cy="228600"/>
        </a:xfrm>
        <a:prstGeom prst="rect">
          <a:avLst/>
        </a:prstGeom>
        <a:gradFill rotWithShape="0">
          <a:gsLst>
            <a:gs pos="0">
              <a:srgbClr val="333333"/>
            </a:gs>
            <a:gs pos="100000">
              <a:srgbClr val="808080"/>
            </a:gs>
          </a:gsLst>
          <a:lin ang="0" scaled="1"/>
        </a:gradFill>
        <a:ln w="317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17</xdr:row>
      <xdr:rowOff>107161</xdr:rowOff>
    </xdr:from>
    <xdr:to>
      <xdr:col>12</xdr:col>
      <xdr:colOff>0</xdr:colOff>
      <xdr:row>17</xdr:row>
      <xdr:rowOff>195267</xdr:rowOff>
    </xdr:to>
    <xdr:sp macro="" textlink="">
      <xdr:nvSpPr>
        <xdr:cNvPr id="19" name="Rectangle 12">
          <a:extLst>
            <a:ext uri="{FF2B5EF4-FFF2-40B4-BE49-F238E27FC236}">
              <a16:creationId xmlns:a16="http://schemas.microsoft.com/office/drawing/2014/main" id="{18CB75A6-029B-49D5-AB9F-83167710DC61}"/>
            </a:ext>
          </a:extLst>
        </xdr:cNvPr>
        <xdr:cNvSpPr>
          <a:spLocks noChangeArrowheads="1"/>
        </xdr:cNvSpPr>
      </xdr:nvSpPr>
      <xdr:spPr bwMode="auto">
        <a:xfrm>
          <a:off x="0" y="7689061"/>
          <a:ext cx="8934450" cy="88106"/>
        </a:xfrm>
        <a:prstGeom prst="rect">
          <a:avLst/>
        </a:prstGeom>
        <a:gradFill rotWithShape="0">
          <a:gsLst>
            <a:gs pos="0">
              <a:srgbClr val="333333"/>
            </a:gs>
            <a:gs pos="100000">
              <a:srgbClr val="808080"/>
            </a:gs>
          </a:gsLst>
          <a:lin ang="0" scaled="1"/>
        </a:gradFill>
        <a:ln w="3175">
          <a:noFill/>
          <a:miter lim="800000"/>
          <a:headEnd/>
          <a:tailEnd/>
        </a:ln>
      </xdr:spPr>
    </xdr:sp>
    <xdr:clientData/>
  </xdr:twoCellAnchor>
  <xdr:twoCellAnchor>
    <xdr:from>
      <xdr:col>12</xdr:col>
      <xdr:colOff>0</xdr:colOff>
      <xdr:row>19</xdr:row>
      <xdr:rowOff>19050</xdr:rowOff>
    </xdr:from>
    <xdr:to>
      <xdr:col>12</xdr:col>
      <xdr:colOff>0</xdr:colOff>
      <xdr:row>21</xdr:row>
      <xdr:rowOff>152400</xdr:rowOff>
    </xdr:to>
    <xdr:sp macro="" textlink="">
      <xdr:nvSpPr>
        <xdr:cNvPr id="20" name="WordArt 23">
          <a:extLst>
            <a:ext uri="{FF2B5EF4-FFF2-40B4-BE49-F238E27FC236}">
              <a16:creationId xmlns:a16="http://schemas.microsoft.com/office/drawing/2014/main" id="{9E81DF0F-3BE6-402B-96F8-45B257DB6683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8934450" y="8382000"/>
          <a:ext cx="0" cy="5143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ko-KR" altLang="en-US" sz="3600" kern="10" spc="72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800000"/>
              </a:solidFill>
              <a:effectLst>
                <a:outerShdw dist="35921" dir="2700000" algn="ctr" rotWithShape="0">
                  <a:srgbClr val="808080"/>
                </a:outerShdw>
              </a:effectLst>
              <a:latin typeface="휴먼엑스포"/>
              <a:ea typeface="휴먼엑스포"/>
            </a:rPr>
            <a:t>중 기 경 비</a:t>
          </a:r>
        </a:p>
      </xdr:txBody>
    </xdr:sp>
    <xdr:clientData/>
  </xdr:twoCellAnchor>
  <xdr:twoCellAnchor>
    <xdr:from>
      <xdr:col>12</xdr:col>
      <xdr:colOff>0</xdr:colOff>
      <xdr:row>17</xdr:row>
      <xdr:rowOff>228600</xdr:rowOff>
    </xdr:from>
    <xdr:to>
      <xdr:col>12</xdr:col>
      <xdr:colOff>0</xdr:colOff>
      <xdr:row>17</xdr:row>
      <xdr:rowOff>457200</xdr:rowOff>
    </xdr:to>
    <xdr:sp macro="" textlink="">
      <xdr:nvSpPr>
        <xdr:cNvPr id="21" name="Rectangle 24">
          <a:extLst>
            <a:ext uri="{FF2B5EF4-FFF2-40B4-BE49-F238E27FC236}">
              <a16:creationId xmlns:a16="http://schemas.microsoft.com/office/drawing/2014/main" id="{CE6421EF-EC5E-4CE4-9029-A0FB58A8E18C}"/>
            </a:ext>
          </a:extLst>
        </xdr:cNvPr>
        <xdr:cNvSpPr>
          <a:spLocks noChangeArrowheads="1"/>
        </xdr:cNvSpPr>
      </xdr:nvSpPr>
      <xdr:spPr bwMode="auto">
        <a:xfrm>
          <a:off x="8934450" y="7810500"/>
          <a:ext cx="0" cy="228600"/>
        </a:xfrm>
        <a:prstGeom prst="rect">
          <a:avLst/>
        </a:prstGeom>
        <a:gradFill rotWithShape="0">
          <a:gsLst>
            <a:gs pos="0">
              <a:srgbClr val="333333"/>
            </a:gs>
            <a:gs pos="100000">
              <a:srgbClr val="808080"/>
            </a:gs>
          </a:gsLst>
          <a:lin ang="0" scaled="1"/>
        </a:gradFill>
        <a:ln w="3175">
          <a:noFill/>
          <a:miter lim="800000"/>
          <a:headEnd/>
          <a:tailEnd/>
        </a:ln>
      </xdr:spPr>
    </xdr:sp>
    <xdr:clientData/>
  </xdr:twoCellAnchor>
  <xdr:twoCellAnchor>
    <xdr:from>
      <xdr:col>12</xdr:col>
      <xdr:colOff>0</xdr:colOff>
      <xdr:row>35</xdr:row>
      <xdr:rowOff>19050</xdr:rowOff>
    </xdr:from>
    <xdr:to>
      <xdr:col>12</xdr:col>
      <xdr:colOff>0</xdr:colOff>
      <xdr:row>37</xdr:row>
      <xdr:rowOff>152400</xdr:rowOff>
    </xdr:to>
    <xdr:sp macro="" textlink="">
      <xdr:nvSpPr>
        <xdr:cNvPr id="22" name="WordArt 5">
          <a:extLst>
            <a:ext uri="{FF2B5EF4-FFF2-40B4-BE49-F238E27FC236}">
              <a16:creationId xmlns:a16="http://schemas.microsoft.com/office/drawing/2014/main" id="{897FC218-85FB-493E-A4FD-94166414E945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8934450" y="14658975"/>
          <a:ext cx="0" cy="5143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ko-KR" altLang="en-US" sz="3600" kern="10" spc="72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800000"/>
              </a:solidFill>
              <a:effectLst>
                <a:outerShdw dist="35921" dir="2700000" algn="ctr" rotWithShape="0">
                  <a:srgbClr val="808080"/>
                </a:outerShdw>
              </a:effectLst>
              <a:latin typeface="휴먼엑스포"/>
              <a:ea typeface="휴먼엑스포"/>
            </a:rPr>
            <a:t>중 기 경 비</a:t>
          </a:r>
        </a:p>
      </xdr:txBody>
    </xdr:sp>
    <xdr:clientData/>
  </xdr:twoCellAnchor>
  <xdr:twoCellAnchor>
    <xdr:from>
      <xdr:col>12</xdr:col>
      <xdr:colOff>0</xdr:colOff>
      <xdr:row>33</xdr:row>
      <xdr:rowOff>228600</xdr:rowOff>
    </xdr:from>
    <xdr:to>
      <xdr:col>12</xdr:col>
      <xdr:colOff>0</xdr:colOff>
      <xdr:row>33</xdr:row>
      <xdr:rowOff>457200</xdr:rowOff>
    </xdr:to>
    <xdr:sp macro="" textlink="">
      <xdr:nvSpPr>
        <xdr:cNvPr id="23" name="Rectangle 6">
          <a:extLst>
            <a:ext uri="{FF2B5EF4-FFF2-40B4-BE49-F238E27FC236}">
              <a16:creationId xmlns:a16="http://schemas.microsoft.com/office/drawing/2014/main" id="{3F5400C0-2FA8-4757-AF1F-C3A63EC7F55C}"/>
            </a:ext>
          </a:extLst>
        </xdr:cNvPr>
        <xdr:cNvSpPr>
          <a:spLocks noChangeArrowheads="1"/>
        </xdr:cNvSpPr>
      </xdr:nvSpPr>
      <xdr:spPr bwMode="auto">
        <a:xfrm>
          <a:off x="8934450" y="14087475"/>
          <a:ext cx="0" cy="228600"/>
        </a:xfrm>
        <a:prstGeom prst="rect">
          <a:avLst/>
        </a:prstGeom>
        <a:gradFill rotWithShape="0">
          <a:gsLst>
            <a:gs pos="0">
              <a:srgbClr val="333333"/>
            </a:gs>
            <a:gs pos="100000">
              <a:srgbClr val="808080"/>
            </a:gs>
          </a:gsLst>
          <a:lin ang="0" scaled="1"/>
        </a:gradFill>
        <a:ln w="3175">
          <a:noFill/>
          <a:miter lim="800000"/>
          <a:headEnd/>
          <a:tailEnd/>
        </a:ln>
      </xdr:spPr>
    </xdr:sp>
    <xdr:clientData/>
  </xdr:twoCellAnchor>
  <xdr:twoCellAnchor>
    <xdr:from>
      <xdr:col>12</xdr:col>
      <xdr:colOff>0</xdr:colOff>
      <xdr:row>35</xdr:row>
      <xdr:rowOff>19050</xdr:rowOff>
    </xdr:from>
    <xdr:to>
      <xdr:col>12</xdr:col>
      <xdr:colOff>0</xdr:colOff>
      <xdr:row>37</xdr:row>
      <xdr:rowOff>152400</xdr:rowOff>
    </xdr:to>
    <xdr:sp macro="" textlink="">
      <xdr:nvSpPr>
        <xdr:cNvPr id="24" name="WordArt 7">
          <a:extLst>
            <a:ext uri="{FF2B5EF4-FFF2-40B4-BE49-F238E27FC236}">
              <a16:creationId xmlns:a16="http://schemas.microsoft.com/office/drawing/2014/main" id="{0DE457C0-FF6D-4199-8965-9A4D96D61095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8934450" y="14658975"/>
          <a:ext cx="0" cy="5143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ko-KR" altLang="en-US" sz="3600" kern="10" spc="72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800000"/>
              </a:solidFill>
              <a:effectLst>
                <a:outerShdw dist="35921" dir="2700000" algn="ctr" rotWithShape="0">
                  <a:srgbClr val="808080"/>
                </a:outerShdw>
              </a:effectLst>
              <a:latin typeface="휴먼엑스포"/>
              <a:ea typeface="휴먼엑스포"/>
            </a:rPr>
            <a:t>골조집계 및 산출서</a:t>
          </a:r>
        </a:p>
      </xdr:txBody>
    </xdr:sp>
    <xdr:clientData/>
  </xdr:twoCellAnchor>
  <xdr:twoCellAnchor>
    <xdr:from>
      <xdr:col>12</xdr:col>
      <xdr:colOff>0</xdr:colOff>
      <xdr:row>33</xdr:row>
      <xdr:rowOff>228600</xdr:rowOff>
    </xdr:from>
    <xdr:to>
      <xdr:col>12</xdr:col>
      <xdr:colOff>0</xdr:colOff>
      <xdr:row>33</xdr:row>
      <xdr:rowOff>457200</xdr:rowOff>
    </xdr:to>
    <xdr:sp macro="" textlink="">
      <xdr:nvSpPr>
        <xdr:cNvPr id="25" name="Rectangle 8">
          <a:extLst>
            <a:ext uri="{FF2B5EF4-FFF2-40B4-BE49-F238E27FC236}">
              <a16:creationId xmlns:a16="http://schemas.microsoft.com/office/drawing/2014/main" id="{B72AC0CB-6056-463D-A252-B3758199DBF1}"/>
            </a:ext>
          </a:extLst>
        </xdr:cNvPr>
        <xdr:cNvSpPr>
          <a:spLocks noChangeArrowheads="1"/>
        </xdr:cNvSpPr>
      </xdr:nvSpPr>
      <xdr:spPr bwMode="auto">
        <a:xfrm>
          <a:off x="8934450" y="14087475"/>
          <a:ext cx="0" cy="228600"/>
        </a:xfrm>
        <a:prstGeom prst="rect">
          <a:avLst/>
        </a:prstGeom>
        <a:gradFill rotWithShape="0">
          <a:gsLst>
            <a:gs pos="0">
              <a:srgbClr val="333333"/>
            </a:gs>
            <a:gs pos="100000">
              <a:srgbClr val="808080"/>
            </a:gs>
          </a:gsLst>
          <a:lin ang="0" scaled="1"/>
        </a:gradFill>
        <a:ln w="3175">
          <a:noFill/>
          <a:miter lim="800000"/>
          <a:headEnd/>
          <a:tailEnd/>
        </a:ln>
      </xdr:spPr>
    </xdr:sp>
    <xdr:clientData/>
  </xdr:twoCellAnchor>
  <xdr:twoCellAnchor>
    <xdr:from>
      <xdr:col>12</xdr:col>
      <xdr:colOff>0</xdr:colOff>
      <xdr:row>35</xdr:row>
      <xdr:rowOff>19050</xdr:rowOff>
    </xdr:from>
    <xdr:to>
      <xdr:col>12</xdr:col>
      <xdr:colOff>0</xdr:colOff>
      <xdr:row>37</xdr:row>
      <xdr:rowOff>152400</xdr:rowOff>
    </xdr:to>
    <xdr:sp macro="" textlink="">
      <xdr:nvSpPr>
        <xdr:cNvPr id="26" name="WordArt 9">
          <a:extLst>
            <a:ext uri="{FF2B5EF4-FFF2-40B4-BE49-F238E27FC236}">
              <a16:creationId xmlns:a16="http://schemas.microsoft.com/office/drawing/2014/main" id="{51E7AE47-4721-4CE5-9473-0334856DC69B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8934450" y="14658975"/>
          <a:ext cx="0" cy="5143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ko-KR" altLang="en-US" sz="3600" kern="10" spc="72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800000"/>
              </a:solidFill>
              <a:effectLst>
                <a:outerShdw dist="35921" dir="2700000" algn="ctr" rotWithShape="0">
                  <a:srgbClr val="808080"/>
                </a:outerShdw>
              </a:effectLst>
              <a:latin typeface="휴먼엑스포"/>
              <a:ea typeface="휴먼엑스포"/>
            </a:rPr>
            <a:t>마감집계 및 산출서</a:t>
          </a:r>
        </a:p>
      </xdr:txBody>
    </xdr:sp>
    <xdr:clientData/>
  </xdr:twoCellAnchor>
  <xdr:twoCellAnchor>
    <xdr:from>
      <xdr:col>12</xdr:col>
      <xdr:colOff>0</xdr:colOff>
      <xdr:row>33</xdr:row>
      <xdr:rowOff>228600</xdr:rowOff>
    </xdr:from>
    <xdr:to>
      <xdr:col>12</xdr:col>
      <xdr:colOff>0</xdr:colOff>
      <xdr:row>33</xdr:row>
      <xdr:rowOff>457200</xdr:rowOff>
    </xdr:to>
    <xdr:sp macro="" textlink="">
      <xdr:nvSpPr>
        <xdr:cNvPr id="27" name="Rectangle 10">
          <a:extLst>
            <a:ext uri="{FF2B5EF4-FFF2-40B4-BE49-F238E27FC236}">
              <a16:creationId xmlns:a16="http://schemas.microsoft.com/office/drawing/2014/main" id="{7C8325C6-5762-4ACD-9EFC-26B3BAE93CD2}"/>
            </a:ext>
          </a:extLst>
        </xdr:cNvPr>
        <xdr:cNvSpPr>
          <a:spLocks noChangeArrowheads="1"/>
        </xdr:cNvSpPr>
      </xdr:nvSpPr>
      <xdr:spPr bwMode="auto">
        <a:xfrm>
          <a:off x="8934450" y="14087475"/>
          <a:ext cx="0" cy="228600"/>
        </a:xfrm>
        <a:prstGeom prst="rect">
          <a:avLst/>
        </a:prstGeom>
        <a:gradFill rotWithShape="0">
          <a:gsLst>
            <a:gs pos="0">
              <a:srgbClr val="333333"/>
            </a:gs>
            <a:gs pos="100000">
              <a:srgbClr val="808080"/>
            </a:gs>
          </a:gsLst>
          <a:lin ang="0" scaled="1"/>
        </a:gradFill>
        <a:ln w="317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33</xdr:row>
      <xdr:rowOff>107161</xdr:rowOff>
    </xdr:from>
    <xdr:to>
      <xdr:col>12</xdr:col>
      <xdr:colOff>0</xdr:colOff>
      <xdr:row>33</xdr:row>
      <xdr:rowOff>195267</xdr:rowOff>
    </xdr:to>
    <xdr:sp macro="" textlink="">
      <xdr:nvSpPr>
        <xdr:cNvPr id="28" name="Rectangle 12">
          <a:extLst>
            <a:ext uri="{FF2B5EF4-FFF2-40B4-BE49-F238E27FC236}">
              <a16:creationId xmlns:a16="http://schemas.microsoft.com/office/drawing/2014/main" id="{29CEEDF1-466D-499D-BE48-CBE66C780B1D}"/>
            </a:ext>
          </a:extLst>
        </xdr:cNvPr>
        <xdr:cNvSpPr>
          <a:spLocks noChangeArrowheads="1"/>
        </xdr:cNvSpPr>
      </xdr:nvSpPr>
      <xdr:spPr bwMode="auto">
        <a:xfrm>
          <a:off x="0" y="13966036"/>
          <a:ext cx="8934450" cy="88106"/>
        </a:xfrm>
        <a:prstGeom prst="rect">
          <a:avLst/>
        </a:prstGeom>
        <a:gradFill rotWithShape="0">
          <a:gsLst>
            <a:gs pos="0">
              <a:srgbClr val="333333"/>
            </a:gs>
            <a:gs pos="100000">
              <a:srgbClr val="808080"/>
            </a:gs>
          </a:gsLst>
          <a:lin ang="0" scaled="1"/>
        </a:gradFill>
        <a:ln w="3175">
          <a:noFill/>
          <a:miter lim="800000"/>
          <a:headEnd/>
          <a:tailEnd/>
        </a:ln>
      </xdr:spPr>
    </xdr:sp>
    <xdr:clientData/>
  </xdr:twoCellAnchor>
  <xdr:twoCellAnchor>
    <xdr:from>
      <xdr:col>12</xdr:col>
      <xdr:colOff>0</xdr:colOff>
      <xdr:row>35</xdr:row>
      <xdr:rowOff>19050</xdr:rowOff>
    </xdr:from>
    <xdr:to>
      <xdr:col>12</xdr:col>
      <xdr:colOff>0</xdr:colOff>
      <xdr:row>37</xdr:row>
      <xdr:rowOff>152400</xdr:rowOff>
    </xdr:to>
    <xdr:sp macro="" textlink="">
      <xdr:nvSpPr>
        <xdr:cNvPr id="29" name="WordArt 23">
          <a:extLst>
            <a:ext uri="{FF2B5EF4-FFF2-40B4-BE49-F238E27FC236}">
              <a16:creationId xmlns:a16="http://schemas.microsoft.com/office/drawing/2014/main" id="{6A18D1A8-C977-4E3E-888C-8665CEDC9D8A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8934450" y="14658975"/>
          <a:ext cx="0" cy="5143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ko-KR" altLang="en-US" sz="3600" kern="10" spc="72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800000"/>
              </a:solidFill>
              <a:effectLst>
                <a:outerShdw dist="35921" dir="2700000" algn="ctr" rotWithShape="0">
                  <a:srgbClr val="808080"/>
                </a:outerShdw>
              </a:effectLst>
              <a:latin typeface="휴먼엑스포"/>
              <a:ea typeface="휴먼엑스포"/>
            </a:rPr>
            <a:t>중 기 경 비</a:t>
          </a:r>
        </a:p>
      </xdr:txBody>
    </xdr:sp>
    <xdr:clientData/>
  </xdr:twoCellAnchor>
  <xdr:twoCellAnchor>
    <xdr:from>
      <xdr:col>12</xdr:col>
      <xdr:colOff>0</xdr:colOff>
      <xdr:row>33</xdr:row>
      <xdr:rowOff>228600</xdr:rowOff>
    </xdr:from>
    <xdr:to>
      <xdr:col>12</xdr:col>
      <xdr:colOff>0</xdr:colOff>
      <xdr:row>33</xdr:row>
      <xdr:rowOff>457200</xdr:rowOff>
    </xdr:to>
    <xdr:sp macro="" textlink="">
      <xdr:nvSpPr>
        <xdr:cNvPr id="30" name="Rectangle 24">
          <a:extLst>
            <a:ext uri="{FF2B5EF4-FFF2-40B4-BE49-F238E27FC236}">
              <a16:creationId xmlns:a16="http://schemas.microsoft.com/office/drawing/2014/main" id="{7BC7B349-7F10-4816-9B3A-7B4945D80D44}"/>
            </a:ext>
          </a:extLst>
        </xdr:cNvPr>
        <xdr:cNvSpPr>
          <a:spLocks noChangeArrowheads="1"/>
        </xdr:cNvSpPr>
      </xdr:nvSpPr>
      <xdr:spPr bwMode="auto">
        <a:xfrm>
          <a:off x="8934450" y="14087475"/>
          <a:ext cx="0" cy="228600"/>
        </a:xfrm>
        <a:prstGeom prst="rect">
          <a:avLst/>
        </a:prstGeom>
        <a:gradFill rotWithShape="0">
          <a:gsLst>
            <a:gs pos="0">
              <a:srgbClr val="333333"/>
            </a:gs>
            <a:gs pos="100000">
              <a:srgbClr val="808080"/>
            </a:gs>
          </a:gsLst>
          <a:lin ang="0" scaled="1"/>
        </a:gradFill>
        <a:ln w="3175">
          <a:noFill/>
          <a:miter lim="800000"/>
          <a:headEnd/>
          <a:tailEnd/>
        </a:ln>
      </xdr:spPr>
    </xdr:sp>
    <xdr:clientData/>
  </xdr:twoCellAnchor>
  <xdr:twoCellAnchor>
    <xdr:from>
      <xdr:col>12</xdr:col>
      <xdr:colOff>0</xdr:colOff>
      <xdr:row>51</xdr:row>
      <xdr:rowOff>19050</xdr:rowOff>
    </xdr:from>
    <xdr:to>
      <xdr:col>12</xdr:col>
      <xdr:colOff>0</xdr:colOff>
      <xdr:row>53</xdr:row>
      <xdr:rowOff>152400</xdr:rowOff>
    </xdr:to>
    <xdr:sp macro="" textlink="">
      <xdr:nvSpPr>
        <xdr:cNvPr id="31" name="WordArt 5">
          <a:extLst>
            <a:ext uri="{FF2B5EF4-FFF2-40B4-BE49-F238E27FC236}">
              <a16:creationId xmlns:a16="http://schemas.microsoft.com/office/drawing/2014/main" id="{E60BF81A-AFA0-4F44-BB6B-30AF4C61FD54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8934450" y="20935950"/>
          <a:ext cx="0" cy="5143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ko-KR" altLang="en-US" sz="3600" kern="10" spc="72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800000"/>
              </a:solidFill>
              <a:effectLst>
                <a:outerShdw dist="35921" dir="2700000" algn="ctr" rotWithShape="0">
                  <a:srgbClr val="808080"/>
                </a:outerShdw>
              </a:effectLst>
              <a:latin typeface="휴먼엑스포"/>
              <a:ea typeface="휴먼엑스포"/>
            </a:rPr>
            <a:t>중 기 경 비</a:t>
          </a:r>
        </a:p>
      </xdr:txBody>
    </xdr:sp>
    <xdr:clientData/>
  </xdr:twoCellAnchor>
  <xdr:twoCellAnchor>
    <xdr:from>
      <xdr:col>12</xdr:col>
      <xdr:colOff>0</xdr:colOff>
      <xdr:row>49</xdr:row>
      <xdr:rowOff>228600</xdr:rowOff>
    </xdr:from>
    <xdr:to>
      <xdr:col>12</xdr:col>
      <xdr:colOff>0</xdr:colOff>
      <xdr:row>49</xdr:row>
      <xdr:rowOff>457200</xdr:rowOff>
    </xdr:to>
    <xdr:sp macro="" textlink="">
      <xdr:nvSpPr>
        <xdr:cNvPr id="32" name="Rectangle 6">
          <a:extLst>
            <a:ext uri="{FF2B5EF4-FFF2-40B4-BE49-F238E27FC236}">
              <a16:creationId xmlns:a16="http://schemas.microsoft.com/office/drawing/2014/main" id="{90EC0004-B2AD-48A9-8FF4-78C42FD36F24}"/>
            </a:ext>
          </a:extLst>
        </xdr:cNvPr>
        <xdr:cNvSpPr>
          <a:spLocks noChangeArrowheads="1"/>
        </xdr:cNvSpPr>
      </xdr:nvSpPr>
      <xdr:spPr bwMode="auto">
        <a:xfrm>
          <a:off x="8934450" y="20364450"/>
          <a:ext cx="0" cy="228600"/>
        </a:xfrm>
        <a:prstGeom prst="rect">
          <a:avLst/>
        </a:prstGeom>
        <a:gradFill rotWithShape="0">
          <a:gsLst>
            <a:gs pos="0">
              <a:srgbClr val="333333"/>
            </a:gs>
            <a:gs pos="100000">
              <a:srgbClr val="808080"/>
            </a:gs>
          </a:gsLst>
          <a:lin ang="0" scaled="1"/>
        </a:gradFill>
        <a:ln w="3175">
          <a:noFill/>
          <a:miter lim="800000"/>
          <a:headEnd/>
          <a:tailEnd/>
        </a:ln>
      </xdr:spPr>
    </xdr:sp>
    <xdr:clientData/>
  </xdr:twoCellAnchor>
  <xdr:twoCellAnchor>
    <xdr:from>
      <xdr:col>12</xdr:col>
      <xdr:colOff>0</xdr:colOff>
      <xdr:row>51</xdr:row>
      <xdr:rowOff>19050</xdr:rowOff>
    </xdr:from>
    <xdr:to>
      <xdr:col>12</xdr:col>
      <xdr:colOff>0</xdr:colOff>
      <xdr:row>53</xdr:row>
      <xdr:rowOff>152400</xdr:rowOff>
    </xdr:to>
    <xdr:sp macro="" textlink="">
      <xdr:nvSpPr>
        <xdr:cNvPr id="33" name="WordArt 7">
          <a:extLst>
            <a:ext uri="{FF2B5EF4-FFF2-40B4-BE49-F238E27FC236}">
              <a16:creationId xmlns:a16="http://schemas.microsoft.com/office/drawing/2014/main" id="{1B985622-D84C-439A-A26B-48328681A307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8934450" y="20935950"/>
          <a:ext cx="0" cy="5143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ko-KR" altLang="en-US" sz="3600" kern="10" spc="72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800000"/>
              </a:solidFill>
              <a:effectLst>
                <a:outerShdw dist="35921" dir="2700000" algn="ctr" rotWithShape="0">
                  <a:srgbClr val="808080"/>
                </a:outerShdw>
              </a:effectLst>
              <a:latin typeface="휴먼엑스포"/>
              <a:ea typeface="휴먼엑스포"/>
            </a:rPr>
            <a:t>골조집계 및 산출서</a:t>
          </a:r>
        </a:p>
      </xdr:txBody>
    </xdr:sp>
    <xdr:clientData/>
  </xdr:twoCellAnchor>
  <xdr:twoCellAnchor>
    <xdr:from>
      <xdr:col>12</xdr:col>
      <xdr:colOff>0</xdr:colOff>
      <xdr:row>49</xdr:row>
      <xdr:rowOff>228600</xdr:rowOff>
    </xdr:from>
    <xdr:to>
      <xdr:col>12</xdr:col>
      <xdr:colOff>0</xdr:colOff>
      <xdr:row>49</xdr:row>
      <xdr:rowOff>457200</xdr:rowOff>
    </xdr:to>
    <xdr:sp macro="" textlink="">
      <xdr:nvSpPr>
        <xdr:cNvPr id="34" name="Rectangle 8">
          <a:extLst>
            <a:ext uri="{FF2B5EF4-FFF2-40B4-BE49-F238E27FC236}">
              <a16:creationId xmlns:a16="http://schemas.microsoft.com/office/drawing/2014/main" id="{610D7F36-E7E5-44E1-BF45-F83562AB8AEF}"/>
            </a:ext>
          </a:extLst>
        </xdr:cNvPr>
        <xdr:cNvSpPr>
          <a:spLocks noChangeArrowheads="1"/>
        </xdr:cNvSpPr>
      </xdr:nvSpPr>
      <xdr:spPr bwMode="auto">
        <a:xfrm>
          <a:off x="8934450" y="20364450"/>
          <a:ext cx="0" cy="228600"/>
        </a:xfrm>
        <a:prstGeom prst="rect">
          <a:avLst/>
        </a:prstGeom>
        <a:gradFill rotWithShape="0">
          <a:gsLst>
            <a:gs pos="0">
              <a:srgbClr val="333333"/>
            </a:gs>
            <a:gs pos="100000">
              <a:srgbClr val="808080"/>
            </a:gs>
          </a:gsLst>
          <a:lin ang="0" scaled="1"/>
        </a:gradFill>
        <a:ln w="3175">
          <a:noFill/>
          <a:miter lim="800000"/>
          <a:headEnd/>
          <a:tailEnd/>
        </a:ln>
      </xdr:spPr>
    </xdr:sp>
    <xdr:clientData/>
  </xdr:twoCellAnchor>
  <xdr:twoCellAnchor>
    <xdr:from>
      <xdr:col>12</xdr:col>
      <xdr:colOff>0</xdr:colOff>
      <xdr:row>51</xdr:row>
      <xdr:rowOff>19050</xdr:rowOff>
    </xdr:from>
    <xdr:to>
      <xdr:col>12</xdr:col>
      <xdr:colOff>0</xdr:colOff>
      <xdr:row>53</xdr:row>
      <xdr:rowOff>152400</xdr:rowOff>
    </xdr:to>
    <xdr:sp macro="" textlink="">
      <xdr:nvSpPr>
        <xdr:cNvPr id="35" name="WordArt 9">
          <a:extLst>
            <a:ext uri="{FF2B5EF4-FFF2-40B4-BE49-F238E27FC236}">
              <a16:creationId xmlns:a16="http://schemas.microsoft.com/office/drawing/2014/main" id="{10E6D810-755A-45C4-B6C1-1AD9139A6574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8934450" y="20935950"/>
          <a:ext cx="0" cy="5143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ko-KR" altLang="en-US" sz="3600" kern="10" spc="72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800000"/>
              </a:solidFill>
              <a:effectLst>
                <a:outerShdw dist="35921" dir="2700000" algn="ctr" rotWithShape="0">
                  <a:srgbClr val="808080"/>
                </a:outerShdw>
              </a:effectLst>
              <a:latin typeface="휴먼엑스포"/>
              <a:ea typeface="휴먼엑스포"/>
            </a:rPr>
            <a:t>마감집계 및 산출서</a:t>
          </a:r>
        </a:p>
      </xdr:txBody>
    </xdr:sp>
    <xdr:clientData/>
  </xdr:twoCellAnchor>
  <xdr:twoCellAnchor>
    <xdr:from>
      <xdr:col>12</xdr:col>
      <xdr:colOff>0</xdr:colOff>
      <xdr:row>49</xdr:row>
      <xdr:rowOff>228600</xdr:rowOff>
    </xdr:from>
    <xdr:to>
      <xdr:col>12</xdr:col>
      <xdr:colOff>0</xdr:colOff>
      <xdr:row>49</xdr:row>
      <xdr:rowOff>457200</xdr:rowOff>
    </xdr:to>
    <xdr:sp macro="" textlink="">
      <xdr:nvSpPr>
        <xdr:cNvPr id="36" name="Rectangle 10">
          <a:extLst>
            <a:ext uri="{FF2B5EF4-FFF2-40B4-BE49-F238E27FC236}">
              <a16:creationId xmlns:a16="http://schemas.microsoft.com/office/drawing/2014/main" id="{863F988B-442E-40F3-92CE-33F02F6F06FE}"/>
            </a:ext>
          </a:extLst>
        </xdr:cNvPr>
        <xdr:cNvSpPr>
          <a:spLocks noChangeArrowheads="1"/>
        </xdr:cNvSpPr>
      </xdr:nvSpPr>
      <xdr:spPr bwMode="auto">
        <a:xfrm>
          <a:off x="8934450" y="20364450"/>
          <a:ext cx="0" cy="228600"/>
        </a:xfrm>
        <a:prstGeom prst="rect">
          <a:avLst/>
        </a:prstGeom>
        <a:gradFill rotWithShape="0">
          <a:gsLst>
            <a:gs pos="0">
              <a:srgbClr val="333333"/>
            </a:gs>
            <a:gs pos="100000">
              <a:srgbClr val="808080"/>
            </a:gs>
          </a:gsLst>
          <a:lin ang="0" scaled="1"/>
        </a:gradFill>
        <a:ln w="317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49</xdr:row>
      <xdr:rowOff>130971</xdr:rowOff>
    </xdr:from>
    <xdr:to>
      <xdr:col>12</xdr:col>
      <xdr:colOff>0</xdr:colOff>
      <xdr:row>49</xdr:row>
      <xdr:rowOff>219077</xdr:rowOff>
    </xdr:to>
    <xdr:sp macro="" textlink="">
      <xdr:nvSpPr>
        <xdr:cNvPr id="37" name="Rectangle 12">
          <a:extLst>
            <a:ext uri="{FF2B5EF4-FFF2-40B4-BE49-F238E27FC236}">
              <a16:creationId xmlns:a16="http://schemas.microsoft.com/office/drawing/2014/main" id="{63370AB0-4EAA-4CBC-A070-8A2A548A4E64}"/>
            </a:ext>
          </a:extLst>
        </xdr:cNvPr>
        <xdr:cNvSpPr>
          <a:spLocks noChangeArrowheads="1"/>
        </xdr:cNvSpPr>
      </xdr:nvSpPr>
      <xdr:spPr bwMode="auto">
        <a:xfrm>
          <a:off x="0" y="20266821"/>
          <a:ext cx="8934450" cy="88106"/>
        </a:xfrm>
        <a:prstGeom prst="rect">
          <a:avLst/>
        </a:prstGeom>
        <a:gradFill rotWithShape="0">
          <a:gsLst>
            <a:gs pos="0">
              <a:srgbClr val="333333"/>
            </a:gs>
            <a:gs pos="100000">
              <a:srgbClr val="808080"/>
            </a:gs>
          </a:gsLst>
          <a:lin ang="0" scaled="1"/>
        </a:gradFill>
        <a:ln w="3175">
          <a:noFill/>
          <a:miter lim="800000"/>
          <a:headEnd/>
          <a:tailEnd/>
        </a:ln>
      </xdr:spPr>
    </xdr:sp>
    <xdr:clientData/>
  </xdr:twoCellAnchor>
  <xdr:twoCellAnchor>
    <xdr:from>
      <xdr:col>12</xdr:col>
      <xdr:colOff>0</xdr:colOff>
      <xdr:row>51</xdr:row>
      <xdr:rowOff>19050</xdr:rowOff>
    </xdr:from>
    <xdr:to>
      <xdr:col>12</xdr:col>
      <xdr:colOff>0</xdr:colOff>
      <xdr:row>53</xdr:row>
      <xdr:rowOff>152400</xdr:rowOff>
    </xdr:to>
    <xdr:sp macro="" textlink="">
      <xdr:nvSpPr>
        <xdr:cNvPr id="38" name="WordArt 23">
          <a:extLst>
            <a:ext uri="{FF2B5EF4-FFF2-40B4-BE49-F238E27FC236}">
              <a16:creationId xmlns:a16="http://schemas.microsoft.com/office/drawing/2014/main" id="{1897BB5D-95D3-4F7B-8F6B-3E6E81348F9E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8934450" y="20935950"/>
          <a:ext cx="0" cy="5143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ko-KR" altLang="en-US" sz="3600" kern="10" spc="72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800000"/>
              </a:solidFill>
              <a:effectLst>
                <a:outerShdw dist="35921" dir="2700000" algn="ctr" rotWithShape="0">
                  <a:srgbClr val="808080"/>
                </a:outerShdw>
              </a:effectLst>
              <a:latin typeface="휴먼엑스포"/>
              <a:ea typeface="휴먼엑스포"/>
            </a:rPr>
            <a:t>중 기 경 비</a:t>
          </a:r>
        </a:p>
      </xdr:txBody>
    </xdr:sp>
    <xdr:clientData/>
  </xdr:twoCellAnchor>
  <xdr:twoCellAnchor>
    <xdr:from>
      <xdr:col>12</xdr:col>
      <xdr:colOff>0</xdr:colOff>
      <xdr:row>49</xdr:row>
      <xdr:rowOff>228600</xdr:rowOff>
    </xdr:from>
    <xdr:to>
      <xdr:col>12</xdr:col>
      <xdr:colOff>0</xdr:colOff>
      <xdr:row>49</xdr:row>
      <xdr:rowOff>457200</xdr:rowOff>
    </xdr:to>
    <xdr:sp macro="" textlink="">
      <xdr:nvSpPr>
        <xdr:cNvPr id="39" name="Rectangle 24">
          <a:extLst>
            <a:ext uri="{FF2B5EF4-FFF2-40B4-BE49-F238E27FC236}">
              <a16:creationId xmlns:a16="http://schemas.microsoft.com/office/drawing/2014/main" id="{47BA269D-2E39-41AE-A8A7-96030EB45595}"/>
            </a:ext>
          </a:extLst>
        </xdr:cNvPr>
        <xdr:cNvSpPr>
          <a:spLocks noChangeArrowheads="1"/>
        </xdr:cNvSpPr>
      </xdr:nvSpPr>
      <xdr:spPr bwMode="auto">
        <a:xfrm>
          <a:off x="8934450" y="20364450"/>
          <a:ext cx="0" cy="228600"/>
        </a:xfrm>
        <a:prstGeom prst="rect">
          <a:avLst/>
        </a:prstGeom>
        <a:gradFill rotWithShape="0">
          <a:gsLst>
            <a:gs pos="0">
              <a:srgbClr val="333333"/>
            </a:gs>
            <a:gs pos="100000">
              <a:srgbClr val="808080"/>
            </a:gs>
          </a:gsLst>
          <a:lin ang="0" scaled="1"/>
        </a:gradFill>
        <a:ln w="317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5D948-EA2D-4938-83A9-A8A1506C2579}">
  <dimension ref="A1:N21"/>
  <sheetViews>
    <sheetView view="pageBreakPreview" zoomScaleSheetLayoutView="100" workbookViewId="0">
      <selection activeCell="H15" sqref="H15"/>
    </sheetView>
  </sheetViews>
  <sheetFormatPr defaultRowHeight="16.5"/>
  <cols>
    <col min="1" max="9" width="9" style="13"/>
    <col min="10" max="12" width="8.875" style="13" customWidth="1"/>
    <col min="13" max="13" width="9" style="13"/>
    <col min="14" max="14" width="2.125" style="13" customWidth="1"/>
    <col min="15" max="16384" width="9" style="13"/>
  </cols>
  <sheetData>
    <row r="1" spans="1:14" ht="66" customHeight="1">
      <c r="A1" s="92"/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</row>
    <row r="2" spans="1:14" ht="46.5" customHeight="1">
      <c r="A2" s="216" t="s">
        <v>381</v>
      </c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90"/>
    </row>
    <row r="3" spans="1:14" ht="39" customHeight="1">
      <c r="A3" s="217" t="s">
        <v>89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90"/>
    </row>
    <row r="4" spans="1:14" ht="39" customHeight="1">
      <c r="A4" s="217" t="s">
        <v>182</v>
      </c>
      <c r="B4" s="217"/>
      <c r="C4" s="217"/>
      <c r="D4" s="217"/>
      <c r="E4" s="217"/>
      <c r="F4" s="217"/>
      <c r="G4" s="217"/>
      <c r="H4" s="217"/>
      <c r="I4" s="217"/>
      <c r="J4" s="217"/>
      <c r="K4" s="217"/>
      <c r="L4" s="217"/>
      <c r="M4" s="217"/>
      <c r="N4" s="90"/>
    </row>
    <row r="5" spans="1:14" ht="15" customHeight="1"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</row>
    <row r="6" spans="1:14" ht="15" customHeight="1">
      <c r="C6" s="89"/>
      <c r="D6" s="89"/>
      <c r="E6" s="89"/>
      <c r="F6" s="89"/>
      <c r="G6" s="89"/>
      <c r="H6" s="89"/>
      <c r="I6" s="89"/>
      <c r="J6" s="89"/>
      <c r="K6" s="89"/>
      <c r="L6" s="89"/>
      <c r="M6" s="89"/>
    </row>
    <row r="7" spans="1:14" ht="15" customHeight="1">
      <c r="C7" s="89"/>
      <c r="D7" s="89"/>
      <c r="E7" s="89"/>
      <c r="F7" s="89"/>
      <c r="G7" s="89"/>
      <c r="H7" s="89"/>
      <c r="I7" s="89"/>
      <c r="J7" s="89"/>
      <c r="K7" s="89"/>
      <c r="L7" s="89"/>
      <c r="M7" s="89"/>
    </row>
    <row r="8" spans="1:14" ht="15" customHeight="1">
      <c r="J8" s="67"/>
      <c r="K8" s="67"/>
    </row>
    <row r="9" spans="1:14" ht="15" customHeight="1">
      <c r="C9" s="89"/>
      <c r="D9" s="89"/>
      <c r="E9" s="89"/>
      <c r="F9" s="89"/>
      <c r="G9" s="89"/>
      <c r="H9" s="89"/>
      <c r="I9" s="89"/>
      <c r="J9" s="89"/>
      <c r="K9" s="89"/>
      <c r="L9" s="89"/>
      <c r="M9" s="89"/>
    </row>
    <row r="10" spans="1:14" ht="46.5" customHeight="1">
      <c r="A10" s="218" t="s">
        <v>135</v>
      </c>
      <c r="B10" s="218"/>
      <c r="C10" s="218"/>
      <c r="D10" s="218"/>
      <c r="E10" s="218"/>
      <c r="F10" s="218"/>
      <c r="G10" s="218"/>
      <c r="H10" s="218"/>
      <c r="I10" s="218"/>
      <c r="J10" s="218"/>
      <c r="K10" s="218"/>
      <c r="L10" s="218"/>
      <c r="M10" s="218"/>
      <c r="N10" s="90"/>
    </row>
    <row r="11" spans="1:14" ht="15" customHeight="1"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</row>
    <row r="12" spans="1:14" ht="15" customHeight="1">
      <c r="C12" s="89"/>
      <c r="D12" s="89"/>
      <c r="E12" s="89"/>
      <c r="F12" s="89"/>
      <c r="G12" s="89"/>
      <c r="H12" s="89"/>
      <c r="I12" s="89"/>
      <c r="J12" s="89"/>
      <c r="K12" s="89"/>
      <c r="L12" s="89"/>
      <c r="M12" s="89"/>
    </row>
    <row r="13" spans="1:14" ht="15" customHeight="1"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</row>
    <row r="14" spans="1:14" ht="15" customHeight="1">
      <c r="C14" s="89"/>
      <c r="D14" s="89"/>
      <c r="E14" s="89"/>
      <c r="F14" s="89"/>
      <c r="G14" s="89"/>
      <c r="H14" s="89"/>
      <c r="I14" s="89"/>
      <c r="J14" s="89"/>
      <c r="K14" s="89"/>
      <c r="L14" s="89"/>
      <c r="M14" s="89"/>
    </row>
    <row r="15" spans="1:14" ht="15" customHeight="1">
      <c r="C15" s="89"/>
      <c r="D15" s="89"/>
      <c r="E15" s="89"/>
      <c r="F15" s="89"/>
      <c r="G15" s="89"/>
      <c r="H15" s="89"/>
      <c r="I15" s="89"/>
      <c r="J15" s="89"/>
      <c r="K15" s="89"/>
      <c r="L15" s="89"/>
      <c r="M15" s="89"/>
    </row>
    <row r="16" spans="1:14" ht="15" customHeight="1">
      <c r="C16" s="89"/>
      <c r="D16" s="89"/>
      <c r="E16" s="89"/>
      <c r="F16" s="89"/>
      <c r="G16" s="89"/>
      <c r="H16" s="89"/>
      <c r="I16" s="89"/>
      <c r="J16" s="89"/>
      <c r="K16" s="89"/>
      <c r="L16" s="89"/>
      <c r="M16" s="89"/>
    </row>
    <row r="17" spans="3:14" ht="15" customHeight="1">
      <c r="C17" s="89"/>
      <c r="D17" s="89"/>
      <c r="E17" s="89"/>
      <c r="F17" s="89"/>
      <c r="G17" s="89"/>
      <c r="H17" s="89"/>
      <c r="I17" s="89"/>
      <c r="J17" s="89"/>
      <c r="K17" s="89"/>
      <c r="L17" s="89"/>
      <c r="M17" s="89"/>
    </row>
    <row r="18" spans="3:14" ht="15" customHeight="1">
      <c r="J18" s="67"/>
      <c r="K18" s="67"/>
    </row>
    <row r="19" spans="3:14" ht="15" customHeight="1">
      <c r="J19" s="67"/>
      <c r="K19" s="67"/>
    </row>
    <row r="20" spans="3:14" ht="33" customHeight="1">
      <c r="E20" s="88"/>
      <c r="F20" s="88"/>
      <c r="G20" s="88"/>
      <c r="H20" s="88"/>
      <c r="I20" s="88"/>
      <c r="J20" s="88"/>
      <c r="K20" s="219"/>
      <c r="L20" s="219"/>
      <c r="M20" s="219"/>
      <c r="N20" s="91"/>
    </row>
    <row r="21" spans="3:14" ht="15" customHeight="1">
      <c r="J21" s="67"/>
      <c r="K21" s="67"/>
    </row>
  </sheetData>
  <mergeCells count="5">
    <mergeCell ref="A2:M2"/>
    <mergeCell ref="A3:M3"/>
    <mergeCell ref="A4:M4"/>
    <mergeCell ref="A10:M10"/>
    <mergeCell ref="K20:M20"/>
  </mergeCells>
  <phoneticPr fontId="100" type="noConversion"/>
  <pageMargins left="0.9055118110236221" right="0.35433070866141736" top="0.59055118110236227" bottom="0.59055118110236227" header="0.23622047244094491" footer="0.27559055118110237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0FE5CA-76BC-430E-92A1-BDE1CA832986}">
  <dimension ref="A1:O27"/>
  <sheetViews>
    <sheetView tabSelected="1" view="pageBreakPreview" zoomScaleSheetLayoutView="100" workbookViewId="0">
      <selection activeCell="O19" sqref="O19"/>
    </sheetView>
  </sheetViews>
  <sheetFormatPr defaultRowHeight="16.5"/>
  <cols>
    <col min="1" max="1" width="5.625" style="13" customWidth="1"/>
    <col min="2" max="2" width="17.875" style="13" customWidth="1"/>
    <col min="3" max="3" width="5.625" style="13" customWidth="1"/>
    <col min="4" max="4" width="20" style="13" customWidth="1"/>
    <col min="5" max="5" width="5.625" style="13" customWidth="1"/>
    <col min="6" max="6" width="18.625" style="13" customWidth="1"/>
    <col min="7" max="7" width="5.625" style="13" customWidth="1"/>
    <col min="8" max="8" width="20.5" style="13" customWidth="1"/>
    <col min="9" max="9" width="16.875" style="13" customWidth="1"/>
    <col min="10" max="10" width="2.625" style="13" customWidth="1"/>
    <col min="11" max="11" width="2.375" style="13" customWidth="1"/>
    <col min="12" max="16384" width="9" style="13"/>
  </cols>
  <sheetData>
    <row r="1" spans="1:11" ht="33" customHeight="1" thickBot="1">
      <c r="A1" s="221" t="s">
        <v>50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</row>
    <row r="2" spans="1:11" ht="54.95" customHeight="1">
      <c r="A2" s="14" t="s">
        <v>49</v>
      </c>
      <c r="B2" s="15" t="s">
        <v>396</v>
      </c>
      <c r="C2" s="16" t="s">
        <v>69</v>
      </c>
      <c r="D2" s="17"/>
      <c r="E2" s="16" t="s">
        <v>156</v>
      </c>
      <c r="F2" s="17"/>
      <c r="G2" s="16" t="s">
        <v>111</v>
      </c>
      <c r="H2" s="15"/>
      <c r="I2" s="222" t="s">
        <v>144</v>
      </c>
      <c r="J2" s="223"/>
      <c r="K2" s="224"/>
    </row>
    <row r="3" spans="1:11" ht="17.25" customHeight="1">
      <c r="A3" s="18"/>
      <c r="B3" s="19"/>
      <c r="C3" s="20"/>
      <c r="D3" s="20"/>
      <c r="E3" s="20"/>
      <c r="F3" s="20"/>
      <c r="G3" s="20"/>
      <c r="H3" s="20"/>
      <c r="I3" s="20"/>
      <c r="J3" s="20"/>
      <c r="K3" s="21"/>
    </row>
    <row r="4" spans="1:11" ht="24.95" customHeight="1">
      <c r="A4" s="22"/>
      <c r="B4" s="103" t="s">
        <v>145</v>
      </c>
      <c r="K4" s="23"/>
    </row>
    <row r="5" spans="1:11" ht="11.25" customHeight="1">
      <c r="A5" s="22"/>
      <c r="B5" s="104"/>
      <c r="K5" s="23"/>
    </row>
    <row r="6" spans="1:11" s="95" customFormat="1" ht="36.950000000000003" customHeight="1">
      <c r="A6" s="93"/>
      <c r="B6" s="227" t="s">
        <v>51</v>
      </c>
      <c r="C6" s="227"/>
      <c r="D6" s="105" t="str">
        <f>표지!A2</f>
        <v>성가요양원 승강기 설치공사</v>
      </c>
      <c r="E6" s="105"/>
      <c r="F6" s="105"/>
      <c r="G6" s="105"/>
      <c r="H6" s="105"/>
      <c r="I6" s="105"/>
      <c r="J6" s="105"/>
      <c r="K6" s="94"/>
    </row>
    <row r="7" spans="1:11" ht="24" customHeight="1">
      <c r="A7" s="24"/>
      <c r="B7" s="106"/>
      <c r="C7" s="106"/>
      <c r="D7" s="229" t="str">
        <f>표지!A4</f>
        <v xml:space="preserve">( 건축 )  </v>
      </c>
      <c r="E7" s="229"/>
      <c r="F7" s="229"/>
      <c r="G7" s="106"/>
      <c r="H7" s="25"/>
      <c r="I7" s="25"/>
      <c r="J7" s="106"/>
      <c r="K7" s="26"/>
    </row>
    <row r="8" spans="1:11" ht="11.25" customHeight="1">
      <c r="A8" s="22"/>
      <c r="B8" s="104"/>
      <c r="K8" s="23"/>
    </row>
    <row r="9" spans="1:11" ht="23.1" customHeight="1">
      <c r="A9" s="27"/>
      <c r="B9" s="107" t="s">
        <v>152</v>
      </c>
      <c r="C9" s="108" t="s">
        <v>54</v>
      </c>
      <c r="D9" s="28" t="s">
        <v>56</v>
      </c>
      <c r="E9" s="228" t="s">
        <v>397</v>
      </c>
      <c r="F9" s="228"/>
      <c r="G9" s="228"/>
      <c r="H9" s="228"/>
      <c r="I9" s="228"/>
      <c r="J9" s="109"/>
      <c r="K9" s="29"/>
    </row>
    <row r="10" spans="1:11" ht="23.1" customHeight="1">
      <c r="A10" s="27"/>
      <c r="B10" s="109"/>
      <c r="C10" s="108" t="s">
        <v>55</v>
      </c>
      <c r="D10" s="28" t="s">
        <v>153</v>
      </c>
      <c r="E10" s="225" t="s">
        <v>398</v>
      </c>
      <c r="F10" s="225"/>
      <c r="G10" s="225"/>
      <c r="H10" s="225"/>
      <c r="I10" s="225"/>
      <c r="J10" s="109"/>
      <c r="K10" s="29"/>
    </row>
    <row r="11" spans="1:11" ht="23.1" customHeight="1">
      <c r="A11" s="22"/>
      <c r="C11" s="108" t="s">
        <v>122</v>
      </c>
      <c r="D11" s="28" t="s">
        <v>146</v>
      </c>
      <c r="E11" s="231" t="s">
        <v>399</v>
      </c>
      <c r="F11" s="231"/>
      <c r="G11" s="231"/>
      <c r="H11" s="231"/>
      <c r="I11" s="231"/>
      <c r="J11" s="109"/>
      <c r="K11" s="29"/>
    </row>
    <row r="12" spans="1:11" ht="23.1" customHeight="1">
      <c r="A12" s="22"/>
      <c r="B12" s="107"/>
      <c r="C12" s="108" t="s">
        <v>147</v>
      </c>
      <c r="D12" s="28" t="s">
        <v>148</v>
      </c>
      <c r="E12" s="225" t="s">
        <v>400</v>
      </c>
      <c r="F12" s="228"/>
      <c r="G12" s="228"/>
      <c r="H12" s="228"/>
      <c r="I12" s="228"/>
      <c r="J12" s="109"/>
      <c r="K12" s="29"/>
    </row>
    <row r="13" spans="1:11" ht="23.1" customHeight="1">
      <c r="A13" s="22"/>
      <c r="B13" s="107"/>
      <c r="C13" s="108"/>
      <c r="D13" s="28"/>
      <c r="E13" s="133"/>
      <c r="F13" s="28"/>
      <c r="G13" s="28"/>
      <c r="H13" s="28"/>
      <c r="I13" s="28"/>
      <c r="J13" s="109"/>
      <c r="K13" s="29"/>
    </row>
    <row r="14" spans="1:11" ht="23.1" customHeight="1">
      <c r="A14" s="22"/>
      <c r="B14" s="107"/>
      <c r="C14" s="108"/>
      <c r="D14" s="28"/>
      <c r="E14" s="225"/>
      <c r="F14" s="225"/>
      <c r="G14" s="225"/>
      <c r="H14" s="225"/>
      <c r="I14" s="225"/>
      <c r="J14" s="109"/>
      <c r="K14" s="29"/>
    </row>
    <row r="15" spans="1:11" ht="3.75" customHeight="1">
      <c r="A15" s="22"/>
      <c r="B15" s="107"/>
      <c r="C15" s="108"/>
      <c r="D15" s="28"/>
      <c r="E15" s="133"/>
      <c r="F15" s="133"/>
      <c r="G15" s="133"/>
      <c r="H15" s="133"/>
      <c r="I15" s="133"/>
      <c r="J15" s="109"/>
      <c r="K15" s="29"/>
    </row>
    <row r="16" spans="1:11" ht="26.25" customHeight="1">
      <c r="A16" s="22"/>
      <c r="B16" s="107"/>
      <c r="C16" s="108"/>
      <c r="D16" s="230" t="s">
        <v>203</v>
      </c>
      <c r="E16" s="230"/>
      <c r="F16" s="230"/>
      <c r="G16" s="136"/>
      <c r="H16" s="136"/>
      <c r="I16" s="136"/>
      <c r="J16" s="109"/>
      <c r="K16" s="29"/>
    </row>
    <row r="17" spans="1:15" ht="23.1" customHeight="1">
      <c r="A17" s="30"/>
      <c r="B17" s="108"/>
      <c r="C17" s="107"/>
      <c r="D17" s="31" t="s">
        <v>97</v>
      </c>
      <c r="E17" s="28" t="s">
        <v>53</v>
      </c>
      <c r="F17" s="139">
        <f>원가!D36</f>
        <v>0</v>
      </c>
      <c r="G17" s="33" t="s">
        <v>52</v>
      </c>
      <c r="H17" s="220" t="str">
        <f>"(￦"&amp;NUMBERSTRING((F17),1)&amp;"원)"</f>
        <v>(￦영원)</v>
      </c>
      <c r="I17" s="220"/>
      <c r="J17" s="33"/>
      <c r="K17" s="34"/>
    </row>
    <row r="18" spans="1:15" ht="23.1" customHeight="1">
      <c r="A18" s="30"/>
      <c r="B18" s="108"/>
      <c r="C18" s="107"/>
      <c r="D18" s="31"/>
      <c r="E18" s="28"/>
      <c r="F18" s="139"/>
      <c r="G18" s="33"/>
      <c r="H18" s="220"/>
      <c r="I18" s="220"/>
      <c r="J18" s="33"/>
      <c r="K18" s="34"/>
    </row>
    <row r="19" spans="1:15" ht="23.1" customHeight="1">
      <c r="A19" s="30"/>
      <c r="B19" s="108"/>
      <c r="C19" s="107"/>
      <c r="D19" s="31"/>
      <c r="E19" s="28"/>
      <c r="F19" s="139"/>
      <c r="G19" s="33"/>
      <c r="H19" s="220"/>
      <c r="I19" s="220"/>
      <c r="J19" s="33"/>
      <c r="K19" s="34"/>
      <c r="O19"/>
    </row>
    <row r="20" spans="1:15" ht="23.1" customHeight="1">
      <c r="A20" s="22"/>
      <c r="B20" s="104"/>
      <c r="D20" s="31"/>
      <c r="E20" s="28"/>
      <c r="F20" s="32"/>
      <c r="G20" s="33"/>
      <c r="H20" s="220"/>
      <c r="I20" s="220"/>
      <c r="J20" s="28"/>
      <c r="K20" s="35"/>
    </row>
    <row r="21" spans="1:15" ht="23.1" customHeight="1">
      <c r="A21" s="22"/>
      <c r="B21" s="108"/>
      <c r="C21" s="107"/>
      <c r="D21" s="110" t="s">
        <v>78</v>
      </c>
      <c r="E21" s="111" t="s">
        <v>53</v>
      </c>
      <c r="F21" s="140">
        <f>SUM(F17:F20)</f>
        <v>0</v>
      </c>
      <c r="G21" s="112" t="s">
        <v>52</v>
      </c>
      <c r="H21" s="226" t="str">
        <f>"(￦"&amp;NUMBERSTRING((F21),1)&amp;"원)"</f>
        <v>(￦영원)</v>
      </c>
      <c r="I21" s="226"/>
      <c r="J21" s="33"/>
      <c r="K21" s="34"/>
    </row>
    <row r="22" spans="1:15" ht="23.1" customHeight="1" thickBot="1">
      <c r="A22" s="36"/>
      <c r="B22" s="37"/>
      <c r="C22" s="38"/>
      <c r="D22" s="38"/>
      <c r="E22" s="38"/>
      <c r="F22" s="38"/>
      <c r="G22" s="38"/>
      <c r="H22" s="38"/>
      <c r="I22" s="38"/>
      <c r="J22" s="38"/>
      <c r="K22" s="39"/>
    </row>
    <row r="24" spans="1:15">
      <c r="B24" s="13" t="s">
        <v>149</v>
      </c>
    </row>
    <row r="25" spans="1:15">
      <c r="B25" s="13">
        <v>84.12</v>
      </c>
      <c r="C25" s="13" t="s">
        <v>150</v>
      </c>
      <c r="D25" s="31" t="s">
        <v>72</v>
      </c>
      <c r="E25" s="28" t="s">
        <v>53</v>
      </c>
      <c r="F25" s="32" t="e">
        <f>#REF!</f>
        <v>#REF!</v>
      </c>
      <c r="G25" s="33" t="s">
        <v>52</v>
      </c>
      <c r="H25" s="220" t="e">
        <f>"(￦"&amp;NUMBERSTRING((F25),1)&amp;"원)"</f>
        <v>#REF!</v>
      </c>
      <c r="I25" s="220"/>
    </row>
    <row r="26" spans="1:15">
      <c r="B26" s="138">
        <f>B25*0.3025</f>
        <v>25.446300000000001</v>
      </c>
      <c r="C26" s="13" t="s">
        <v>151</v>
      </c>
      <c r="D26" s="31" t="s">
        <v>88</v>
      </c>
      <c r="E26" s="28" t="s">
        <v>53</v>
      </c>
      <c r="F26" s="139">
        <f>원가!D46</f>
        <v>0</v>
      </c>
      <c r="G26" s="33" t="s">
        <v>52</v>
      </c>
      <c r="H26" s="220" t="str">
        <f>"(￦"&amp;NUMBERSTRING((F26),1)&amp;"원)"</f>
        <v>(￦영원)</v>
      </c>
      <c r="I26" s="220"/>
    </row>
    <row r="27" spans="1:15">
      <c r="B27" s="137">
        <f>F21/B26</f>
        <v>0</v>
      </c>
      <c r="C27" s="13" t="s">
        <v>52</v>
      </c>
    </row>
  </sheetData>
  <mergeCells count="17">
    <mergeCell ref="E11:I11"/>
    <mergeCell ref="H25:I25"/>
    <mergeCell ref="H26:I26"/>
    <mergeCell ref="A1:K1"/>
    <mergeCell ref="I2:K2"/>
    <mergeCell ref="E14:I14"/>
    <mergeCell ref="H21:I21"/>
    <mergeCell ref="B6:C6"/>
    <mergeCell ref="E9:I9"/>
    <mergeCell ref="E10:I10"/>
    <mergeCell ref="E12:I12"/>
    <mergeCell ref="H17:I17"/>
    <mergeCell ref="H19:I19"/>
    <mergeCell ref="H20:I20"/>
    <mergeCell ref="H18:I18"/>
    <mergeCell ref="D7:F7"/>
    <mergeCell ref="D16:F16"/>
  </mergeCells>
  <phoneticPr fontId="100" type="noConversion"/>
  <pageMargins left="0.9055118110236221" right="0.35433070866141736" top="0.43307086614173229" bottom="0.39370078740157483" header="0.23622047244094491" footer="0.27559055118110237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E59E4-A00D-437C-993E-29061BDB9C2A}">
  <dimension ref="A1:N54"/>
  <sheetViews>
    <sheetView view="pageBreakPreview" zoomScaleSheetLayoutView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D25" sqref="D25"/>
    </sheetView>
  </sheetViews>
  <sheetFormatPr defaultRowHeight="13.5"/>
  <cols>
    <col min="1" max="1" width="6.875" style="40" customWidth="1"/>
    <col min="2" max="2" width="6.625" style="40" customWidth="1"/>
    <col min="3" max="3" width="36" style="40" customWidth="1"/>
    <col min="4" max="4" width="39.375" style="40" customWidth="1"/>
    <col min="5" max="5" width="1.25" style="40" hidden="1" customWidth="1"/>
    <col min="6" max="6" width="39.25" style="40" customWidth="1"/>
    <col min="7" max="7" width="30.75" style="40" customWidth="1"/>
    <col min="8" max="8" width="15.875" style="40" customWidth="1"/>
    <col min="9" max="9" width="13.5" style="40" customWidth="1"/>
    <col min="10" max="10" width="15.25" style="40" customWidth="1"/>
    <col min="11" max="11" width="12.375" style="40" customWidth="1"/>
    <col min="12" max="12" width="11.25" style="40" customWidth="1"/>
    <col min="13" max="13" width="12.5" style="40" customWidth="1"/>
    <col min="14" max="14" width="15.125" style="40" bestFit="1" customWidth="1"/>
    <col min="15" max="16384" width="9" style="40"/>
  </cols>
  <sheetData>
    <row r="1" spans="1:14" ht="26.25" customHeight="1">
      <c r="A1" s="232" t="s">
        <v>59</v>
      </c>
      <c r="B1" s="232"/>
      <c r="C1" s="232"/>
      <c r="D1" s="232"/>
      <c r="E1" s="232"/>
      <c r="F1" s="232"/>
      <c r="G1" s="232"/>
    </row>
    <row r="2" spans="1:14" ht="25.5" customHeight="1" thickBot="1">
      <c r="A2" s="233" t="s">
        <v>57</v>
      </c>
      <c r="B2" s="233"/>
      <c r="C2" s="83" t="str">
        <f>표지!A2</f>
        <v>성가요양원 승강기 설치공사</v>
      </c>
      <c r="D2" s="84"/>
      <c r="E2" s="84"/>
      <c r="F2" s="85" t="s">
        <v>120</v>
      </c>
      <c r="G2" s="101">
        <v>90</v>
      </c>
    </row>
    <row r="3" spans="1:14" ht="18.95" customHeight="1">
      <c r="A3" s="234" t="s">
        <v>58</v>
      </c>
      <c r="B3" s="235"/>
      <c r="C3" s="236"/>
      <c r="D3" s="142" t="s">
        <v>36</v>
      </c>
      <c r="E3" s="143"/>
      <c r="F3" s="142" t="s">
        <v>81</v>
      </c>
      <c r="G3" s="144" t="s">
        <v>0</v>
      </c>
    </row>
    <row r="4" spans="1:14" ht="18.95" customHeight="1">
      <c r="A4" s="237" t="s">
        <v>65</v>
      </c>
      <c r="B4" s="240" t="s">
        <v>63</v>
      </c>
      <c r="C4" s="145" t="s">
        <v>1</v>
      </c>
      <c r="D4" s="146">
        <f>'집계표(건축)'!F20</f>
        <v>0</v>
      </c>
      <c r="E4" s="147"/>
      <c r="F4" s="148" t="s">
        <v>2</v>
      </c>
      <c r="G4" s="149" t="s">
        <v>2</v>
      </c>
      <c r="I4" s="41"/>
      <c r="J4" s="41"/>
      <c r="L4" s="42"/>
    </row>
    <row r="5" spans="1:14" ht="18.95" customHeight="1">
      <c r="A5" s="238"/>
      <c r="B5" s="241"/>
      <c r="C5" s="150" t="s">
        <v>112</v>
      </c>
      <c r="D5" s="151"/>
      <c r="E5" s="147"/>
      <c r="F5" s="150" t="s">
        <v>2</v>
      </c>
      <c r="G5" s="152" t="s">
        <v>2</v>
      </c>
      <c r="I5" s="41"/>
      <c r="J5" s="41"/>
      <c r="L5" s="42"/>
    </row>
    <row r="6" spans="1:14" ht="18.95" customHeight="1">
      <c r="A6" s="238"/>
      <c r="B6" s="242"/>
      <c r="C6" s="153" t="s">
        <v>3</v>
      </c>
      <c r="D6" s="154">
        <f>SUM(D4:D5)</f>
        <v>0</v>
      </c>
      <c r="E6" s="147"/>
      <c r="F6" s="155" t="s">
        <v>2</v>
      </c>
      <c r="G6" s="156" t="s">
        <v>2</v>
      </c>
      <c r="I6" s="41"/>
      <c r="J6" s="201"/>
      <c r="K6" s="43">
        <f>원가!D4+원가!D7+원가!D10</f>
        <v>0</v>
      </c>
      <c r="L6" s="44"/>
      <c r="M6" s="42"/>
    </row>
    <row r="7" spans="1:14" ht="18.95" customHeight="1">
      <c r="A7" s="238"/>
      <c r="B7" s="240" t="s">
        <v>64</v>
      </c>
      <c r="C7" s="145" t="s">
        <v>4</v>
      </c>
      <c r="D7" s="146">
        <f>'집계표(건축)'!H20</f>
        <v>0</v>
      </c>
      <c r="E7" s="147"/>
      <c r="F7" s="148" t="s">
        <v>2</v>
      </c>
      <c r="G7" s="149" t="s">
        <v>2</v>
      </c>
      <c r="I7" s="43"/>
      <c r="J7" s="201" t="s">
        <v>204</v>
      </c>
      <c r="K7" s="126" t="s">
        <v>177</v>
      </c>
      <c r="L7" s="126" t="s">
        <v>178</v>
      </c>
      <c r="M7" s="87"/>
    </row>
    <row r="8" spans="1:14" ht="18.95" customHeight="1">
      <c r="A8" s="238"/>
      <c r="B8" s="241"/>
      <c r="C8" s="150" t="s">
        <v>5</v>
      </c>
      <c r="D8" s="151">
        <f>(D7)*K8</f>
        <v>0</v>
      </c>
      <c r="E8" s="147"/>
      <c r="F8" s="157" t="str">
        <f>"직.노*"&amp;K8*100&amp;"%"</f>
        <v>직.노*17.5%</v>
      </c>
      <c r="G8" s="152"/>
      <c r="H8" s="44"/>
      <c r="I8" s="70"/>
      <c r="J8" s="201" t="s">
        <v>176</v>
      </c>
      <c r="K8" s="72">
        <v>0.17499999999999999</v>
      </c>
      <c r="L8" s="44">
        <v>0.17399999999999999</v>
      </c>
      <c r="M8" s="126"/>
    </row>
    <row r="9" spans="1:14" ht="18.95" customHeight="1">
      <c r="A9" s="238"/>
      <c r="B9" s="242"/>
      <c r="C9" s="153" t="s">
        <v>6</v>
      </c>
      <c r="D9" s="154">
        <f>D7+D8</f>
        <v>0</v>
      </c>
      <c r="E9" s="147"/>
      <c r="F9" s="155" t="s">
        <v>2</v>
      </c>
      <c r="G9" s="156" t="s">
        <v>2</v>
      </c>
      <c r="H9" s="71"/>
      <c r="I9" s="68"/>
      <c r="J9" s="201" t="s">
        <v>179</v>
      </c>
      <c r="K9" s="44">
        <v>0.17899999999999999</v>
      </c>
      <c r="L9" s="44">
        <v>0.17799999999999999</v>
      </c>
    </row>
    <row r="10" spans="1:14" ht="18.95" customHeight="1">
      <c r="A10" s="238"/>
      <c r="B10" s="240" t="s">
        <v>90</v>
      </c>
      <c r="C10" s="158" t="s">
        <v>158</v>
      </c>
      <c r="D10" s="159">
        <f>'집계표(건축)'!J20</f>
        <v>0</v>
      </c>
      <c r="E10" s="147"/>
      <c r="F10" s="160" t="s">
        <v>2</v>
      </c>
      <c r="G10" s="161" t="s">
        <v>2</v>
      </c>
      <c r="H10" s="69"/>
      <c r="I10" s="69"/>
      <c r="J10" s="69"/>
    </row>
    <row r="11" spans="1:14" ht="18.95" customHeight="1">
      <c r="A11" s="238"/>
      <c r="B11" s="241"/>
      <c r="C11" s="141" t="s">
        <v>175</v>
      </c>
      <c r="D11" s="162">
        <f>'집계표(건축)'!L5</f>
        <v>0</v>
      </c>
      <c r="E11" s="147"/>
      <c r="F11" s="163"/>
      <c r="G11" s="164"/>
      <c r="H11" s="44"/>
      <c r="I11" s="41"/>
      <c r="J11" s="41"/>
      <c r="K11" s="44"/>
      <c r="L11" s="44"/>
      <c r="M11" s="44"/>
    </row>
    <row r="12" spans="1:14" ht="18.95" customHeight="1">
      <c r="A12" s="238"/>
      <c r="B12" s="241"/>
      <c r="C12" s="141" t="s">
        <v>7</v>
      </c>
      <c r="D12" s="162">
        <f>INT(D9*K12)</f>
        <v>0</v>
      </c>
      <c r="E12" s="147"/>
      <c r="F12" s="163" t="str">
        <f>"(노)*"&amp;K12*100&amp;"%"</f>
        <v>(노)*3.56%</v>
      </c>
      <c r="G12" s="164" t="s">
        <v>8</v>
      </c>
      <c r="H12" s="44"/>
      <c r="I12" s="41"/>
      <c r="J12" s="41"/>
      <c r="K12" s="44">
        <v>3.56E-2</v>
      </c>
      <c r="L12" s="44"/>
      <c r="M12" s="44"/>
    </row>
    <row r="13" spans="1:14" ht="18.95" customHeight="1">
      <c r="A13" s="238"/>
      <c r="B13" s="241"/>
      <c r="C13" s="141" t="s">
        <v>9</v>
      </c>
      <c r="D13" s="162">
        <f>INT(D9*K13)</f>
        <v>0</v>
      </c>
      <c r="E13" s="147"/>
      <c r="F13" s="163" t="str">
        <f>"(노)*"&amp;K13*100&amp;"%"</f>
        <v>(노)*1.01%</v>
      </c>
      <c r="G13" s="164" t="s">
        <v>8</v>
      </c>
      <c r="H13" s="72"/>
      <c r="I13" s="41"/>
      <c r="J13" s="41"/>
      <c r="K13" s="44">
        <v>1.01E-2</v>
      </c>
      <c r="L13" s="72" t="s">
        <v>71</v>
      </c>
      <c r="M13" s="44"/>
    </row>
    <row r="14" spans="1:14" ht="18.95" customHeight="1">
      <c r="A14" s="238"/>
      <c r="B14" s="241"/>
      <c r="C14" s="141" t="s">
        <v>98</v>
      </c>
      <c r="D14" s="162">
        <f>INT(D7*K14)</f>
        <v>0</v>
      </c>
      <c r="E14" s="147"/>
      <c r="F14" s="163" t="str">
        <f>"(직.노)*"&amp;K14*100&amp;"%"</f>
        <v>(직.노)*3.595%</v>
      </c>
      <c r="G14" s="164" t="s">
        <v>10</v>
      </c>
      <c r="H14" s="40" t="s">
        <v>155</v>
      </c>
      <c r="I14" s="43">
        <f>'집계표(건축)'!O23</f>
        <v>0</v>
      </c>
      <c r="J14" s="43">
        <v>0</v>
      </c>
      <c r="K14" s="51">
        <v>3.5950000000000003E-2</v>
      </c>
      <c r="L14" s="51"/>
      <c r="M14" s="44"/>
    </row>
    <row r="15" spans="1:14" ht="18.95" customHeight="1" thickBot="1">
      <c r="A15" s="238"/>
      <c r="B15" s="241"/>
      <c r="C15" s="141" t="s">
        <v>99</v>
      </c>
      <c r="D15" s="162">
        <f>INT(D7*K15)</f>
        <v>0</v>
      </c>
      <c r="E15" s="147"/>
      <c r="F15" s="163" t="str">
        <f>"(직.노)*"&amp;K15*100&amp;"%"</f>
        <v>(직.노)*4.75%</v>
      </c>
      <c r="G15" s="164" t="s">
        <v>10</v>
      </c>
      <c r="H15" s="44" t="s">
        <v>80</v>
      </c>
      <c r="I15" s="45">
        <f>D6+D7+I14</f>
        <v>0</v>
      </c>
      <c r="J15" s="46" t="s">
        <v>75</v>
      </c>
      <c r="K15" s="44">
        <v>4.7500000000000001E-2</v>
      </c>
      <c r="L15" s="44"/>
      <c r="M15" s="44"/>
    </row>
    <row r="16" spans="1:14" ht="18.95" customHeight="1" thickBot="1">
      <c r="A16" s="238"/>
      <c r="B16" s="241"/>
      <c r="C16" s="163" t="s">
        <v>100</v>
      </c>
      <c r="D16" s="162">
        <f>INT(D14*K16)</f>
        <v>0</v>
      </c>
      <c r="E16" s="147"/>
      <c r="F16" s="163" t="str">
        <f>"(건강)*"&amp;K16*100&amp;"%"</f>
        <v>(건강)*13.14%</v>
      </c>
      <c r="G16" s="164" t="s">
        <v>10</v>
      </c>
      <c r="H16" s="75" t="s">
        <v>60</v>
      </c>
      <c r="I16" s="47">
        <v>4325000</v>
      </c>
      <c r="J16" s="47"/>
      <c r="K16" s="44">
        <v>0.13139999999999999</v>
      </c>
      <c r="L16" s="44"/>
      <c r="M16" s="44"/>
      <c r="N16" s="52"/>
    </row>
    <row r="17" spans="1:13" ht="18.95" customHeight="1" thickBot="1">
      <c r="A17" s="238"/>
      <c r="B17" s="241"/>
      <c r="C17" s="163" t="s">
        <v>11</v>
      </c>
      <c r="D17" s="162">
        <f>INT(D7*K17)</f>
        <v>0</v>
      </c>
      <c r="E17" s="147"/>
      <c r="F17" s="163" t="str">
        <f>"(직.노)*"&amp;K17*100&amp;"%"</f>
        <v>(직.노)*2.3%</v>
      </c>
      <c r="G17" s="164" t="s">
        <v>62</v>
      </c>
      <c r="H17" s="76" t="s">
        <v>74</v>
      </c>
      <c r="I17" s="76" t="s">
        <v>73</v>
      </c>
      <c r="J17" s="48" t="s">
        <v>76</v>
      </c>
      <c r="K17" s="44">
        <v>2.3E-2</v>
      </c>
      <c r="L17" s="44" t="s">
        <v>110</v>
      </c>
      <c r="M17" s="44"/>
    </row>
    <row r="18" spans="1:13" ht="18.95" customHeight="1">
      <c r="A18" s="238"/>
      <c r="B18" s="241"/>
      <c r="C18" s="245" t="s">
        <v>61</v>
      </c>
      <c r="D18" s="247">
        <f>G18</f>
        <v>0</v>
      </c>
      <c r="E18" s="147"/>
      <c r="F18" s="163" t="str">
        <f>"(재+직.노)*"&amp;K19*100&amp;"%"</f>
        <v>(재+직.노)*3.11%</v>
      </c>
      <c r="G18" s="165">
        <f>H18</f>
        <v>0</v>
      </c>
      <c r="H18" s="77">
        <f>(D6+D7)*K19</f>
        <v>0</v>
      </c>
      <c r="I18" s="77">
        <f>(D6+D7)*K19*1.2</f>
        <v>0</v>
      </c>
      <c r="J18" s="49">
        <f>((D6+D7)*L19+I16)*1.2</f>
        <v>5190000</v>
      </c>
      <c r="K18" s="40" t="s">
        <v>79</v>
      </c>
      <c r="L18" s="51"/>
    </row>
    <row r="19" spans="1:13" ht="18.95" customHeight="1" thickBot="1">
      <c r="A19" s="238"/>
      <c r="B19" s="241"/>
      <c r="C19" s="246"/>
      <c r="D19" s="248"/>
      <c r="E19" s="147"/>
      <c r="F19" s="163" t="str">
        <f>"(재+직.노+관급/1.1)*"&amp;K19*100&amp;"%"</f>
        <v>(재+직.노+관급/1.1)*3.11%</v>
      </c>
      <c r="G19" s="166">
        <f>H19</f>
        <v>0</v>
      </c>
      <c r="H19" s="78">
        <v>0</v>
      </c>
      <c r="I19" s="78">
        <f>(D6+D7+(I14/1.1))*K19</f>
        <v>0</v>
      </c>
      <c r="J19" s="50">
        <f>(D6+D7+(I14/1.1))*L19+I16</f>
        <v>4325000</v>
      </c>
      <c r="K19" s="44">
        <v>3.1099999999999999E-2</v>
      </c>
      <c r="L19" s="44">
        <v>2.2800000000000001E-2</v>
      </c>
      <c r="M19" s="44"/>
    </row>
    <row r="20" spans="1:13" ht="18.95" customHeight="1">
      <c r="A20" s="238"/>
      <c r="B20" s="241"/>
      <c r="C20" s="167" t="s">
        <v>163</v>
      </c>
      <c r="D20" s="168"/>
      <c r="E20" s="147"/>
      <c r="F20" s="169"/>
      <c r="G20" s="164" t="s">
        <v>157</v>
      </c>
      <c r="H20" s="79" t="s">
        <v>205</v>
      </c>
      <c r="I20" s="203">
        <f>SMALL(G18:G19,1)</f>
        <v>0</v>
      </c>
      <c r="J20" s="73"/>
      <c r="K20" s="44"/>
      <c r="L20" s="44"/>
      <c r="M20" s="44"/>
    </row>
    <row r="21" spans="1:13" ht="18.95" customHeight="1">
      <c r="A21" s="238"/>
      <c r="B21" s="241"/>
      <c r="C21" s="170" t="s">
        <v>164</v>
      </c>
      <c r="D21" s="168"/>
      <c r="E21" s="147"/>
      <c r="F21" s="169"/>
      <c r="G21" s="164" t="s">
        <v>159</v>
      </c>
      <c r="H21" s="200"/>
      <c r="I21" s="118"/>
      <c r="J21" s="199"/>
      <c r="K21" s="44"/>
      <c r="L21" s="44"/>
      <c r="M21" s="44"/>
    </row>
    <row r="22" spans="1:13" ht="18.95" customHeight="1">
      <c r="A22" s="238"/>
      <c r="B22" s="241"/>
      <c r="C22" s="171" t="s">
        <v>13</v>
      </c>
      <c r="D22" s="168">
        <f>INT(D6+D7+D10)*K22</f>
        <v>0</v>
      </c>
      <c r="E22" s="147"/>
      <c r="F22" s="169" t="str">
        <f>"(재+직.노+기.경)*"&amp;K22*100&amp;"%"</f>
        <v>(재+직.노+기.경)*0.3%</v>
      </c>
      <c r="G22" s="164" t="s">
        <v>201</v>
      </c>
      <c r="H22" s="69"/>
      <c r="I22" s="118"/>
      <c r="J22" s="199"/>
      <c r="K22" s="44">
        <v>3.0000000000000001E-3</v>
      </c>
      <c r="L22" s="44"/>
      <c r="M22" s="44"/>
    </row>
    <row r="23" spans="1:13" ht="18.95" customHeight="1">
      <c r="A23" s="238"/>
      <c r="B23" s="241"/>
      <c r="C23" s="163" t="s">
        <v>12</v>
      </c>
      <c r="D23" s="168">
        <f>INT(D6+D7+D10)*K23*0</f>
        <v>0</v>
      </c>
      <c r="E23" s="147"/>
      <c r="F23" s="169" t="str">
        <f>"(재+직.노+기.경)*"&amp;K23*100&amp;"%"</f>
        <v>(재+직.노+기.경)*0.081%</v>
      </c>
      <c r="G23" s="172" t="s">
        <v>202</v>
      </c>
      <c r="H23" s="71"/>
      <c r="I23" s="117"/>
      <c r="J23" s="80"/>
      <c r="K23" s="51">
        <v>8.0999999999999996E-4</v>
      </c>
      <c r="L23" s="44"/>
      <c r="M23" s="44"/>
    </row>
    <row r="24" spans="1:13" ht="18.95" customHeight="1">
      <c r="A24" s="238"/>
      <c r="B24" s="241"/>
      <c r="C24" s="163" t="s">
        <v>46</v>
      </c>
      <c r="D24" s="168">
        <f>INT(D6+D7+D10)*K24</f>
        <v>0</v>
      </c>
      <c r="E24" s="147"/>
      <c r="F24" s="169" t="str">
        <f>"(재+직.노+기.경)*"&amp;K24*100&amp;"%"</f>
        <v>(재+직.노+기.경)*0.07%</v>
      </c>
      <c r="G24" s="172" t="s">
        <v>133</v>
      </c>
      <c r="H24" s="69"/>
      <c r="I24" s="118"/>
      <c r="J24" s="117"/>
      <c r="K24" s="44">
        <v>6.9999999999999999E-4</v>
      </c>
      <c r="L24" s="44"/>
      <c r="M24" s="44"/>
    </row>
    <row r="25" spans="1:13" ht="18.95" customHeight="1">
      <c r="A25" s="238"/>
      <c r="B25" s="241"/>
      <c r="C25" s="163" t="s">
        <v>87</v>
      </c>
      <c r="D25" s="162">
        <f>INT((D6+D9)*K25)</f>
        <v>0</v>
      </c>
      <c r="E25" s="147"/>
      <c r="F25" s="173" t="str">
        <f>"(재+노)*"&amp;K25*100&amp;"%"</f>
        <v>(재+노)*5%</v>
      </c>
      <c r="G25" s="174"/>
      <c r="H25" s="116"/>
      <c r="I25" s="41"/>
      <c r="J25" s="201" t="s">
        <v>176</v>
      </c>
      <c r="K25" s="72">
        <v>0.05</v>
      </c>
      <c r="L25" s="202">
        <v>5.1999999999999998E-2</v>
      </c>
      <c r="M25" s="44"/>
    </row>
    <row r="26" spans="1:13" ht="18.95" customHeight="1">
      <c r="A26" s="238"/>
      <c r="B26" s="241"/>
      <c r="C26" s="163" t="s">
        <v>165</v>
      </c>
      <c r="D26" s="162">
        <f>INT((D9)*0.006%)</f>
        <v>0</v>
      </c>
      <c r="E26" s="147"/>
      <c r="F26" s="173" t="str">
        <f>"(노)*0.006%"</f>
        <v>(노)*0.006%</v>
      </c>
      <c r="G26" s="164" t="s">
        <v>167</v>
      </c>
      <c r="H26" s="116"/>
      <c r="I26" s="41"/>
      <c r="J26" s="201" t="s">
        <v>179</v>
      </c>
      <c r="K26" s="44">
        <v>5.1999999999999998E-2</v>
      </c>
      <c r="L26" s="202">
        <v>5.3999999999999999E-2</v>
      </c>
      <c r="M26" s="44"/>
    </row>
    <row r="27" spans="1:13" ht="18.95" customHeight="1">
      <c r="A27" s="238"/>
      <c r="B27" s="241"/>
      <c r="C27" s="163" t="s">
        <v>166</v>
      </c>
      <c r="D27" s="162">
        <f>INT((D9)*0.09%)</f>
        <v>0</v>
      </c>
      <c r="E27" s="147"/>
      <c r="F27" s="173" t="str">
        <f>"(노)*0.09%"</f>
        <v>(노)*0.09%</v>
      </c>
      <c r="G27" s="164" t="s">
        <v>167</v>
      </c>
      <c r="H27" s="116"/>
      <c r="I27" s="41"/>
      <c r="J27" s="74"/>
      <c r="K27" s="44"/>
      <c r="L27" s="72"/>
      <c r="M27" s="44"/>
    </row>
    <row r="28" spans="1:13" ht="18.95" customHeight="1">
      <c r="A28" s="238"/>
      <c r="B28" s="242"/>
      <c r="C28" s="175" t="s">
        <v>6</v>
      </c>
      <c r="D28" s="176">
        <f>SUM(D10:D27)</f>
        <v>0</v>
      </c>
      <c r="E28" s="147"/>
      <c r="F28" s="150" t="s">
        <v>2</v>
      </c>
      <c r="G28" s="152" t="s">
        <v>2</v>
      </c>
      <c r="H28" s="119"/>
      <c r="I28" s="120"/>
      <c r="J28" s="120"/>
      <c r="K28" s="53"/>
      <c r="L28" s="53"/>
    </row>
    <row r="29" spans="1:13" ht="18.95" customHeight="1">
      <c r="A29" s="239"/>
      <c r="B29" s="243" t="s">
        <v>77</v>
      </c>
      <c r="C29" s="244"/>
      <c r="D29" s="154">
        <f>D6+D9+D28</f>
        <v>0</v>
      </c>
      <c r="E29" s="147"/>
      <c r="F29" s="155" t="s">
        <v>70</v>
      </c>
      <c r="G29" s="177"/>
      <c r="H29" s="121"/>
      <c r="I29" s="120"/>
      <c r="J29" s="120"/>
      <c r="K29" s="53"/>
      <c r="L29" s="53"/>
    </row>
    <row r="30" spans="1:13" ht="18.95" customHeight="1">
      <c r="A30" s="251"/>
      <c r="B30" s="252"/>
      <c r="C30" s="178" t="s">
        <v>113</v>
      </c>
      <c r="D30" s="179">
        <f>(D6+D9+D28)*K30</f>
        <v>0</v>
      </c>
      <c r="E30" s="147"/>
      <c r="F30" s="180" t="str">
        <f>"(재+노+경)*"&amp;K30*100&amp;"%"</f>
        <v>(재+노+경)*8%</v>
      </c>
      <c r="G30" s="156" t="s">
        <v>2</v>
      </c>
      <c r="H30" s="121"/>
      <c r="I30" s="120"/>
      <c r="J30" s="120"/>
      <c r="K30" s="53">
        <v>0.08</v>
      </c>
      <c r="L30" s="53"/>
      <c r="M30" s="44"/>
    </row>
    <row r="31" spans="1:13" ht="18.95" customHeight="1">
      <c r="A31" s="251"/>
      <c r="B31" s="252"/>
      <c r="C31" s="178" t="s">
        <v>160</v>
      </c>
      <c r="D31" s="179">
        <f>INT((D9+D28+D30)*K31)</f>
        <v>0</v>
      </c>
      <c r="E31" s="147"/>
      <c r="F31" s="181" t="str">
        <f>"(노+경+일)*"&amp;K31*100&amp;"%"</f>
        <v>(노+경+일)*15%</v>
      </c>
      <c r="G31" s="156" t="s">
        <v>2</v>
      </c>
      <c r="H31" s="53"/>
      <c r="I31" s="41"/>
      <c r="J31" s="41"/>
      <c r="K31" s="53">
        <v>0.15</v>
      </c>
      <c r="L31" s="53"/>
      <c r="M31" s="54"/>
    </row>
    <row r="32" spans="1:13" ht="18.95" customHeight="1">
      <c r="A32" s="251"/>
      <c r="B32" s="252"/>
      <c r="C32" s="128" t="s">
        <v>394</v>
      </c>
      <c r="D32" s="179">
        <f>'집계표(건축)'!L22</f>
        <v>0</v>
      </c>
      <c r="E32" s="147"/>
      <c r="F32" s="181"/>
      <c r="G32" s="156"/>
      <c r="H32" s="53"/>
      <c r="I32" s="41"/>
      <c r="J32" s="41"/>
      <c r="K32" s="53"/>
      <c r="L32" s="53"/>
      <c r="M32" s="54"/>
    </row>
    <row r="33" spans="1:13" ht="18.95" customHeight="1">
      <c r="A33" s="251"/>
      <c r="B33" s="252"/>
      <c r="C33" s="215" t="s">
        <v>395</v>
      </c>
      <c r="D33" s="179">
        <f>'집계표(건축)'!L23</f>
        <v>0</v>
      </c>
      <c r="E33" s="147"/>
      <c r="F33" s="181"/>
      <c r="G33" s="156"/>
      <c r="H33" s="53"/>
      <c r="I33" s="41"/>
      <c r="J33" s="41"/>
      <c r="K33" s="53"/>
      <c r="L33" s="53"/>
      <c r="M33" s="54"/>
    </row>
    <row r="34" spans="1:13" ht="18.95" customHeight="1">
      <c r="A34" s="251"/>
      <c r="B34" s="252"/>
      <c r="C34" s="178" t="s">
        <v>161</v>
      </c>
      <c r="D34" s="179">
        <f>ROUNDDOWN(SUM(D29:D33),-4)</f>
        <v>0</v>
      </c>
      <c r="E34" s="147"/>
      <c r="F34" s="155" t="s">
        <v>2</v>
      </c>
      <c r="G34" s="182"/>
      <c r="I34" s="41"/>
      <c r="J34" s="41"/>
      <c r="K34" s="54"/>
      <c r="L34" s="54"/>
    </row>
    <row r="35" spans="1:13" ht="18.95" customHeight="1">
      <c r="A35" s="253"/>
      <c r="B35" s="254"/>
      <c r="C35" s="178" t="s">
        <v>162</v>
      </c>
      <c r="D35" s="179">
        <f>D34*K35</f>
        <v>0</v>
      </c>
      <c r="E35" s="147"/>
      <c r="F35" s="180" t="str">
        <f>"(총원가)*"&amp;K35*100&amp;"%"</f>
        <v>(총원가)*10%</v>
      </c>
      <c r="G35" s="183"/>
      <c r="H35" s="54"/>
      <c r="I35" s="41"/>
      <c r="J35" s="41"/>
      <c r="K35" s="53">
        <v>0.1</v>
      </c>
      <c r="L35" s="53"/>
    </row>
    <row r="36" spans="1:13" ht="18.95" customHeight="1">
      <c r="A36" s="255"/>
      <c r="B36" s="256"/>
      <c r="C36" s="184" t="s">
        <v>114</v>
      </c>
      <c r="D36" s="185">
        <f>D34+D35</f>
        <v>0</v>
      </c>
      <c r="E36" s="147"/>
      <c r="F36" s="186"/>
      <c r="G36" s="187"/>
      <c r="H36" s="54"/>
      <c r="I36" s="250"/>
      <c r="J36" s="250"/>
      <c r="K36" s="54"/>
      <c r="L36" s="54"/>
    </row>
    <row r="37" spans="1:13" ht="18.95" customHeight="1">
      <c r="A37" s="257"/>
      <c r="B37" s="258"/>
      <c r="C37" s="188" t="s">
        <v>115</v>
      </c>
      <c r="D37" s="154"/>
      <c r="E37" s="180"/>
      <c r="F37" s="180"/>
      <c r="G37" s="183"/>
      <c r="H37" s="54"/>
      <c r="I37" s="250"/>
      <c r="J37" s="250"/>
      <c r="K37" s="54"/>
      <c r="L37" s="54"/>
    </row>
    <row r="38" spans="1:13" ht="18.95" customHeight="1">
      <c r="A38" s="257"/>
      <c r="B38" s="258"/>
      <c r="C38" s="188" t="s">
        <v>119</v>
      </c>
      <c r="D38" s="154"/>
      <c r="E38" s="180"/>
      <c r="F38" s="180"/>
      <c r="G38" s="183"/>
      <c r="H38" s="54"/>
      <c r="I38" s="250"/>
      <c r="J38" s="250"/>
      <c r="K38" s="54"/>
      <c r="L38" s="54"/>
    </row>
    <row r="39" spans="1:13" ht="18.95" customHeight="1" thickBot="1">
      <c r="A39" s="259"/>
      <c r="B39" s="260"/>
      <c r="C39" s="189" t="s">
        <v>116</v>
      </c>
      <c r="D39" s="190">
        <f>D36+D37+D38</f>
        <v>0</v>
      </c>
      <c r="E39" s="191"/>
      <c r="F39" s="191"/>
      <c r="G39" s="192"/>
      <c r="H39" s="54"/>
      <c r="I39" s="250"/>
      <c r="J39" s="250"/>
      <c r="K39" s="54"/>
      <c r="L39" s="54"/>
    </row>
    <row r="40" spans="1:13" ht="20.45" customHeight="1">
      <c r="D40" s="55"/>
    </row>
    <row r="41" spans="1:13" ht="20.45" customHeight="1">
      <c r="C41" s="127" t="s">
        <v>154</v>
      </c>
      <c r="D41" s="55"/>
    </row>
    <row r="42" spans="1:13" ht="20.45" customHeight="1">
      <c r="A42" s="41"/>
      <c r="B42" s="41"/>
      <c r="C42" s="128" t="s">
        <v>117</v>
      </c>
      <c r="D42" s="114"/>
      <c r="E42" s="52"/>
      <c r="F42" s="52"/>
    </row>
    <row r="43" spans="1:13" ht="20.45" customHeight="1">
      <c r="A43" s="249"/>
      <c r="B43" s="249"/>
      <c r="C43" s="128" t="s">
        <v>118</v>
      </c>
      <c r="D43" s="113"/>
      <c r="E43" s="56"/>
      <c r="F43" s="114"/>
    </row>
    <row r="44" spans="1:13" ht="20.45" customHeight="1">
      <c r="A44" s="249"/>
      <c r="B44" s="249"/>
      <c r="C44" s="129" t="s">
        <v>115</v>
      </c>
      <c r="D44" s="113"/>
      <c r="E44" s="115"/>
      <c r="F44" s="114"/>
      <c r="H44" s="116"/>
      <c r="I44" s="41"/>
    </row>
    <row r="45" spans="1:13" ht="20.45" customHeight="1">
      <c r="A45" s="122"/>
      <c r="B45" s="122"/>
      <c r="C45" s="129" t="s">
        <v>119</v>
      </c>
      <c r="D45" s="123"/>
      <c r="E45" s="115"/>
      <c r="F45" s="114"/>
      <c r="H45" s="116"/>
      <c r="I45" s="41"/>
    </row>
    <row r="46" spans="1:13" ht="20.45" customHeight="1">
      <c r="C46" s="129" t="s">
        <v>116</v>
      </c>
      <c r="D46" s="55"/>
      <c r="E46" s="57"/>
      <c r="F46" s="57"/>
      <c r="H46" s="71"/>
      <c r="I46" s="117"/>
    </row>
    <row r="47" spans="1:13" ht="20.45" customHeight="1">
      <c r="D47" s="55"/>
      <c r="H47" s="69"/>
      <c r="I47" s="118"/>
    </row>
    <row r="48" spans="1:13" ht="20.45" customHeight="1">
      <c r="H48" s="119"/>
      <c r="I48" s="120"/>
    </row>
    <row r="49" spans="8:9" ht="20.45" customHeight="1">
      <c r="H49" s="121"/>
      <c r="I49" s="120"/>
    </row>
    <row r="50" spans="8:9" ht="20.45" customHeight="1">
      <c r="H50" s="121"/>
      <c r="I50" s="120"/>
    </row>
    <row r="51" spans="8:9" ht="20.45" customHeight="1"/>
    <row r="52" spans="8:9" ht="20.45" customHeight="1"/>
    <row r="53" spans="8:9" ht="20.45" customHeight="1"/>
    <row r="54" spans="8:9" ht="20.45" customHeight="1"/>
  </sheetData>
  <mergeCells count="25">
    <mergeCell ref="A43:B44"/>
    <mergeCell ref="I36:J36"/>
    <mergeCell ref="A30:B30"/>
    <mergeCell ref="A31:B31"/>
    <mergeCell ref="A34:B34"/>
    <mergeCell ref="A35:B35"/>
    <mergeCell ref="A36:B36"/>
    <mergeCell ref="A37:B37"/>
    <mergeCell ref="I37:J37"/>
    <mergeCell ref="A39:B39"/>
    <mergeCell ref="I39:J39"/>
    <mergeCell ref="A38:B38"/>
    <mergeCell ref="I38:J38"/>
    <mergeCell ref="A32:B32"/>
    <mergeCell ref="A33:B33"/>
    <mergeCell ref="A1:G1"/>
    <mergeCell ref="A2:B2"/>
    <mergeCell ref="A3:C3"/>
    <mergeCell ref="A4:A29"/>
    <mergeCell ref="B4:B6"/>
    <mergeCell ref="B7:B9"/>
    <mergeCell ref="B10:B28"/>
    <mergeCell ref="B29:C29"/>
    <mergeCell ref="C18:C19"/>
    <mergeCell ref="D18:D19"/>
  </mergeCells>
  <phoneticPr fontId="100" type="noConversion"/>
  <pageMargins left="0.86614173228346458" right="0.19685039370078741" top="0.19685039370078741" bottom="0.11811023622047245" header="0.31496062992125984" footer="0.11811023622047245"/>
  <pageSetup paperSize="9" scale="74" orientation="landscape" r:id="rId1"/>
  <headerFooter alignWithMargins="0"/>
  <rowBreaks count="1" manualBreakCount="1">
    <brk id="39" max="5" man="1"/>
  </rowBreaks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36"/>
  <sheetViews>
    <sheetView view="pageBreakPreview" zoomScale="115" zoomScaleSheetLayoutView="115" workbookViewId="0">
      <selection activeCell="I30" sqref="I30"/>
    </sheetView>
  </sheetViews>
  <sheetFormatPr defaultRowHeight="20.100000000000001" customHeight="1"/>
  <cols>
    <col min="1" max="1" width="5.125" style="58" customWidth="1"/>
    <col min="2" max="2" width="18.625" style="58" customWidth="1"/>
    <col min="3" max="4" width="5" style="58" customWidth="1"/>
    <col min="5" max="5" width="7.625" style="58" customWidth="1"/>
    <col min="6" max="6" width="14.125" style="58" customWidth="1"/>
    <col min="7" max="7" width="7.625" style="58" customWidth="1"/>
    <col min="8" max="8" width="14.5" style="58" customWidth="1"/>
    <col min="9" max="9" width="7.625" style="58" customWidth="1"/>
    <col min="10" max="10" width="15" style="58" customWidth="1"/>
    <col min="11" max="11" width="7.625" style="58" customWidth="1"/>
    <col min="12" max="12" width="14.5" style="58" customWidth="1"/>
    <col min="13" max="13" width="11.25" style="58" customWidth="1"/>
    <col min="14" max="14" width="11.5" style="86" bestFit="1" customWidth="1"/>
    <col min="15" max="15" width="11.25" style="58" customWidth="1"/>
    <col min="16" max="16384" width="9" style="58"/>
  </cols>
  <sheetData>
    <row r="1" spans="1:15" ht="30" customHeight="1">
      <c r="A1" s="263" t="s">
        <v>121</v>
      </c>
      <c r="B1" s="263"/>
      <c r="C1" s="263"/>
      <c r="D1" s="263"/>
      <c r="E1" s="263"/>
      <c r="F1" s="263"/>
      <c r="G1" s="263"/>
      <c r="H1" s="263"/>
      <c r="I1" s="263"/>
      <c r="J1" s="263"/>
      <c r="K1" s="263"/>
      <c r="L1" s="263"/>
      <c r="M1" s="263"/>
    </row>
    <row r="2" spans="1:15" ht="21.95" customHeight="1">
      <c r="A2" s="60"/>
      <c r="B2" s="274" t="str">
        <f>CONCATENATE(N2,N3)</f>
        <v>공사명  : 성가요양원 승강기 설치공사</v>
      </c>
      <c r="C2" s="274"/>
      <c r="D2" s="274"/>
      <c r="E2" s="274"/>
      <c r="F2" s="274"/>
      <c r="G2" s="274"/>
      <c r="H2" s="274"/>
      <c r="I2" s="275"/>
      <c r="J2" s="275"/>
      <c r="K2" s="275"/>
      <c r="L2" s="275"/>
      <c r="M2" s="61"/>
      <c r="N2" s="86" t="s">
        <v>170</v>
      </c>
    </row>
    <row r="3" spans="1:15" ht="21" customHeight="1">
      <c r="A3" s="270" t="s">
        <v>14</v>
      </c>
      <c r="B3" s="271"/>
      <c r="C3" s="264" t="s">
        <v>15</v>
      </c>
      <c r="D3" s="264" t="s">
        <v>48</v>
      </c>
      <c r="E3" s="266" t="s">
        <v>16</v>
      </c>
      <c r="F3" s="267"/>
      <c r="G3" s="266" t="s">
        <v>17</v>
      </c>
      <c r="H3" s="267"/>
      <c r="I3" s="266" t="s">
        <v>18</v>
      </c>
      <c r="J3" s="267"/>
      <c r="K3" s="266" t="s">
        <v>19</v>
      </c>
      <c r="L3" s="267"/>
      <c r="M3" s="268" t="s">
        <v>20</v>
      </c>
      <c r="N3" s="86" t="str">
        <f>표지!A2</f>
        <v>성가요양원 승강기 설치공사</v>
      </c>
    </row>
    <row r="4" spans="1:15" ht="21" customHeight="1">
      <c r="A4" s="272"/>
      <c r="B4" s="273"/>
      <c r="C4" s="265"/>
      <c r="D4" s="265"/>
      <c r="E4" s="82" t="s">
        <v>21</v>
      </c>
      <c r="F4" s="82" t="s">
        <v>22</v>
      </c>
      <c r="G4" s="82" t="s">
        <v>21</v>
      </c>
      <c r="H4" s="82" t="s">
        <v>22</v>
      </c>
      <c r="I4" s="82" t="s">
        <v>21</v>
      </c>
      <c r="J4" s="82" t="s">
        <v>22</v>
      </c>
      <c r="K4" s="82" t="s">
        <v>21</v>
      </c>
      <c r="L4" s="82" t="s">
        <v>22</v>
      </c>
      <c r="M4" s="269"/>
    </row>
    <row r="5" spans="1:15" s="59" customFormat="1" ht="21" customHeight="1">
      <c r="A5" s="100">
        <v>1</v>
      </c>
      <c r="B5" s="130" t="s">
        <v>174</v>
      </c>
      <c r="C5" s="98" t="s">
        <v>35</v>
      </c>
      <c r="D5" s="62">
        <v>1</v>
      </c>
      <c r="E5" s="63"/>
      <c r="F5" s="208">
        <f>내역서!F27</f>
        <v>0</v>
      </c>
      <c r="G5" s="63"/>
      <c r="H5" s="208">
        <f>내역서!H27</f>
        <v>0</v>
      </c>
      <c r="I5" s="63"/>
      <c r="J5" s="208">
        <f>내역서!J27</f>
        <v>0</v>
      </c>
      <c r="K5" s="63">
        <f t="shared" ref="K5" si="0">E5+G5+I5</f>
        <v>0</v>
      </c>
      <c r="L5" s="208">
        <f t="shared" ref="L5" si="1">F5+H5+J5</f>
        <v>0</v>
      </c>
      <c r="M5" s="196" t="s">
        <v>197</v>
      </c>
      <c r="N5" s="86"/>
      <c r="O5" s="205" t="s">
        <v>197</v>
      </c>
    </row>
    <row r="6" spans="1:15" s="59" customFormat="1" ht="21" customHeight="1">
      <c r="A6" s="100">
        <v>2</v>
      </c>
      <c r="B6" s="194" t="s">
        <v>91</v>
      </c>
      <c r="C6" s="98" t="s">
        <v>35</v>
      </c>
      <c r="D6" s="62">
        <v>1</v>
      </c>
      <c r="E6" s="206"/>
      <c r="F6" s="63">
        <f>내역서!F50</f>
        <v>0</v>
      </c>
      <c r="G6" s="210"/>
      <c r="H6" s="63">
        <f>내역서!H50</f>
        <v>0</v>
      </c>
      <c r="I6" s="210"/>
      <c r="J6" s="63">
        <f>내역서!J50</f>
        <v>0</v>
      </c>
      <c r="K6" s="210">
        <f t="shared" ref="K6" si="2">E6+G6+I6</f>
        <v>0</v>
      </c>
      <c r="L6" s="63">
        <f t="shared" ref="L6" si="3">F6+H6+J6</f>
        <v>0</v>
      </c>
      <c r="M6" s="212"/>
      <c r="N6" s="86"/>
      <c r="O6" s="58"/>
    </row>
    <row r="7" spans="1:15" s="59" customFormat="1" ht="21" customHeight="1">
      <c r="A7" s="100">
        <v>3</v>
      </c>
      <c r="B7" s="194" t="s">
        <v>192</v>
      </c>
      <c r="C7" s="98" t="s">
        <v>35</v>
      </c>
      <c r="D7" s="62">
        <v>1</v>
      </c>
      <c r="E7" s="206"/>
      <c r="F7" s="63">
        <f>내역서!F73</f>
        <v>0</v>
      </c>
      <c r="G7" s="210"/>
      <c r="H7" s="63">
        <f>내역서!H73</f>
        <v>0</v>
      </c>
      <c r="I7" s="210"/>
      <c r="J7" s="63">
        <f>내역서!J73</f>
        <v>0</v>
      </c>
      <c r="K7" s="210">
        <f t="shared" ref="K7:K18" si="4">E7+G7+I7</f>
        <v>0</v>
      </c>
      <c r="L7" s="63">
        <f t="shared" ref="L7:L18" si="5">F7+H7+J7</f>
        <v>0</v>
      </c>
      <c r="M7" s="212" t="s">
        <v>2</v>
      </c>
      <c r="N7" s="86"/>
      <c r="O7" s="58"/>
    </row>
    <row r="8" spans="1:15" s="59" customFormat="1" ht="21" customHeight="1">
      <c r="A8" s="100">
        <v>4</v>
      </c>
      <c r="B8" s="194" t="s">
        <v>382</v>
      </c>
      <c r="C8" s="98" t="s">
        <v>35</v>
      </c>
      <c r="D8" s="62">
        <v>1</v>
      </c>
      <c r="E8" s="206"/>
      <c r="F8" s="63">
        <f>내역서!F96</f>
        <v>0</v>
      </c>
      <c r="G8" s="210"/>
      <c r="H8" s="63">
        <f>내역서!H96</f>
        <v>0</v>
      </c>
      <c r="I8" s="210"/>
      <c r="J8" s="63">
        <f>내역서!J96</f>
        <v>0</v>
      </c>
      <c r="K8" s="210">
        <f t="shared" ref="K8" si="6">E8+G8+I8</f>
        <v>0</v>
      </c>
      <c r="L8" s="63">
        <f t="shared" ref="L8" si="7">F8+H8+J8</f>
        <v>0</v>
      </c>
      <c r="M8" s="212" t="s">
        <v>2</v>
      </c>
      <c r="N8" s="86"/>
      <c r="O8" s="58"/>
    </row>
    <row r="9" spans="1:15" s="59" customFormat="1" ht="21" customHeight="1">
      <c r="A9" s="100">
        <v>5</v>
      </c>
      <c r="B9" s="194" t="s">
        <v>383</v>
      </c>
      <c r="C9" s="98" t="s">
        <v>35</v>
      </c>
      <c r="D9" s="62">
        <v>1</v>
      </c>
      <c r="E9" s="206"/>
      <c r="F9" s="63">
        <f>내역서!F142</f>
        <v>0</v>
      </c>
      <c r="G9" s="210"/>
      <c r="H9" s="63">
        <f>내역서!H142</f>
        <v>0</v>
      </c>
      <c r="I9" s="210"/>
      <c r="J9" s="63">
        <f>내역서!J142</f>
        <v>0</v>
      </c>
      <c r="K9" s="210">
        <f t="shared" ref="K9:K17" si="8">E9+G9+I9</f>
        <v>0</v>
      </c>
      <c r="L9" s="63">
        <f t="shared" ref="L9:L17" si="9">F9+H9+J9</f>
        <v>0</v>
      </c>
      <c r="M9" s="212" t="s">
        <v>2</v>
      </c>
      <c r="N9" s="86"/>
      <c r="O9" s="58"/>
    </row>
    <row r="10" spans="1:15" s="59" customFormat="1" ht="21" customHeight="1">
      <c r="A10" s="100">
        <v>6</v>
      </c>
      <c r="B10" s="194" t="s">
        <v>384</v>
      </c>
      <c r="C10" s="98" t="s">
        <v>35</v>
      </c>
      <c r="D10" s="62">
        <v>1</v>
      </c>
      <c r="E10" s="206"/>
      <c r="F10" s="63">
        <f>내역서!F165</f>
        <v>0</v>
      </c>
      <c r="G10" s="210"/>
      <c r="H10" s="63">
        <f>내역서!H165</f>
        <v>0</v>
      </c>
      <c r="I10" s="210"/>
      <c r="J10" s="63">
        <f>내역서!J165</f>
        <v>0</v>
      </c>
      <c r="K10" s="210">
        <f t="shared" si="8"/>
        <v>0</v>
      </c>
      <c r="L10" s="63">
        <f t="shared" si="9"/>
        <v>0</v>
      </c>
      <c r="M10" s="212"/>
      <c r="N10" s="86"/>
      <c r="O10" s="58"/>
    </row>
    <row r="11" spans="1:15" s="59" customFormat="1" ht="21" customHeight="1">
      <c r="A11" s="100">
        <v>7</v>
      </c>
      <c r="B11" s="194" t="s">
        <v>385</v>
      </c>
      <c r="C11" s="98" t="s">
        <v>35</v>
      </c>
      <c r="D11" s="62">
        <v>1</v>
      </c>
      <c r="E11" s="206"/>
      <c r="F11" s="63">
        <f>내역서!F188</f>
        <v>0</v>
      </c>
      <c r="G11" s="210"/>
      <c r="H11" s="63">
        <f>내역서!H188</f>
        <v>0</v>
      </c>
      <c r="I11" s="210"/>
      <c r="J11" s="63">
        <f>내역서!J188</f>
        <v>0</v>
      </c>
      <c r="K11" s="210">
        <f t="shared" si="8"/>
        <v>0</v>
      </c>
      <c r="L11" s="63">
        <f t="shared" si="9"/>
        <v>0</v>
      </c>
      <c r="M11" s="212" t="s">
        <v>2</v>
      </c>
      <c r="N11" s="86"/>
      <c r="O11" s="58"/>
    </row>
    <row r="12" spans="1:15" s="59" customFormat="1" ht="21" customHeight="1">
      <c r="A12" s="100">
        <v>8</v>
      </c>
      <c r="B12" s="194" t="s">
        <v>386</v>
      </c>
      <c r="C12" s="98" t="s">
        <v>35</v>
      </c>
      <c r="D12" s="62">
        <v>1</v>
      </c>
      <c r="E12" s="206"/>
      <c r="F12" s="63">
        <f>내역서!F211</f>
        <v>0</v>
      </c>
      <c r="G12" s="210"/>
      <c r="H12" s="63">
        <f>내역서!H211</f>
        <v>0</v>
      </c>
      <c r="I12" s="210"/>
      <c r="J12" s="63">
        <f>내역서!J211</f>
        <v>0</v>
      </c>
      <c r="K12" s="210">
        <f t="shared" si="8"/>
        <v>0</v>
      </c>
      <c r="L12" s="63">
        <f t="shared" si="9"/>
        <v>0</v>
      </c>
      <c r="M12" s="212" t="s">
        <v>2</v>
      </c>
      <c r="N12" s="86"/>
      <c r="O12" s="58"/>
    </row>
    <row r="13" spans="1:15" s="59" customFormat="1" ht="21" customHeight="1">
      <c r="A13" s="100">
        <v>9</v>
      </c>
      <c r="B13" s="194" t="s">
        <v>387</v>
      </c>
      <c r="C13" s="98" t="s">
        <v>35</v>
      </c>
      <c r="D13" s="62">
        <v>1</v>
      </c>
      <c r="E13" s="206"/>
      <c r="F13" s="63">
        <f>내역서!F234</f>
        <v>0</v>
      </c>
      <c r="G13" s="210"/>
      <c r="H13" s="63">
        <f>내역서!H234</f>
        <v>0</v>
      </c>
      <c r="I13" s="210"/>
      <c r="J13" s="63">
        <f>내역서!J234</f>
        <v>0</v>
      </c>
      <c r="K13" s="210">
        <f t="shared" ref="K13:K16" si="10">E13+G13+I13</f>
        <v>0</v>
      </c>
      <c r="L13" s="63">
        <f t="shared" ref="L13:L16" si="11">F13+H13+J13</f>
        <v>0</v>
      </c>
      <c r="M13" s="212" t="s">
        <v>2</v>
      </c>
      <c r="N13" s="86"/>
      <c r="O13" s="58"/>
    </row>
    <row r="14" spans="1:15" s="59" customFormat="1" ht="21" customHeight="1">
      <c r="A14" s="100">
        <v>10</v>
      </c>
      <c r="B14" s="194" t="s">
        <v>388</v>
      </c>
      <c r="C14" s="98" t="s">
        <v>35</v>
      </c>
      <c r="D14" s="62">
        <v>1</v>
      </c>
      <c r="E14" s="206"/>
      <c r="F14" s="63">
        <f>내역서!F257</f>
        <v>0</v>
      </c>
      <c r="G14" s="210"/>
      <c r="H14" s="63">
        <f>내역서!H257</f>
        <v>0</v>
      </c>
      <c r="I14" s="210"/>
      <c r="J14" s="63">
        <f>내역서!J257</f>
        <v>0</v>
      </c>
      <c r="K14" s="210">
        <f t="shared" si="10"/>
        <v>0</v>
      </c>
      <c r="L14" s="63">
        <f t="shared" si="11"/>
        <v>0</v>
      </c>
      <c r="M14" s="212" t="s">
        <v>2</v>
      </c>
      <c r="N14" s="86"/>
      <c r="O14" s="58"/>
    </row>
    <row r="15" spans="1:15" s="59" customFormat="1" ht="21" customHeight="1">
      <c r="A15" s="100">
        <v>11</v>
      </c>
      <c r="B15" s="194" t="s">
        <v>389</v>
      </c>
      <c r="C15" s="98" t="s">
        <v>35</v>
      </c>
      <c r="D15" s="62">
        <v>1</v>
      </c>
      <c r="E15" s="206"/>
      <c r="F15" s="63">
        <f>내역서!F280</f>
        <v>0</v>
      </c>
      <c r="G15" s="210"/>
      <c r="H15" s="63">
        <f>내역서!H280</f>
        <v>0</v>
      </c>
      <c r="I15" s="210"/>
      <c r="J15" s="63">
        <f>내역서!J280</f>
        <v>0</v>
      </c>
      <c r="K15" s="210">
        <f t="shared" si="10"/>
        <v>0</v>
      </c>
      <c r="L15" s="63">
        <f t="shared" si="11"/>
        <v>0</v>
      </c>
      <c r="M15" s="212"/>
      <c r="N15" s="86"/>
      <c r="O15" s="58"/>
    </row>
    <row r="16" spans="1:15" s="59" customFormat="1" ht="21" customHeight="1">
      <c r="A16" s="100">
        <v>12</v>
      </c>
      <c r="B16" s="194" t="s">
        <v>390</v>
      </c>
      <c r="C16" s="98" t="s">
        <v>35</v>
      </c>
      <c r="D16" s="62">
        <v>1</v>
      </c>
      <c r="E16" s="206"/>
      <c r="F16" s="63">
        <f>내역서!F303</f>
        <v>0</v>
      </c>
      <c r="G16" s="210"/>
      <c r="H16" s="63">
        <f>내역서!H303</f>
        <v>0</v>
      </c>
      <c r="I16" s="210"/>
      <c r="J16" s="63">
        <f>내역서!J303</f>
        <v>0</v>
      </c>
      <c r="K16" s="210">
        <f t="shared" si="10"/>
        <v>0</v>
      </c>
      <c r="L16" s="63">
        <f t="shared" si="11"/>
        <v>0</v>
      </c>
      <c r="M16" s="212" t="s">
        <v>2</v>
      </c>
      <c r="N16" s="86"/>
      <c r="O16" s="58"/>
    </row>
    <row r="17" spans="1:16" s="59" customFormat="1" ht="21" customHeight="1">
      <c r="A17" s="100">
        <v>13</v>
      </c>
      <c r="B17" s="194" t="s">
        <v>92</v>
      </c>
      <c r="C17" s="98" t="s">
        <v>35</v>
      </c>
      <c r="D17" s="62">
        <v>1</v>
      </c>
      <c r="E17" s="206"/>
      <c r="F17" s="63">
        <f>내역서!F326</f>
        <v>0</v>
      </c>
      <c r="G17" s="210"/>
      <c r="H17" s="63">
        <f>내역서!H326</f>
        <v>0</v>
      </c>
      <c r="I17" s="210"/>
      <c r="J17" s="63">
        <f>내역서!J326</f>
        <v>0</v>
      </c>
      <c r="K17" s="210">
        <f t="shared" si="8"/>
        <v>0</v>
      </c>
      <c r="L17" s="63">
        <f t="shared" si="9"/>
        <v>0</v>
      </c>
      <c r="M17" s="212" t="s">
        <v>2</v>
      </c>
      <c r="N17" s="86"/>
      <c r="O17" s="58"/>
    </row>
    <row r="18" spans="1:16" s="59" customFormat="1" ht="21" customHeight="1">
      <c r="A18" s="100">
        <v>14</v>
      </c>
      <c r="B18" s="130" t="s">
        <v>93</v>
      </c>
      <c r="C18" s="98" t="s">
        <v>35</v>
      </c>
      <c r="D18" s="62">
        <v>1</v>
      </c>
      <c r="E18" s="206"/>
      <c r="F18" s="63">
        <f>내역서!F349</f>
        <v>0</v>
      </c>
      <c r="G18" s="210"/>
      <c r="H18" s="63">
        <f>내역서!H349</f>
        <v>0</v>
      </c>
      <c r="I18" s="210"/>
      <c r="J18" s="63">
        <f>내역서!J349</f>
        <v>0</v>
      </c>
      <c r="K18" s="210">
        <f t="shared" si="4"/>
        <v>0</v>
      </c>
      <c r="L18" s="63">
        <f t="shared" si="5"/>
        <v>0</v>
      </c>
      <c r="M18" s="212" t="s">
        <v>2</v>
      </c>
      <c r="N18" s="86"/>
      <c r="O18" s="58"/>
    </row>
    <row r="19" spans="1:16" ht="21" customHeight="1">
      <c r="A19" s="97"/>
      <c r="B19" s="130"/>
      <c r="C19" s="98"/>
      <c r="D19" s="62"/>
      <c r="E19" s="206"/>
      <c r="F19" s="63"/>
      <c r="G19" s="210"/>
      <c r="H19" s="63"/>
      <c r="I19" s="210"/>
      <c r="J19" s="63"/>
      <c r="K19" s="210"/>
      <c r="L19" s="63"/>
      <c r="M19" s="212"/>
      <c r="P19" s="5"/>
    </row>
    <row r="20" spans="1:16" ht="21" customHeight="1">
      <c r="A20" s="261" t="s">
        <v>393</v>
      </c>
      <c r="B20" s="262"/>
      <c r="C20" s="99"/>
      <c r="D20" s="64"/>
      <c r="E20" s="207"/>
      <c r="F20" s="214">
        <f>SUM(F6:F19)</f>
        <v>0</v>
      </c>
      <c r="G20" s="211"/>
      <c r="H20" s="214">
        <f>SUM(H6:H19)</f>
        <v>0</v>
      </c>
      <c r="I20" s="211"/>
      <c r="J20" s="214">
        <f>SUM(J6:J19)</f>
        <v>0</v>
      </c>
      <c r="K20" s="211"/>
      <c r="L20" s="214">
        <f>F20+H20+J20</f>
        <v>0</v>
      </c>
      <c r="M20" s="213"/>
      <c r="P20" s="7"/>
    </row>
    <row r="21" spans="1:16" ht="21" customHeight="1">
      <c r="A21" s="96"/>
      <c r="B21" s="131"/>
      <c r="C21" s="98"/>
      <c r="D21" s="62"/>
      <c r="E21" s="63"/>
      <c r="F21" s="209"/>
      <c r="G21" s="63"/>
      <c r="H21" s="209"/>
      <c r="I21" s="63"/>
      <c r="J21" s="209"/>
      <c r="K21" s="63"/>
      <c r="L21" s="209"/>
      <c r="M21" s="196"/>
      <c r="P21" s="5" t="s">
        <v>199</v>
      </c>
    </row>
    <row r="22" spans="1:16" s="59" customFormat="1" ht="21" customHeight="1">
      <c r="A22" s="100">
        <v>15</v>
      </c>
      <c r="B22" s="102" t="s">
        <v>391</v>
      </c>
      <c r="C22" s="98" t="s">
        <v>35</v>
      </c>
      <c r="D22" s="62">
        <v>1</v>
      </c>
      <c r="E22" s="63"/>
      <c r="F22" s="63">
        <f>내역서!F372</f>
        <v>0</v>
      </c>
      <c r="G22" s="63"/>
      <c r="H22" s="63">
        <f>내역서!H372</f>
        <v>0</v>
      </c>
      <c r="I22" s="63"/>
      <c r="J22" s="63">
        <f>내역서!J372</f>
        <v>0</v>
      </c>
      <c r="K22" s="63">
        <f t="shared" ref="K22" si="12">E22+G22+I22</f>
        <v>0</v>
      </c>
      <c r="L22" s="63">
        <f t="shared" ref="L22" si="13">F22+H22+J22</f>
        <v>0</v>
      </c>
      <c r="M22" s="196" t="s">
        <v>139</v>
      </c>
      <c r="N22" s="86"/>
      <c r="O22" s="58"/>
      <c r="P22" s="5" t="s">
        <v>200</v>
      </c>
    </row>
    <row r="23" spans="1:16" s="59" customFormat="1" ht="21" customHeight="1">
      <c r="A23" s="100">
        <v>16</v>
      </c>
      <c r="B23" s="130" t="s">
        <v>392</v>
      </c>
      <c r="C23" s="98" t="s">
        <v>35</v>
      </c>
      <c r="D23" s="62">
        <v>1</v>
      </c>
      <c r="E23" s="63"/>
      <c r="F23" s="63">
        <f>내역서!F395</f>
        <v>0</v>
      </c>
      <c r="G23" s="63"/>
      <c r="H23" s="63">
        <f>내역서!H395</f>
        <v>0</v>
      </c>
      <c r="I23" s="63"/>
      <c r="J23" s="63">
        <f>내역서!J395</f>
        <v>0</v>
      </c>
      <c r="K23" s="63">
        <f t="shared" ref="K23" si="14">E23+G23+I23</f>
        <v>0</v>
      </c>
      <c r="L23" s="63">
        <f t="shared" ref="L23" si="15">F23+H23+J23</f>
        <v>0</v>
      </c>
      <c r="M23" s="196" t="s">
        <v>139</v>
      </c>
      <c r="N23" s="86" t="s">
        <v>198</v>
      </c>
      <c r="O23" s="81">
        <f>내역서!E192</f>
        <v>0</v>
      </c>
      <c r="P23" s="197"/>
    </row>
    <row r="24" spans="1:16" s="59" customFormat="1" ht="21" customHeight="1">
      <c r="A24" s="100"/>
      <c r="B24" s="102"/>
      <c r="C24" s="98"/>
      <c r="D24" s="62"/>
      <c r="E24" s="63"/>
      <c r="F24" s="63"/>
      <c r="G24" s="63"/>
      <c r="H24" s="63"/>
      <c r="I24" s="63"/>
      <c r="J24" s="63"/>
      <c r="K24" s="63"/>
      <c r="L24" s="63"/>
      <c r="M24" s="196"/>
      <c r="N24" s="86"/>
      <c r="O24" s="58"/>
      <c r="P24" s="197"/>
    </row>
    <row r="25" spans="1:16" s="59" customFormat="1" ht="21" customHeight="1">
      <c r="A25" s="100"/>
      <c r="B25" s="102"/>
      <c r="C25" s="98"/>
      <c r="D25" s="62"/>
      <c r="E25" s="63"/>
      <c r="F25" s="63"/>
      <c r="G25" s="63"/>
      <c r="H25" s="63"/>
      <c r="I25" s="63"/>
      <c r="J25" s="63"/>
      <c r="K25" s="63"/>
      <c r="L25" s="63"/>
      <c r="M25" s="196"/>
      <c r="N25" s="86"/>
      <c r="O25" s="58"/>
      <c r="P25" s="197"/>
    </row>
    <row r="26" spans="1:16" s="59" customFormat="1" ht="21" customHeight="1">
      <c r="A26" s="100"/>
      <c r="B26" s="204"/>
      <c r="C26" s="98"/>
      <c r="D26" s="62"/>
      <c r="E26" s="63"/>
      <c r="F26" s="63"/>
      <c r="G26" s="63"/>
      <c r="H26" s="63"/>
      <c r="I26" s="63"/>
      <c r="J26" s="63"/>
      <c r="K26" s="63"/>
      <c r="L26" s="63"/>
      <c r="M26" s="196"/>
      <c r="N26" s="86"/>
      <c r="O26" s="58"/>
      <c r="P26" s="197"/>
    </row>
    <row r="27" spans="1:16" s="81" customFormat="1" ht="21" customHeight="1">
      <c r="A27" s="195"/>
      <c r="B27" s="193"/>
      <c r="C27" s="132"/>
      <c r="D27" s="65"/>
      <c r="E27" s="66"/>
      <c r="F27" s="66"/>
      <c r="G27" s="66"/>
      <c r="H27" s="66"/>
      <c r="I27" s="66"/>
      <c r="J27" s="66"/>
      <c r="K27" s="66"/>
      <c r="L27" s="66"/>
      <c r="M27" s="198"/>
      <c r="N27" s="52"/>
    </row>
    <row r="29" spans="1:16" ht="20.100000000000001" customHeight="1">
      <c r="B29" s="130" t="s">
        <v>174</v>
      </c>
    </row>
    <row r="30" spans="1:16" ht="20.100000000000001" customHeight="1">
      <c r="B30" s="102" t="s">
        <v>93</v>
      </c>
    </row>
    <row r="31" spans="1:16" ht="20.100000000000001" customHeight="1">
      <c r="B31" s="102" t="s">
        <v>94</v>
      </c>
    </row>
    <row r="32" spans="1:16" ht="20.100000000000001" customHeight="1">
      <c r="B32" s="102" t="s">
        <v>95</v>
      </c>
    </row>
    <row r="33" spans="2:2" ht="20.100000000000001" customHeight="1">
      <c r="B33" s="130" t="s">
        <v>169</v>
      </c>
    </row>
    <row r="34" spans="2:2" ht="20.100000000000001" customHeight="1">
      <c r="B34" s="130" t="s">
        <v>168</v>
      </c>
    </row>
    <row r="35" spans="2:2" ht="20.100000000000001" customHeight="1">
      <c r="B35" s="130" t="s">
        <v>138</v>
      </c>
    </row>
    <row r="36" spans="2:2" ht="20.100000000000001" customHeight="1">
      <c r="B36" s="130" t="s">
        <v>173</v>
      </c>
    </row>
  </sheetData>
  <mergeCells count="13">
    <mergeCell ref="A20:B20"/>
    <mergeCell ref="A1:M1"/>
    <mergeCell ref="C3:C4"/>
    <mergeCell ref="D3:D4"/>
    <mergeCell ref="E3:F3"/>
    <mergeCell ref="G3:H3"/>
    <mergeCell ref="I3:J3"/>
    <mergeCell ref="K3:L3"/>
    <mergeCell ref="M3:M4"/>
    <mergeCell ref="A3:B4"/>
    <mergeCell ref="B2:H2"/>
    <mergeCell ref="I2:J2"/>
    <mergeCell ref="K2:L2"/>
  </mergeCells>
  <phoneticPr fontId="5" type="noConversion"/>
  <conditionalFormatting sqref="P19:P26">
    <cfRule type="containsText" dxfId="3" priority="1" stopIfTrue="1" operator="containsText" text=".">
      <formula>NOT(ISERROR(SEARCH(".",P19)))</formula>
    </cfRule>
    <cfRule type="notContainsText" dxfId="2" priority="2" stopIfTrue="1" operator="notContains" text=".">
      <formula>ISERROR(SEARCH(".",P19))</formula>
    </cfRule>
  </conditionalFormatting>
  <pageMargins left="0.78740157480314965" right="0.27559055118110237" top="0.39370078740157483" bottom="0.31496062992125984" header="0.51181102362204722" footer="0.23622047244094491"/>
  <pageSetup paperSize="9" scale="9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FFB7"/>
  </sheetPr>
  <dimension ref="A1:AY473"/>
  <sheetViews>
    <sheetView view="pageBreakPreview" zoomScale="115" zoomScaleNormal="100" zoomScaleSheetLayoutView="115" workbookViewId="0">
      <pane xSplit="4" ySplit="4" topLeftCell="E377" activePane="bottomRight" state="frozen"/>
      <selection pane="topRight" activeCell="E1" sqref="E1"/>
      <selection pane="bottomLeft" activeCell="A5" sqref="A5"/>
      <selection pane="bottomRight" activeCell="E374" sqref="E374:M382"/>
    </sheetView>
  </sheetViews>
  <sheetFormatPr defaultRowHeight="16.5"/>
  <cols>
    <col min="1" max="1" width="21.625" style="1" customWidth="1"/>
    <col min="2" max="2" width="23.625" style="1" customWidth="1"/>
    <col min="3" max="3" width="3.625" style="2" customWidth="1"/>
    <col min="4" max="4" width="5.625" style="3" customWidth="1"/>
    <col min="5" max="5" width="7.625" style="3" customWidth="1"/>
    <col min="6" max="6" width="8.625" style="3" customWidth="1"/>
    <col min="7" max="7" width="7.625" style="3" customWidth="1"/>
    <col min="8" max="8" width="8.625" style="3" customWidth="1"/>
    <col min="9" max="9" width="7.625" style="3" customWidth="1"/>
    <col min="10" max="10" width="8.625" style="3" customWidth="1"/>
    <col min="11" max="11" width="7.625" style="3" customWidth="1"/>
    <col min="12" max="12" width="8.625" style="3" customWidth="1"/>
    <col min="13" max="13" width="6.625" style="1" customWidth="1"/>
    <col min="14" max="38" width="9" hidden="1" customWidth="1"/>
    <col min="39" max="39" width="11.25" hidden="1" customWidth="1"/>
    <col min="40" max="45" width="9" hidden="1" customWidth="1"/>
    <col min="46" max="46" width="13" hidden="1" customWidth="1"/>
    <col min="47" max="47" width="12" hidden="1" customWidth="1"/>
    <col min="48" max="48" width="13" hidden="1" customWidth="1"/>
    <col min="49" max="50" width="9" hidden="1" customWidth="1"/>
    <col min="51" max="51" width="23" hidden="1" customWidth="1"/>
    <col min="52" max="52" width="9.5" bestFit="1" customWidth="1"/>
  </cols>
  <sheetData>
    <row r="1" spans="1:51" ht="30" customHeight="1">
      <c r="A1" s="276" t="s">
        <v>47</v>
      </c>
      <c r="B1" s="276"/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</row>
    <row r="2" spans="1:51" ht="18.95" customHeight="1">
      <c r="A2" s="277" t="s">
        <v>206</v>
      </c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</row>
    <row r="3" spans="1:51" ht="18.95" customHeight="1">
      <c r="A3" s="279" t="s">
        <v>14</v>
      </c>
      <c r="B3" s="279" t="s">
        <v>37</v>
      </c>
      <c r="C3" s="279" t="s">
        <v>15</v>
      </c>
      <c r="D3" s="279" t="s">
        <v>38</v>
      </c>
      <c r="E3" s="279" t="s">
        <v>16</v>
      </c>
      <c r="F3" s="279"/>
      <c r="G3" s="279" t="s">
        <v>17</v>
      </c>
      <c r="H3" s="279"/>
      <c r="I3" s="279" t="s">
        <v>18</v>
      </c>
      <c r="J3" s="279"/>
      <c r="K3" s="279" t="s">
        <v>19</v>
      </c>
      <c r="L3" s="279"/>
      <c r="M3" s="279" t="s">
        <v>20</v>
      </c>
    </row>
    <row r="4" spans="1:51" ht="18.95" customHeight="1">
      <c r="A4" s="279"/>
      <c r="B4" s="279"/>
      <c r="C4" s="279"/>
      <c r="D4" s="279"/>
      <c r="E4" s="135" t="s">
        <v>21</v>
      </c>
      <c r="F4" s="135" t="s">
        <v>39</v>
      </c>
      <c r="G4" s="135" t="s">
        <v>21</v>
      </c>
      <c r="H4" s="135" t="s">
        <v>39</v>
      </c>
      <c r="I4" s="135" t="s">
        <v>21</v>
      </c>
      <c r="J4" s="135" t="s">
        <v>39</v>
      </c>
      <c r="K4" s="135" t="s">
        <v>21</v>
      </c>
      <c r="L4" s="135" t="s">
        <v>39</v>
      </c>
      <c r="M4" s="279"/>
      <c r="N4" t="s">
        <v>23</v>
      </c>
      <c r="O4" t="s">
        <v>40</v>
      </c>
      <c r="P4" t="s">
        <v>41</v>
      </c>
      <c r="Q4" t="s">
        <v>42</v>
      </c>
      <c r="R4" t="s">
        <v>43</v>
      </c>
      <c r="S4" t="s">
        <v>24</v>
      </c>
      <c r="T4" t="s">
        <v>25</v>
      </c>
      <c r="U4" t="s">
        <v>26</v>
      </c>
      <c r="V4" t="s">
        <v>27</v>
      </c>
      <c r="W4" t="s">
        <v>28</v>
      </c>
      <c r="X4" t="s">
        <v>29</v>
      </c>
      <c r="Y4" t="s">
        <v>30</v>
      </c>
      <c r="Z4" t="s">
        <v>31</v>
      </c>
      <c r="AA4" t="s">
        <v>32</v>
      </c>
      <c r="AB4" t="s">
        <v>33</v>
      </c>
      <c r="AC4" t="s">
        <v>127</v>
      </c>
      <c r="AD4" t="s">
        <v>66</v>
      </c>
      <c r="AE4" t="s">
        <v>128</v>
      </c>
      <c r="AF4" t="s">
        <v>180</v>
      </c>
      <c r="AG4" t="s">
        <v>123</v>
      </c>
      <c r="AH4" t="s">
        <v>129</v>
      </c>
      <c r="AI4" t="s">
        <v>130</v>
      </c>
      <c r="AJ4" t="s">
        <v>131</v>
      </c>
      <c r="AK4" t="s">
        <v>181</v>
      </c>
      <c r="AL4" t="s">
        <v>82</v>
      </c>
      <c r="AM4" t="s">
        <v>83</v>
      </c>
      <c r="AN4" t="s">
        <v>84</v>
      </c>
      <c r="AO4" t="s">
        <v>85</v>
      </c>
      <c r="AP4" t="s">
        <v>86</v>
      </c>
      <c r="AQ4" t="s">
        <v>105</v>
      </c>
      <c r="AR4" t="s">
        <v>106</v>
      </c>
      <c r="AS4" t="s">
        <v>107</v>
      </c>
      <c r="AT4" t="s">
        <v>108</v>
      </c>
      <c r="AU4" t="s">
        <v>109</v>
      </c>
      <c r="AV4" t="s">
        <v>34</v>
      </c>
      <c r="AW4" t="s">
        <v>67</v>
      </c>
      <c r="AX4" t="s">
        <v>68</v>
      </c>
      <c r="AY4" t="s">
        <v>124</v>
      </c>
    </row>
    <row r="5" spans="1:51" ht="18.95" customHeight="1">
      <c r="A5" s="280" t="s">
        <v>194</v>
      </c>
      <c r="B5" s="281"/>
      <c r="C5" s="281"/>
      <c r="D5" s="282"/>
      <c r="E5" s="282"/>
      <c r="F5" s="282"/>
      <c r="G5" s="282"/>
      <c r="H5" s="282"/>
      <c r="I5" s="282"/>
      <c r="J5" s="282"/>
      <c r="K5" s="282"/>
      <c r="L5" s="282"/>
      <c r="M5" s="283"/>
    </row>
    <row r="6" spans="1:51" ht="18.95" customHeight="1">
      <c r="A6" s="5" t="s">
        <v>258</v>
      </c>
      <c r="B6" s="5" t="s">
        <v>259</v>
      </c>
      <c r="C6" s="6" t="s">
        <v>96</v>
      </c>
      <c r="D6" s="11">
        <v>17</v>
      </c>
      <c r="E6" s="11"/>
      <c r="F6" s="11"/>
      <c r="G6" s="11"/>
      <c r="H6" s="11"/>
      <c r="I6" s="11"/>
      <c r="J6" s="11"/>
      <c r="K6" s="11"/>
      <c r="L6" s="11"/>
      <c r="M6" s="5"/>
      <c r="O6" t="str">
        <f>""</f>
        <v/>
      </c>
      <c r="P6" t="s">
        <v>30</v>
      </c>
      <c r="Q6">
        <v>1</v>
      </c>
      <c r="R6">
        <f>IF(P6="기계경비", J6, 0)</f>
        <v>0</v>
      </c>
      <c r="S6">
        <f>IF(P6="운반비", L6, 0)</f>
        <v>0</v>
      </c>
      <c r="T6">
        <f>IF(P6="작업부산물", F6, 0)</f>
        <v>0</v>
      </c>
      <c r="U6">
        <f>IF(P6="관급", F6, 0)</f>
        <v>0</v>
      </c>
      <c r="V6">
        <f>IF(P6="외주비", J6, 0)</f>
        <v>0</v>
      </c>
      <c r="W6">
        <f>IF(P6="장비비", J6, 0)</f>
        <v>0</v>
      </c>
      <c r="X6">
        <f>IF(P6="폐기물처리비", L6, 0)</f>
        <v>0</v>
      </c>
      <c r="Y6">
        <f>IF(P6="가설비", L6, 0)</f>
        <v>0</v>
      </c>
      <c r="Z6">
        <f>IF(P6="잡비제외분", F6, 0)</f>
        <v>0</v>
      </c>
      <c r="AA6">
        <f>IF(P6="사급자재대", L6, 0)</f>
        <v>0</v>
      </c>
      <c r="AB6">
        <f>IF(P6="관급자재대", L6, 0)</f>
        <v>0</v>
      </c>
      <c r="AC6">
        <f>IF(P6="관급자 관급 자재대", L6, 0)</f>
        <v>0</v>
      </c>
      <c r="AD6">
        <f>IF(P6="사용자항목2", L6, 0)</f>
        <v>0</v>
      </c>
      <c r="AE6">
        <f>IF(P6="설계안전성 검토비", L6, 0)</f>
        <v>0</v>
      </c>
      <c r="AF6">
        <f>IF(P6="품질관리비(PS항목)", L6, 0)</f>
        <v>0</v>
      </c>
      <c r="AG6">
        <f>IF(P6="작업부산물(철거해체)", L6, 0)</f>
        <v>0</v>
      </c>
      <c r="AH6">
        <f>IF(P6="기술지도 용역비", L6, 0)</f>
        <v>0</v>
      </c>
      <c r="AI6">
        <f>IF(P6="도급자 관급 자재대", L6, 0)</f>
        <v>0</v>
      </c>
      <c r="AJ6">
        <f>IF(P6="해체계획서 작성비", L6, 0)</f>
        <v>0</v>
      </c>
      <c r="AK6">
        <f>IF(P6="안전관리비(PS항목)", L6, 0)</f>
        <v>0</v>
      </c>
      <c r="AL6">
        <f>IF(P6="사용자항목10", L6, 0)</f>
        <v>0</v>
      </c>
      <c r="AM6">
        <f>IF(P6="사용자항목11", L6, 0)</f>
        <v>0</v>
      </c>
      <c r="AN6">
        <f>IF(P6="사용자항목12", L6, 0)</f>
        <v>0</v>
      </c>
      <c r="AO6">
        <f>IF(P6="사용자항목13", L6, 0)</f>
        <v>0</v>
      </c>
      <c r="AP6">
        <f>IF(P6="사용자항목14", L6, 0)</f>
        <v>0</v>
      </c>
      <c r="AQ6">
        <f>IF(P6="사용자항목15", L6, 0)</f>
        <v>0</v>
      </c>
      <c r="AR6">
        <f>IF(P6="사용자항목16", L6, 0)</f>
        <v>0</v>
      </c>
      <c r="AS6">
        <f>IF(P6="사용자항목17", L6, 0)</f>
        <v>0</v>
      </c>
      <c r="AT6">
        <f>IF(P6="사용자항목18", L6, 0)</f>
        <v>0</v>
      </c>
      <c r="AU6">
        <f>IF(P6="사용자항목19", L6, 0)</f>
        <v>0</v>
      </c>
    </row>
    <row r="7" spans="1:51" ht="18.95" customHeight="1">
      <c r="A7" s="5" t="s">
        <v>270</v>
      </c>
      <c r="B7" s="5" t="s">
        <v>271</v>
      </c>
      <c r="C7" s="6" t="s">
        <v>44</v>
      </c>
      <c r="D7" s="11">
        <v>30</v>
      </c>
      <c r="E7" s="11"/>
      <c r="F7" s="11"/>
      <c r="G7" s="11"/>
      <c r="H7" s="11"/>
      <c r="I7" s="11"/>
      <c r="J7" s="11"/>
      <c r="K7" s="11"/>
      <c r="L7" s="11"/>
      <c r="M7" s="5"/>
      <c r="O7" t="str">
        <f>""</f>
        <v/>
      </c>
      <c r="P7" t="s">
        <v>30</v>
      </c>
      <c r="Q7">
        <v>1</v>
      </c>
      <c r="R7">
        <f>IF(P7="기계경비", J7, 0)</f>
        <v>0</v>
      </c>
      <c r="S7">
        <f>IF(P7="운반비", L7, 0)</f>
        <v>0</v>
      </c>
      <c r="T7">
        <f>IF(P7="작업부산물", F7, 0)</f>
        <v>0</v>
      </c>
      <c r="U7">
        <f>IF(P7="관급", F7, 0)</f>
        <v>0</v>
      </c>
      <c r="V7">
        <f>IF(P7="외주비", J7, 0)</f>
        <v>0</v>
      </c>
      <c r="W7">
        <f>IF(P7="장비비", J7, 0)</f>
        <v>0</v>
      </c>
      <c r="X7">
        <f>IF(P7="폐기물처리비", L7, 0)</f>
        <v>0</v>
      </c>
      <c r="Y7">
        <f>IF(P7="가설비", L7, 0)</f>
        <v>0</v>
      </c>
      <c r="Z7">
        <f>IF(P7="잡비제외분", F7, 0)</f>
        <v>0</v>
      </c>
      <c r="AA7">
        <f>IF(P7="사급자재대", L7, 0)</f>
        <v>0</v>
      </c>
      <c r="AB7">
        <f>IF(P7="관급자재대", L7, 0)</f>
        <v>0</v>
      </c>
      <c r="AC7">
        <f>IF(P7="관급자 관급 자재대", L7, 0)</f>
        <v>0</v>
      </c>
      <c r="AD7">
        <f>IF(P7="사용자항목2", L7, 0)</f>
        <v>0</v>
      </c>
      <c r="AE7">
        <f>IF(P7="설계안전성 검토비", L7, 0)</f>
        <v>0</v>
      </c>
      <c r="AF7">
        <f>IF(P7="품질관리비(PS항목)", L7, 0)</f>
        <v>0</v>
      </c>
      <c r="AG7">
        <f>IF(P7="작업부산물(철거해체)", L7, 0)</f>
        <v>0</v>
      </c>
      <c r="AH7">
        <f>IF(P7="기술지도 용역비", L7, 0)</f>
        <v>0</v>
      </c>
      <c r="AI7">
        <f>IF(P7="도급자 관급 자재대", L7, 0)</f>
        <v>0</v>
      </c>
      <c r="AJ7">
        <f>IF(P7="해체계획서 작성비", L7, 0)</f>
        <v>0</v>
      </c>
      <c r="AK7">
        <f>IF(P7="안전관리비(PS항목)", L7, 0)</f>
        <v>0</v>
      </c>
      <c r="AL7">
        <f>IF(P7="사용자항목10", L7, 0)</f>
        <v>0</v>
      </c>
      <c r="AM7">
        <f>IF(P7="사용자항목11", L7, 0)</f>
        <v>0</v>
      </c>
      <c r="AN7">
        <f>IF(P7="사용자항목12", L7, 0)</f>
        <v>0</v>
      </c>
      <c r="AO7">
        <f>IF(P7="사용자항목13", L7, 0)</f>
        <v>0</v>
      </c>
      <c r="AP7">
        <f>IF(P7="사용자항목14", L7, 0)</f>
        <v>0</v>
      </c>
      <c r="AQ7">
        <f>IF(P7="사용자항목15", L7, 0)</f>
        <v>0</v>
      </c>
      <c r="AR7">
        <f>IF(P7="사용자항목16", L7, 0)</f>
        <v>0</v>
      </c>
      <c r="AS7">
        <f>IF(P7="사용자항목17", L7, 0)</f>
        <v>0</v>
      </c>
      <c r="AT7">
        <f>IF(P7="사용자항목18", L7, 0)</f>
        <v>0</v>
      </c>
      <c r="AU7">
        <f>IF(P7="사용자항목19", L7, 0)</f>
        <v>0</v>
      </c>
    </row>
    <row r="8" spans="1:51" ht="18.95" customHeight="1">
      <c r="A8" s="7"/>
      <c r="B8" s="7"/>
      <c r="C8" s="8"/>
      <c r="D8" s="11"/>
      <c r="E8" s="11"/>
      <c r="F8" s="11"/>
      <c r="G8" s="11"/>
      <c r="H8" s="11"/>
      <c r="I8" s="11"/>
      <c r="J8" s="11"/>
      <c r="K8" s="11"/>
      <c r="L8" s="11"/>
      <c r="M8" s="7"/>
    </row>
    <row r="9" spans="1:51" ht="18.95" customHeight="1">
      <c r="A9" s="7"/>
      <c r="B9" s="7"/>
      <c r="C9" s="8"/>
      <c r="D9" s="11"/>
      <c r="E9" s="11"/>
      <c r="F9" s="11"/>
      <c r="G9" s="11"/>
      <c r="H9" s="11"/>
      <c r="I9" s="11"/>
      <c r="J9" s="11"/>
      <c r="K9" s="11"/>
      <c r="L9" s="11"/>
      <c r="M9" s="7"/>
    </row>
    <row r="10" spans="1:51" ht="18.95" customHeight="1">
      <c r="A10" s="7"/>
      <c r="B10" s="7"/>
      <c r="C10" s="8"/>
      <c r="D10" s="11"/>
      <c r="E10" s="11"/>
      <c r="F10" s="11"/>
      <c r="G10" s="11"/>
      <c r="H10" s="11"/>
      <c r="I10" s="11"/>
      <c r="J10" s="11"/>
      <c r="K10" s="11"/>
      <c r="L10" s="11"/>
      <c r="M10" s="7"/>
    </row>
    <row r="11" spans="1:51" ht="18.95" customHeight="1">
      <c r="A11" s="7"/>
      <c r="B11" s="7"/>
      <c r="C11" s="8"/>
      <c r="D11" s="11"/>
      <c r="E11" s="11"/>
      <c r="F11" s="11"/>
      <c r="G11" s="11"/>
      <c r="H11" s="11"/>
      <c r="I11" s="11"/>
      <c r="J11" s="11"/>
      <c r="K11" s="11"/>
      <c r="L11" s="11"/>
      <c r="M11" s="7"/>
    </row>
    <row r="12" spans="1:51" ht="18.95" customHeight="1">
      <c r="A12" s="7"/>
      <c r="B12" s="7"/>
      <c r="C12" s="8"/>
      <c r="D12" s="11"/>
      <c r="E12" s="11"/>
      <c r="F12" s="11"/>
      <c r="G12" s="11"/>
      <c r="H12" s="11"/>
      <c r="I12" s="11"/>
      <c r="J12" s="11"/>
      <c r="K12" s="11"/>
      <c r="L12" s="11"/>
      <c r="M12" s="7"/>
    </row>
    <row r="13" spans="1:51" ht="18.95" customHeight="1">
      <c r="A13" s="7"/>
      <c r="B13" s="7"/>
      <c r="C13" s="8"/>
      <c r="D13" s="11"/>
      <c r="E13" s="11"/>
      <c r="F13" s="11"/>
      <c r="G13" s="11"/>
      <c r="H13" s="11"/>
      <c r="I13" s="11"/>
      <c r="J13" s="11"/>
      <c r="K13" s="11"/>
      <c r="L13" s="11"/>
      <c r="M13" s="7"/>
    </row>
    <row r="14" spans="1:51" ht="18.95" customHeight="1">
      <c r="A14" s="7"/>
      <c r="B14" s="7"/>
      <c r="C14" s="8"/>
      <c r="D14" s="11"/>
      <c r="E14" s="11"/>
      <c r="F14" s="11"/>
      <c r="G14" s="11"/>
      <c r="H14" s="11"/>
      <c r="I14" s="11"/>
      <c r="J14" s="11"/>
      <c r="K14" s="11"/>
      <c r="L14" s="11"/>
      <c r="M14" s="7"/>
    </row>
    <row r="15" spans="1:51" ht="18.95" customHeight="1">
      <c r="A15" s="7"/>
      <c r="B15" s="7"/>
      <c r="C15" s="8"/>
      <c r="D15" s="11"/>
      <c r="E15" s="11"/>
      <c r="F15" s="11"/>
      <c r="G15" s="11"/>
      <c r="H15" s="11"/>
      <c r="I15" s="11"/>
      <c r="J15" s="11"/>
      <c r="K15" s="11"/>
      <c r="L15" s="11"/>
      <c r="M15" s="7"/>
    </row>
    <row r="16" spans="1:51" ht="18.95" customHeight="1">
      <c r="A16" s="7"/>
      <c r="B16" s="7"/>
      <c r="C16" s="8"/>
      <c r="D16" s="11"/>
      <c r="E16" s="11"/>
      <c r="F16" s="11"/>
      <c r="G16" s="11"/>
      <c r="H16" s="11"/>
      <c r="I16" s="11"/>
      <c r="J16" s="11"/>
      <c r="K16" s="11"/>
      <c r="L16" s="11"/>
      <c r="M16" s="7"/>
    </row>
    <row r="17" spans="1:51" ht="18.95" customHeight="1">
      <c r="A17" s="7"/>
      <c r="B17" s="7"/>
      <c r="C17" s="8"/>
      <c r="D17" s="11"/>
      <c r="E17" s="11"/>
      <c r="F17" s="11"/>
      <c r="G17" s="11"/>
      <c r="H17" s="11"/>
      <c r="I17" s="11"/>
      <c r="J17" s="11"/>
      <c r="K17" s="11"/>
      <c r="L17" s="11"/>
      <c r="M17" s="7"/>
    </row>
    <row r="18" spans="1:51" ht="18.95" customHeight="1">
      <c r="A18" s="7"/>
      <c r="B18" s="7"/>
      <c r="C18" s="8"/>
      <c r="D18" s="11"/>
      <c r="E18" s="11"/>
      <c r="F18" s="11"/>
      <c r="G18" s="11"/>
      <c r="H18" s="11"/>
      <c r="I18" s="11"/>
      <c r="J18" s="11"/>
      <c r="K18" s="11"/>
      <c r="L18" s="11"/>
      <c r="M18" s="7"/>
    </row>
    <row r="19" spans="1:51" ht="18.95" customHeight="1">
      <c r="A19" s="7"/>
      <c r="B19" s="7"/>
      <c r="C19" s="8"/>
      <c r="D19" s="11"/>
      <c r="E19" s="11"/>
      <c r="F19" s="11"/>
      <c r="G19" s="11"/>
      <c r="H19" s="11"/>
      <c r="I19" s="11"/>
      <c r="J19" s="11"/>
      <c r="K19" s="11"/>
      <c r="L19" s="11"/>
      <c r="M19" s="7"/>
    </row>
    <row r="20" spans="1:51" ht="18.95" customHeight="1">
      <c r="A20" s="7"/>
      <c r="B20" s="7"/>
      <c r="C20" s="8"/>
      <c r="D20" s="11"/>
      <c r="E20" s="11"/>
      <c r="F20" s="11"/>
      <c r="G20" s="11"/>
      <c r="H20" s="11"/>
      <c r="I20" s="11"/>
      <c r="J20" s="11"/>
      <c r="K20" s="11"/>
      <c r="L20" s="11"/>
      <c r="M20" s="7"/>
    </row>
    <row r="21" spans="1:51" ht="18.95" customHeight="1">
      <c r="A21" s="7"/>
      <c r="B21" s="7"/>
      <c r="C21" s="8"/>
      <c r="D21" s="11"/>
      <c r="E21" s="11"/>
      <c r="F21" s="11"/>
      <c r="G21" s="11"/>
      <c r="H21" s="11"/>
      <c r="I21" s="11"/>
      <c r="J21" s="11"/>
      <c r="K21" s="11"/>
      <c r="L21" s="11"/>
      <c r="M21" s="7"/>
    </row>
    <row r="22" spans="1:51" ht="18.95" customHeight="1">
      <c r="A22" s="7"/>
      <c r="B22" s="7"/>
      <c r="C22" s="8"/>
      <c r="D22" s="11"/>
      <c r="E22" s="11"/>
      <c r="F22" s="11"/>
      <c r="G22" s="11"/>
      <c r="H22" s="11"/>
      <c r="I22" s="11"/>
      <c r="J22" s="11"/>
      <c r="K22" s="11"/>
      <c r="L22" s="11"/>
      <c r="M22" s="7"/>
    </row>
    <row r="23" spans="1:51" ht="18.95" customHeight="1">
      <c r="A23" s="7"/>
      <c r="B23" s="7"/>
      <c r="C23" s="8"/>
      <c r="D23" s="11"/>
      <c r="E23" s="11"/>
      <c r="F23" s="11"/>
      <c r="G23" s="11"/>
      <c r="H23" s="11"/>
      <c r="I23" s="11"/>
      <c r="J23" s="11"/>
      <c r="K23" s="11"/>
      <c r="L23" s="11"/>
      <c r="M23" s="7"/>
    </row>
    <row r="24" spans="1:51" ht="18.95" customHeight="1">
      <c r="A24" s="7"/>
      <c r="B24" s="7"/>
      <c r="C24" s="8"/>
      <c r="D24" s="11"/>
      <c r="E24" s="11"/>
      <c r="F24" s="11"/>
      <c r="G24" s="11"/>
      <c r="H24" s="11"/>
      <c r="I24" s="11"/>
      <c r="J24" s="11"/>
      <c r="K24" s="11"/>
      <c r="L24" s="11"/>
      <c r="M24" s="7"/>
    </row>
    <row r="25" spans="1:51" ht="18.95" customHeight="1">
      <c r="A25" s="7"/>
      <c r="B25" s="7"/>
      <c r="C25" s="8"/>
      <c r="D25" s="11"/>
      <c r="E25" s="11"/>
      <c r="F25" s="11"/>
      <c r="G25" s="11"/>
      <c r="H25" s="11"/>
      <c r="I25" s="11"/>
      <c r="J25" s="11"/>
      <c r="K25" s="11"/>
      <c r="L25" s="11"/>
      <c r="M25" s="7"/>
    </row>
    <row r="26" spans="1:51" ht="18.95" customHeight="1">
      <c r="A26" s="7"/>
      <c r="B26" s="7"/>
      <c r="C26" s="8"/>
      <c r="D26" s="11"/>
      <c r="E26" s="11"/>
      <c r="F26" s="11"/>
      <c r="G26" s="11"/>
      <c r="H26" s="11"/>
      <c r="I26" s="11"/>
      <c r="J26" s="11"/>
      <c r="K26" s="11"/>
      <c r="L26" s="11"/>
      <c r="M26" s="7"/>
    </row>
    <row r="27" spans="1:51" ht="18.95" customHeight="1">
      <c r="A27" s="9" t="s">
        <v>45</v>
      </c>
      <c r="B27" s="134"/>
      <c r="C27" s="10"/>
      <c r="D27" s="12"/>
      <c r="E27" s="12"/>
      <c r="F27" s="12">
        <f>ROUNDDOWN(SUMIF(Q6:Q26, "1", F6:F26), 0)</f>
        <v>0</v>
      </c>
      <c r="G27" s="12"/>
      <c r="H27" s="12">
        <f>ROUNDDOWN(SUMIF(Q6:Q26, "1", H6:H26), 0)</f>
        <v>0</v>
      </c>
      <c r="I27" s="12"/>
      <c r="J27" s="12">
        <f>ROUNDDOWN(SUMIF(Q6:Q26, "1", J6:J26), 0)</f>
        <v>0</v>
      </c>
      <c r="K27" s="12"/>
      <c r="L27" s="12">
        <f>F27+H27+J27</f>
        <v>0</v>
      </c>
      <c r="M27" s="134"/>
      <c r="R27">
        <f t="shared" ref="R27:AY27" si="0">ROUNDDOWN(SUM(R6:R7), 0)</f>
        <v>0</v>
      </c>
      <c r="S27">
        <f t="shared" si="0"/>
        <v>0</v>
      </c>
      <c r="T27">
        <f t="shared" si="0"/>
        <v>0</v>
      </c>
      <c r="U27">
        <f t="shared" si="0"/>
        <v>0</v>
      </c>
      <c r="V27">
        <f t="shared" si="0"/>
        <v>0</v>
      </c>
      <c r="W27">
        <f t="shared" si="0"/>
        <v>0</v>
      </c>
      <c r="X27">
        <f t="shared" si="0"/>
        <v>0</v>
      </c>
      <c r="Y27">
        <f t="shared" si="0"/>
        <v>0</v>
      </c>
      <c r="Z27">
        <f t="shared" si="0"/>
        <v>0</v>
      </c>
      <c r="AA27">
        <f t="shared" si="0"/>
        <v>0</v>
      </c>
      <c r="AB27">
        <f t="shared" si="0"/>
        <v>0</v>
      </c>
      <c r="AC27">
        <f t="shared" si="0"/>
        <v>0</v>
      </c>
      <c r="AD27">
        <f t="shared" si="0"/>
        <v>0</v>
      </c>
      <c r="AE27">
        <f t="shared" si="0"/>
        <v>0</v>
      </c>
      <c r="AF27">
        <f t="shared" si="0"/>
        <v>0</v>
      </c>
      <c r="AG27">
        <f t="shared" si="0"/>
        <v>0</v>
      </c>
      <c r="AH27">
        <f t="shared" si="0"/>
        <v>0</v>
      </c>
      <c r="AI27">
        <f t="shared" si="0"/>
        <v>0</v>
      </c>
      <c r="AJ27">
        <f t="shared" si="0"/>
        <v>0</v>
      </c>
      <c r="AK27">
        <f t="shared" si="0"/>
        <v>0</v>
      </c>
      <c r="AL27">
        <f t="shared" si="0"/>
        <v>0</v>
      </c>
      <c r="AM27">
        <f t="shared" si="0"/>
        <v>0</v>
      </c>
      <c r="AN27">
        <f t="shared" si="0"/>
        <v>0</v>
      </c>
      <c r="AO27">
        <f t="shared" si="0"/>
        <v>0</v>
      </c>
      <c r="AP27">
        <f t="shared" si="0"/>
        <v>0</v>
      </c>
      <c r="AQ27">
        <f t="shared" si="0"/>
        <v>0</v>
      </c>
      <c r="AR27">
        <f t="shared" si="0"/>
        <v>0</v>
      </c>
      <c r="AS27">
        <f t="shared" si="0"/>
        <v>0</v>
      </c>
      <c r="AT27">
        <f t="shared" si="0"/>
        <v>0</v>
      </c>
      <c r="AU27">
        <f t="shared" si="0"/>
        <v>0</v>
      </c>
      <c r="AV27">
        <f t="shared" si="0"/>
        <v>0</v>
      </c>
      <c r="AW27">
        <f t="shared" si="0"/>
        <v>0</v>
      </c>
      <c r="AX27">
        <f t="shared" si="0"/>
        <v>0</v>
      </c>
      <c r="AY27">
        <f t="shared" si="0"/>
        <v>0</v>
      </c>
    </row>
    <row r="28" spans="1:51" ht="18.95" customHeight="1">
      <c r="A28" s="284" t="s">
        <v>195</v>
      </c>
      <c r="B28" s="285"/>
      <c r="C28" s="285"/>
      <c r="D28" s="286"/>
      <c r="E28" s="286"/>
      <c r="F28" s="286"/>
      <c r="G28" s="286"/>
      <c r="H28" s="286"/>
      <c r="I28" s="286"/>
      <c r="J28" s="286"/>
      <c r="K28" s="286"/>
      <c r="L28" s="286"/>
      <c r="M28" s="285"/>
    </row>
    <row r="29" spans="1:51" ht="18.95" customHeight="1">
      <c r="A29" s="5" t="s">
        <v>272</v>
      </c>
      <c r="B29" s="5" t="s">
        <v>273</v>
      </c>
      <c r="C29" s="6" t="s">
        <v>214</v>
      </c>
      <c r="D29" s="11">
        <v>2</v>
      </c>
      <c r="E29" s="11"/>
      <c r="F29" s="11"/>
      <c r="G29" s="11"/>
      <c r="H29" s="11"/>
      <c r="I29" s="11"/>
      <c r="J29" s="11"/>
      <c r="K29" s="11"/>
      <c r="L29" s="11"/>
      <c r="M29" s="5"/>
      <c r="P29" s="4"/>
    </row>
    <row r="30" spans="1:51" ht="18.95" customHeight="1">
      <c r="A30" s="5" t="s">
        <v>274</v>
      </c>
      <c r="B30" s="5" t="s">
        <v>275</v>
      </c>
      <c r="C30" s="6" t="s">
        <v>44</v>
      </c>
      <c r="D30" s="11">
        <v>113.3</v>
      </c>
      <c r="E30" s="11"/>
      <c r="F30" s="11"/>
      <c r="G30" s="11"/>
      <c r="H30" s="11"/>
      <c r="I30" s="11"/>
      <c r="J30" s="11"/>
      <c r="K30" s="11"/>
      <c r="L30" s="11"/>
      <c r="M30" s="5"/>
      <c r="P30" s="4"/>
    </row>
    <row r="31" spans="1:51" ht="18.95" customHeight="1">
      <c r="A31" s="5" t="s">
        <v>276</v>
      </c>
      <c r="B31" s="5" t="s">
        <v>277</v>
      </c>
      <c r="C31" s="6" t="s">
        <v>44</v>
      </c>
      <c r="D31" s="11">
        <v>161.6</v>
      </c>
      <c r="E31" s="11"/>
      <c r="F31" s="11"/>
      <c r="G31" s="11"/>
      <c r="H31" s="11"/>
      <c r="I31" s="11"/>
      <c r="J31" s="11"/>
      <c r="K31" s="11"/>
      <c r="L31" s="11"/>
      <c r="M31" s="5"/>
      <c r="P31" s="4"/>
    </row>
    <row r="32" spans="1:51" ht="18.95" customHeight="1">
      <c r="A32" s="5" t="s">
        <v>247</v>
      </c>
      <c r="B32" s="5" t="s">
        <v>248</v>
      </c>
      <c r="C32" s="6" t="s">
        <v>249</v>
      </c>
      <c r="D32" s="11">
        <v>1</v>
      </c>
      <c r="E32" s="11"/>
      <c r="F32" s="11"/>
      <c r="G32" s="11"/>
      <c r="H32" s="11"/>
      <c r="I32" s="11"/>
      <c r="J32" s="11"/>
      <c r="K32" s="11"/>
      <c r="L32" s="11"/>
      <c r="M32" s="5"/>
      <c r="P32" s="4"/>
      <c r="AY32" s="4"/>
    </row>
    <row r="33" spans="1:51" ht="18.95" customHeight="1">
      <c r="A33" s="5" t="s">
        <v>278</v>
      </c>
      <c r="B33" s="5" t="s">
        <v>218</v>
      </c>
      <c r="C33" s="6" t="s">
        <v>44</v>
      </c>
      <c r="D33" s="11">
        <v>104.4</v>
      </c>
      <c r="E33" s="11"/>
      <c r="F33" s="11"/>
      <c r="G33" s="11"/>
      <c r="H33" s="11"/>
      <c r="I33" s="11"/>
      <c r="J33" s="11"/>
      <c r="K33" s="11"/>
      <c r="L33" s="11"/>
      <c r="M33" s="5"/>
      <c r="P33" s="4"/>
    </row>
    <row r="34" spans="1:51" ht="18.95" customHeight="1">
      <c r="A34" s="5" t="s">
        <v>279</v>
      </c>
      <c r="B34" s="7"/>
      <c r="C34" s="6" t="s">
        <v>44</v>
      </c>
      <c r="D34" s="11">
        <v>104.4</v>
      </c>
      <c r="E34" s="11"/>
      <c r="F34" s="11"/>
      <c r="G34" s="11"/>
      <c r="H34" s="11"/>
      <c r="I34" s="11"/>
      <c r="J34" s="11"/>
      <c r="K34" s="11"/>
      <c r="L34" s="11"/>
      <c r="M34" s="5"/>
      <c r="P34" s="4"/>
    </row>
    <row r="35" spans="1:51" ht="18.95" customHeight="1">
      <c r="A35" s="5" t="s">
        <v>280</v>
      </c>
      <c r="B35" s="5" t="s">
        <v>281</v>
      </c>
      <c r="C35" s="6" t="s">
        <v>44</v>
      </c>
      <c r="D35" s="11">
        <v>21.7</v>
      </c>
      <c r="E35" s="11"/>
      <c r="F35" s="11"/>
      <c r="G35" s="11"/>
      <c r="H35" s="11"/>
      <c r="I35" s="11"/>
      <c r="J35" s="11"/>
      <c r="K35" s="11"/>
      <c r="L35" s="11"/>
      <c r="M35" s="5"/>
      <c r="P35" s="4"/>
    </row>
    <row r="36" spans="1:51" ht="18.95" customHeight="1">
      <c r="A36" s="5"/>
      <c r="B36" s="5"/>
      <c r="C36" s="6"/>
      <c r="D36" s="11"/>
      <c r="E36" s="11"/>
      <c r="F36" s="11"/>
      <c r="G36" s="11"/>
      <c r="H36" s="11"/>
      <c r="I36" s="11"/>
      <c r="J36" s="11"/>
      <c r="K36" s="11"/>
      <c r="L36" s="11"/>
      <c r="M36" s="5"/>
      <c r="P36" s="4"/>
      <c r="AY36" s="4"/>
    </row>
    <row r="37" spans="1:51" ht="18.95" customHeight="1">
      <c r="A37" s="7"/>
      <c r="B37" s="7"/>
      <c r="C37" s="8"/>
      <c r="D37" s="11"/>
      <c r="E37" s="11"/>
      <c r="F37" s="11"/>
      <c r="G37" s="11"/>
      <c r="H37" s="11"/>
      <c r="I37" s="11"/>
      <c r="J37" s="11"/>
      <c r="K37" s="11"/>
      <c r="L37" s="11"/>
      <c r="M37" s="7"/>
    </row>
    <row r="38" spans="1:51" ht="18.95" customHeight="1">
      <c r="A38" s="7"/>
      <c r="B38" s="7"/>
      <c r="C38" s="8"/>
      <c r="D38" s="11"/>
      <c r="E38" s="11"/>
      <c r="F38" s="11"/>
      <c r="G38" s="11"/>
      <c r="H38" s="11"/>
      <c r="I38" s="11"/>
      <c r="J38" s="11"/>
      <c r="K38" s="11"/>
      <c r="L38" s="11"/>
      <c r="M38" s="7"/>
    </row>
    <row r="39" spans="1:51" ht="18.95" customHeight="1">
      <c r="A39" s="7"/>
      <c r="B39" s="7"/>
      <c r="C39" s="8"/>
      <c r="D39" s="11"/>
      <c r="E39" s="11"/>
      <c r="F39" s="11"/>
      <c r="G39" s="11"/>
      <c r="H39" s="11"/>
      <c r="I39" s="11"/>
      <c r="J39" s="11"/>
      <c r="K39" s="11"/>
      <c r="L39" s="11"/>
      <c r="M39" s="7"/>
    </row>
    <row r="40" spans="1:51" ht="18.95" customHeight="1">
      <c r="A40" s="7"/>
      <c r="B40" s="7"/>
      <c r="C40" s="8"/>
      <c r="D40" s="11"/>
      <c r="E40" s="11"/>
      <c r="F40" s="11"/>
      <c r="G40" s="11"/>
      <c r="H40" s="11"/>
      <c r="I40" s="11"/>
      <c r="J40" s="11"/>
      <c r="K40" s="11"/>
      <c r="L40" s="11"/>
      <c r="M40" s="7"/>
    </row>
    <row r="41" spans="1:51" ht="18.95" customHeight="1">
      <c r="A41" s="7"/>
      <c r="B41" s="7"/>
      <c r="C41" s="8"/>
      <c r="D41" s="11"/>
      <c r="E41" s="11"/>
      <c r="F41" s="11"/>
      <c r="G41" s="11"/>
      <c r="H41" s="11"/>
      <c r="I41" s="11"/>
      <c r="J41" s="11"/>
      <c r="K41" s="11"/>
      <c r="L41" s="11"/>
      <c r="M41" s="7"/>
    </row>
    <row r="42" spans="1:51" ht="18.95" customHeight="1">
      <c r="A42" s="7"/>
      <c r="B42" s="7"/>
      <c r="C42" s="8"/>
      <c r="D42" s="11"/>
      <c r="E42" s="11"/>
      <c r="F42" s="11"/>
      <c r="G42" s="11"/>
      <c r="H42" s="11"/>
      <c r="I42" s="11"/>
      <c r="J42" s="11"/>
      <c r="K42" s="11"/>
      <c r="L42" s="11"/>
      <c r="M42" s="7"/>
    </row>
    <row r="43" spans="1:51" ht="18.95" customHeight="1">
      <c r="A43" s="7"/>
      <c r="B43" s="7"/>
      <c r="C43" s="8"/>
      <c r="D43" s="11"/>
      <c r="E43" s="11"/>
      <c r="F43" s="11"/>
      <c r="G43" s="11"/>
      <c r="H43" s="11"/>
      <c r="I43" s="11"/>
      <c r="J43" s="11"/>
      <c r="K43" s="11"/>
      <c r="L43" s="11"/>
      <c r="M43" s="7"/>
    </row>
    <row r="44" spans="1:51" ht="18.95" customHeight="1">
      <c r="A44" s="7"/>
      <c r="B44" s="7"/>
      <c r="C44" s="8"/>
      <c r="D44" s="11"/>
      <c r="E44" s="11"/>
      <c r="F44" s="11"/>
      <c r="G44" s="11"/>
      <c r="H44" s="11"/>
      <c r="I44" s="11"/>
      <c r="J44" s="11"/>
      <c r="K44" s="11"/>
      <c r="L44" s="11"/>
      <c r="M44" s="7"/>
    </row>
    <row r="45" spans="1:51" ht="18.95" customHeight="1">
      <c r="A45" s="7"/>
      <c r="B45" s="7"/>
      <c r="C45" s="8"/>
      <c r="D45" s="11"/>
      <c r="E45" s="11"/>
      <c r="F45" s="11"/>
      <c r="G45" s="11"/>
      <c r="H45" s="11"/>
      <c r="I45" s="11"/>
      <c r="J45" s="11"/>
      <c r="K45" s="11"/>
      <c r="L45" s="11"/>
      <c r="M45" s="7"/>
    </row>
    <row r="46" spans="1:51" ht="18.95" customHeight="1">
      <c r="A46" s="7"/>
      <c r="B46" s="7"/>
      <c r="C46" s="8"/>
      <c r="D46" s="11"/>
      <c r="E46" s="11"/>
      <c r="F46" s="11"/>
      <c r="G46" s="11"/>
      <c r="H46" s="11"/>
      <c r="I46" s="11"/>
      <c r="J46" s="11"/>
      <c r="K46" s="11"/>
      <c r="L46" s="11"/>
      <c r="M46" s="7"/>
    </row>
    <row r="47" spans="1:51" ht="18.95" customHeight="1">
      <c r="A47" s="7"/>
      <c r="B47" s="7"/>
      <c r="C47" s="8"/>
      <c r="D47" s="11"/>
      <c r="E47" s="11"/>
      <c r="F47" s="11"/>
      <c r="G47" s="11"/>
      <c r="H47" s="11"/>
      <c r="I47" s="11"/>
      <c r="J47" s="11"/>
      <c r="K47" s="11"/>
      <c r="L47" s="11"/>
      <c r="M47" s="7"/>
    </row>
    <row r="48" spans="1:51" ht="18.95" customHeight="1">
      <c r="A48" s="7"/>
      <c r="B48" s="7"/>
      <c r="C48" s="8"/>
      <c r="D48" s="11"/>
      <c r="E48" s="11"/>
      <c r="F48" s="11"/>
      <c r="G48" s="11"/>
      <c r="H48" s="11"/>
      <c r="I48" s="11"/>
      <c r="J48" s="11"/>
      <c r="K48" s="11"/>
      <c r="L48" s="11"/>
      <c r="M48" s="7"/>
    </row>
    <row r="49" spans="1:51" ht="18.95" customHeight="1">
      <c r="A49" s="7"/>
      <c r="B49" s="7"/>
      <c r="C49" s="8"/>
      <c r="D49" s="11"/>
      <c r="E49" s="11"/>
      <c r="F49" s="11"/>
      <c r="G49" s="11"/>
      <c r="H49" s="11"/>
      <c r="I49" s="11"/>
      <c r="J49" s="11"/>
      <c r="K49" s="11"/>
      <c r="L49" s="11"/>
      <c r="M49" s="7"/>
    </row>
    <row r="50" spans="1:51" ht="18.95" customHeight="1">
      <c r="A50" s="9" t="s">
        <v>45</v>
      </c>
      <c r="B50" s="134"/>
      <c r="C50" s="10"/>
      <c r="D50" s="12"/>
      <c r="E50" s="12"/>
      <c r="F50" s="12">
        <f>ROUNDDOWN(SUMIF(Q29:Q49, "1", F29:F49), 0)</f>
        <v>0</v>
      </c>
      <c r="G50" s="12"/>
      <c r="H50" s="12">
        <f>ROUNDDOWN(SUMIF(Q29:Q49, "1", H29:H49), 0)</f>
        <v>0</v>
      </c>
      <c r="I50" s="12"/>
      <c r="J50" s="12">
        <f>ROUNDDOWN(SUMIF(Q29:Q49, "1", J29:J49), 0)</f>
        <v>0</v>
      </c>
      <c r="K50" s="12"/>
      <c r="L50" s="12">
        <f>F50+H50+J50</f>
        <v>0</v>
      </c>
      <c r="M50" s="134"/>
      <c r="R50">
        <f t="shared" ref="R50:AY50" si="1">ROUNDDOWN(SUM(R29:R36), 0)</f>
        <v>0</v>
      </c>
      <c r="S50">
        <f t="shared" si="1"/>
        <v>0</v>
      </c>
      <c r="T50">
        <f t="shared" si="1"/>
        <v>0</v>
      </c>
      <c r="U50">
        <f t="shared" si="1"/>
        <v>0</v>
      </c>
      <c r="V50">
        <f t="shared" si="1"/>
        <v>0</v>
      </c>
      <c r="W50">
        <f t="shared" si="1"/>
        <v>0</v>
      </c>
      <c r="X50">
        <f t="shared" si="1"/>
        <v>0</v>
      </c>
      <c r="Y50">
        <f t="shared" si="1"/>
        <v>0</v>
      </c>
      <c r="Z50">
        <f t="shared" si="1"/>
        <v>0</v>
      </c>
      <c r="AA50">
        <f t="shared" si="1"/>
        <v>0</v>
      </c>
      <c r="AB50">
        <f t="shared" si="1"/>
        <v>0</v>
      </c>
      <c r="AC50">
        <f t="shared" si="1"/>
        <v>0</v>
      </c>
      <c r="AD50">
        <f t="shared" si="1"/>
        <v>0</v>
      </c>
      <c r="AE50">
        <f t="shared" si="1"/>
        <v>0</v>
      </c>
      <c r="AF50">
        <f t="shared" si="1"/>
        <v>0</v>
      </c>
      <c r="AG50">
        <f t="shared" si="1"/>
        <v>0</v>
      </c>
      <c r="AH50">
        <f t="shared" si="1"/>
        <v>0</v>
      </c>
      <c r="AI50">
        <f t="shared" si="1"/>
        <v>0</v>
      </c>
      <c r="AJ50">
        <f t="shared" si="1"/>
        <v>0</v>
      </c>
      <c r="AK50">
        <f t="shared" si="1"/>
        <v>0</v>
      </c>
      <c r="AL50">
        <f t="shared" si="1"/>
        <v>0</v>
      </c>
      <c r="AM50">
        <f t="shared" si="1"/>
        <v>0</v>
      </c>
      <c r="AN50">
        <f t="shared" si="1"/>
        <v>0</v>
      </c>
      <c r="AO50">
        <f t="shared" si="1"/>
        <v>0</v>
      </c>
      <c r="AP50">
        <f t="shared" si="1"/>
        <v>0</v>
      </c>
      <c r="AQ50">
        <f t="shared" si="1"/>
        <v>0</v>
      </c>
      <c r="AR50">
        <f t="shared" si="1"/>
        <v>0</v>
      </c>
      <c r="AS50">
        <f t="shared" si="1"/>
        <v>0</v>
      </c>
      <c r="AT50">
        <f t="shared" si="1"/>
        <v>0</v>
      </c>
      <c r="AU50">
        <f t="shared" si="1"/>
        <v>0</v>
      </c>
      <c r="AV50">
        <f t="shared" si="1"/>
        <v>0</v>
      </c>
      <c r="AW50">
        <f t="shared" si="1"/>
        <v>0</v>
      </c>
      <c r="AX50">
        <f t="shared" si="1"/>
        <v>0</v>
      </c>
      <c r="AY50">
        <f t="shared" si="1"/>
        <v>0</v>
      </c>
    </row>
    <row r="51" spans="1:51" ht="18.95" customHeight="1">
      <c r="A51" s="284" t="s">
        <v>196</v>
      </c>
      <c r="B51" s="285"/>
      <c r="C51" s="285"/>
      <c r="D51" s="286"/>
      <c r="E51" s="286"/>
      <c r="F51" s="286"/>
      <c r="G51" s="286"/>
      <c r="H51" s="286"/>
      <c r="I51" s="286"/>
      <c r="J51" s="286"/>
      <c r="K51" s="286"/>
      <c r="L51" s="286"/>
      <c r="M51" s="285"/>
    </row>
    <row r="52" spans="1:51" ht="18.95" customHeight="1">
      <c r="A52" s="5" t="s">
        <v>260</v>
      </c>
      <c r="B52" s="5" t="s">
        <v>261</v>
      </c>
      <c r="C52" s="6" t="s">
        <v>126</v>
      </c>
      <c r="D52" s="11">
        <v>70.400000000000006</v>
      </c>
      <c r="E52" s="11"/>
      <c r="F52" s="11"/>
      <c r="G52" s="11"/>
      <c r="H52" s="11"/>
      <c r="I52" s="11"/>
      <c r="J52" s="11"/>
      <c r="K52" s="11"/>
      <c r="L52" s="11"/>
      <c r="M52" s="5"/>
      <c r="P52" s="4"/>
    </row>
    <row r="53" spans="1:51" ht="18.95" customHeight="1">
      <c r="A53" s="5" t="s">
        <v>262</v>
      </c>
      <c r="B53" s="5" t="s">
        <v>263</v>
      </c>
      <c r="C53" s="6" t="s">
        <v>126</v>
      </c>
      <c r="D53" s="11">
        <v>44.4</v>
      </c>
      <c r="E53" s="11"/>
      <c r="F53" s="11"/>
      <c r="G53" s="11"/>
      <c r="H53" s="11"/>
      <c r="I53" s="11"/>
      <c r="J53" s="11"/>
      <c r="K53" s="11"/>
      <c r="L53" s="11"/>
      <c r="M53" s="5"/>
      <c r="P53" s="4"/>
    </row>
    <row r="54" spans="1:51" ht="18.95" customHeight="1">
      <c r="A54" s="5" t="s">
        <v>264</v>
      </c>
      <c r="B54" s="5" t="s">
        <v>265</v>
      </c>
      <c r="C54" s="6" t="s">
        <v>126</v>
      </c>
      <c r="D54" s="11">
        <v>26</v>
      </c>
      <c r="E54" s="11"/>
      <c r="F54" s="11"/>
      <c r="G54" s="11"/>
      <c r="H54" s="11"/>
      <c r="I54" s="11"/>
      <c r="J54" s="11"/>
      <c r="K54" s="11"/>
      <c r="L54" s="11"/>
      <c r="M54" s="5"/>
      <c r="P54" s="4"/>
    </row>
    <row r="55" spans="1:51" ht="18.95" customHeight="1">
      <c r="A55" s="5" t="s">
        <v>282</v>
      </c>
      <c r="B55" s="5" t="s">
        <v>283</v>
      </c>
      <c r="C55" s="6" t="s">
        <v>44</v>
      </c>
      <c r="D55" s="11">
        <v>14.4</v>
      </c>
      <c r="E55" s="11"/>
      <c r="F55" s="11"/>
      <c r="G55" s="11"/>
      <c r="H55" s="11"/>
      <c r="I55" s="11"/>
      <c r="J55" s="11"/>
      <c r="K55" s="11"/>
      <c r="L55" s="11"/>
      <c r="M55" s="5"/>
      <c r="P55" s="4"/>
    </row>
    <row r="56" spans="1:51" ht="18.95" customHeight="1">
      <c r="A56" s="5" t="s">
        <v>284</v>
      </c>
      <c r="B56" s="5" t="s">
        <v>285</v>
      </c>
      <c r="C56" s="6" t="s">
        <v>44</v>
      </c>
      <c r="D56" s="11">
        <v>14.4</v>
      </c>
      <c r="E56" s="11"/>
      <c r="F56" s="11"/>
      <c r="G56" s="11"/>
      <c r="H56" s="11"/>
      <c r="I56" s="11"/>
      <c r="J56" s="11"/>
      <c r="K56" s="11"/>
      <c r="L56" s="11"/>
      <c r="M56" s="5"/>
      <c r="P56" s="4"/>
    </row>
    <row r="57" spans="1:51" ht="18.95" customHeight="1">
      <c r="A57" s="5" t="s">
        <v>286</v>
      </c>
      <c r="B57" s="5" t="s">
        <v>287</v>
      </c>
      <c r="C57" s="6" t="s">
        <v>126</v>
      </c>
      <c r="D57" s="11">
        <v>2.2000000000000002</v>
      </c>
      <c r="E57" s="11"/>
      <c r="F57" s="11"/>
      <c r="G57" s="11"/>
      <c r="H57" s="11"/>
      <c r="I57" s="11"/>
      <c r="J57" s="11"/>
      <c r="K57" s="11"/>
      <c r="L57" s="11"/>
      <c r="M57" s="5"/>
      <c r="P57" s="4"/>
    </row>
    <row r="58" spans="1:51" ht="18.95" customHeight="1">
      <c r="A58" s="7"/>
      <c r="B58" s="7"/>
      <c r="C58" s="8"/>
      <c r="D58" s="11"/>
      <c r="E58" s="11"/>
      <c r="F58" s="11"/>
      <c r="G58" s="11"/>
      <c r="H58" s="11"/>
      <c r="I58" s="11"/>
      <c r="J58" s="11"/>
      <c r="K58" s="11"/>
      <c r="L58" s="11"/>
      <c r="M58" s="7"/>
    </row>
    <row r="59" spans="1:51" ht="18.95" customHeight="1">
      <c r="A59" s="7"/>
      <c r="B59" s="7"/>
      <c r="C59" s="8"/>
      <c r="D59" s="11"/>
      <c r="E59" s="11"/>
      <c r="F59" s="11"/>
      <c r="G59" s="11"/>
      <c r="H59" s="11"/>
      <c r="I59" s="11"/>
      <c r="J59" s="11"/>
      <c r="K59" s="11"/>
      <c r="L59" s="11"/>
      <c r="M59" s="7"/>
    </row>
    <row r="60" spans="1:51" ht="18.95" customHeight="1">
      <c r="A60" s="7"/>
      <c r="B60" s="7"/>
      <c r="C60" s="8"/>
      <c r="D60" s="11"/>
      <c r="E60" s="11"/>
      <c r="F60" s="11"/>
      <c r="G60" s="11"/>
      <c r="H60" s="11"/>
      <c r="I60" s="11"/>
      <c r="J60" s="11"/>
      <c r="K60" s="11"/>
      <c r="L60" s="11"/>
      <c r="M60" s="7"/>
    </row>
    <row r="61" spans="1:51" ht="18.95" customHeight="1">
      <c r="A61" s="7"/>
      <c r="B61" s="7"/>
      <c r="C61" s="8"/>
      <c r="D61" s="11"/>
      <c r="E61" s="11"/>
      <c r="F61" s="11"/>
      <c r="G61" s="11"/>
      <c r="H61" s="11"/>
      <c r="I61" s="11"/>
      <c r="J61" s="11"/>
      <c r="K61" s="11"/>
      <c r="L61" s="11"/>
      <c r="M61" s="7"/>
    </row>
    <row r="62" spans="1:51" ht="18.95" customHeight="1">
      <c r="A62" s="7"/>
      <c r="B62" s="7"/>
      <c r="C62" s="8"/>
      <c r="D62" s="11"/>
      <c r="E62" s="11"/>
      <c r="F62" s="11"/>
      <c r="G62" s="11"/>
      <c r="H62" s="11"/>
      <c r="I62" s="11"/>
      <c r="J62" s="11"/>
      <c r="K62" s="11"/>
      <c r="L62" s="11"/>
      <c r="M62" s="7"/>
    </row>
    <row r="63" spans="1:51" ht="18.95" customHeight="1">
      <c r="A63" s="7"/>
      <c r="B63" s="7"/>
      <c r="C63" s="8"/>
      <c r="D63" s="11"/>
      <c r="E63" s="11"/>
      <c r="F63" s="11"/>
      <c r="G63" s="11"/>
      <c r="H63" s="11"/>
      <c r="I63" s="11"/>
      <c r="J63" s="11"/>
      <c r="K63" s="11"/>
      <c r="L63" s="11"/>
      <c r="M63" s="7"/>
    </row>
    <row r="64" spans="1:51" ht="18.95" customHeight="1">
      <c r="A64" s="7"/>
      <c r="B64" s="7"/>
      <c r="C64" s="8"/>
      <c r="D64" s="11"/>
      <c r="E64" s="11"/>
      <c r="F64" s="11"/>
      <c r="G64" s="11"/>
      <c r="H64" s="11"/>
      <c r="I64" s="11"/>
      <c r="J64" s="11"/>
      <c r="K64" s="11"/>
      <c r="L64" s="11"/>
      <c r="M64" s="7"/>
    </row>
    <row r="65" spans="1:51" ht="18.95" customHeight="1">
      <c r="A65" s="7"/>
      <c r="B65" s="7"/>
      <c r="C65" s="8"/>
      <c r="D65" s="11"/>
      <c r="E65" s="11"/>
      <c r="F65" s="11"/>
      <c r="G65" s="11"/>
      <c r="H65" s="11"/>
      <c r="I65" s="11"/>
      <c r="J65" s="11"/>
      <c r="K65" s="11"/>
      <c r="L65" s="11"/>
      <c r="M65" s="7"/>
    </row>
    <row r="66" spans="1:51" ht="18.95" customHeight="1">
      <c r="A66" s="7"/>
      <c r="B66" s="7"/>
      <c r="C66" s="8"/>
      <c r="D66" s="11"/>
      <c r="E66" s="11"/>
      <c r="F66" s="11"/>
      <c r="G66" s="11"/>
      <c r="H66" s="11"/>
      <c r="I66" s="11"/>
      <c r="J66" s="11"/>
      <c r="K66" s="11"/>
      <c r="L66" s="11"/>
      <c r="M66" s="7"/>
    </row>
    <row r="67" spans="1:51" ht="18.95" customHeight="1">
      <c r="A67" s="7"/>
      <c r="B67" s="7"/>
      <c r="C67" s="8"/>
      <c r="D67" s="11"/>
      <c r="E67" s="11"/>
      <c r="F67" s="11"/>
      <c r="G67" s="11"/>
      <c r="H67" s="11"/>
      <c r="I67" s="11"/>
      <c r="J67" s="11"/>
      <c r="K67" s="11"/>
      <c r="L67" s="11"/>
      <c r="M67" s="7"/>
    </row>
    <row r="68" spans="1:51" ht="18.95" customHeight="1">
      <c r="A68" s="7"/>
      <c r="B68" s="7"/>
      <c r="C68" s="8"/>
      <c r="D68" s="11"/>
      <c r="E68" s="11"/>
      <c r="F68" s="11"/>
      <c r="G68" s="11"/>
      <c r="H68" s="11"/>
      <c r="I68" s="11"/>
      <c r="J68" s="11"/>
      <c r="K68" s="11"/>
      <c r="L68" s="11"/>
      <c r="M68" s="7"/>
    </row>
    <row r="69" spans="1:51" ht="18.95" customHeight="1">
      <c r="A69" s="7"/>
      <c r="B69" s="7"/>
      <c r="C69" s="8"/>
      <c r="D69" s="11"/>
      <c r="E69" s="11"/>
      <c r="F69" s="11"/>
      <c r="G69" s="11"/>
      <c r="H69" s="11"/>
      <c r="I69" s="11"/>
      <c r="J69" s="11"/>
      <c r="K69" s="11"/>
      <c r="L69" s="11"/>
      <c r="M69" s="7"/>
    </row>
    <row r="70" spans="1:51" ht="18.95" customHeight="1">
      <c r="A70" s="7"/>
      <c r="B70" s="7"/>
      <c r="C70" s="8"/>
      <c r="D70" s="11"/>
      <c r="E70" s="11"/>
      <c r="F70" s="11"/>
      <c r="G70" s="11"/>
      <c r="H70" s="11"/>
      <c r="I70" s="11"/>
      <c r="J70" s="11"/>
      <c r="K70" s="11"/>
      <c r="L70" s="11"/>
      <c r="M70" s="7"/>
    </row>
    <row r="71" spans="1:51" ht="18.95" customHeight="1">
      <c r="A71" s="7"/>
      <c r="B71" s="7"/>
      <c r="C71" s="8"/>
      <c r="D71" s="11"/>
      <c r="E71" s="11"/>
      <c r="F71" s="11"/>
      <c r="G71" s="11"/>
      <c r="H71" s="11"/>
      <c r="I71" s="11"/>
      <c r="J71" s="11"/>
      <c r="K71" s="11"/>
      <c r="L71" s="11"/>
      <c r="M71" s="7"/>
    </row>
    <row r="72" spans="1:51" ht="18.95" customHeight="1">
      <c r="A72" s="7"/>
      <c r="B72" s="7"/>
      <c r="C72" s="8"/>
      <c r="D72" s="11"/>
      <c r="E72" s="11"/>
      <c r="F72" s="11"/>
      <c r="G72" s="11"/>
      <c r="H72" s="11"/>
      <c r="I72" s="11"/>
      <c r="J72" s="11"/>
      <c r="K72" s="11"/>
      <c r="L72" s="11"/>
      <c r="M72" s="7"/>
    </row>
    <row r="73" spans="1:51" ht="18.95" customHeight="1">
      <c r="A73" s="9" t="s">
        <v>45</v>
      </c>
      <c r="B73" s="134"/>
      <c r="C73" s="10"/>
      <c r="D73" s="12"/>
      <c r="E73" s="12"/>
      <c r="F73" s="12">
        <f>ROUNDDOWN(SUMIF(Q52:Q72, "1", F52:F72), 0)</f>
        <v>0</v>
      </c>
      <c r="G73" s="12"/>
      <c r="H73" s="12">
        <f>ROUNDDOWN(SUMIF(Q52:Q72, "1", H52:H72), 0)</f>
        <v>0</v>
      </c>
      <c r="I73" s="12"/>
      <c r="J73" s="12">
        <f>ROUNDDOWN(SUMIF(Q52:Q72, "1", J52:J72), 0)</f>
        <v>0</v>
      </c>
      <c r="K73" s="12"/>
      <c r="L73" s="12">
        <f>F73+H73+J73</f>
        <v>0</v>
      </c>
      <c r="M73" s="134"/>
      <c r="R73">
        <f t="shared" ref="R73:AY73" si="2">ROUNDDOWN(SUM(R52:R57), 0)</f>
        <v>0</v>
      </c>
      <c r="S73">
        <f t="shared" si="2"/>
        <v>0</v>
      </c>
      <c r="T73">
        <f t="shared" si="2"/>
        <v>0</v>
      </c>
      <c r="U73">
        <f t="shared" si="2"/>
        <v>0</v>
      </c>
      <c r="V73">
        <f t="shared" si="2"/>
        <v>0</v>
      </c>
      <c r="W73">
        <f t="shared" si="2"/>
        <v>0</v>
      </c>
      <c r="X73">
        <f t="shared" si="2"/>
        <v>0</v>
      </c>
      <c r="Y73">
        <f t="shared" si="2"/>
        <v>0</v>
      </c>
      <c r="Z73">
        <f t="shared" si="2"/>
        <v>0</v>
      </c>
      <c r="AA73">
        <f t="shared" si="2"/>
        <v>0</v>
      </c>
      <c r="AB73">
        <f t="shared" si="2"/>
        <v>0</v>
      </c>
      <c r="AC73">
        <f t="shared" si="2"/>
        <v>0</v>
      </c>
      <c r="AD73">
        <f t="shared" si="2"/>
        <v>0</v>
      </c>
      <c r="AE73">
        <f t="shared" si="2"/>
        <v>0</v>
      </c>
      <c r="AF73">
        <f t="shared" si="2"/>
        <v>0</v>
      </c>
      <c r="AG73">
        <f t="shared" si="2"/>
        <v>0</v>
      </c>
      <c r="AH73">
        <f t="shared" si="2"/>
        <v>0</v>
      </c>
      <c r="AI73">
        <f t="shared" si="2"/>
        <v>0</v>
      </c>
      <c r="AJ73">
        <f t="shared" si="2"/>
        <v>0</v>
      </c>
      <c r="AK73">
        <f t="shared" si="2"/>
        <v>0</v>
      </c>
      <c r="AL73">
        <f t="shared" si="2"/>
        <v>0</v>
      </c>
      <c r="AM73">
        <f t="shared" si="2"/>
        <v>0</v>
      </c>
      <c r="AN73">
        <f t="shared" si="2"/>
        <v>0</v>
      </c>
      <c r="AO73">
        <f t="shared" si="2"/>
        <v>0</v>
      </c>
      <c r="AP73">
        <f t="shared" si="2"/>
        <v>0</v>
      </c>
      <c r="AQ73">
        <f t="shared" si="2"/>
        <v>0</v>
      </c>
      <c r="AR73">
        <f t="shared" si="2"/>
        <v>0</v>
      </c>
      <c r="AS73">
        <f t="shared" si="2"/>
        <v>0</v>
      </c>
      <c r="AT73">
        <f t="shared" si="2"/>
        <v>0</v>
      </c>
      <c r="AU73">
        <f t="shared" si="2"/>
        <v>0</v>
      </c>
      <c r="AV73">
        <f t="shared" si="2"/>
        <v>0</v>
      </c>
      <c r="AW73">
        <f t="shared" si="2"/>
        <v>0</v>
      </c>
      <c r="AX73">
        <f t="shared" si="2"/>
        <v>0</v>
      </c>
      <c r="AY73">
        <f t="shared" si="2"/>
        <v>0</v>
      </c>
    </row>
    <row r="74" spans="1:51" ht="18.95" customHeight="1">
      <c r="A74" s="284" t="s">
        <v>365</v>
      </c>
      <c r="B74" s="285"/>
      <c r="C74" s="285"/>
      <c r="D74" s="286"/>
      <c r="E74" s="286"/>
      <c r="F74" s="286"/>
      <c r="G74" s="286"/>
      <c r="H74" s="286"/>
      <c r="I74" s="286"/>
      <c r="J74" s="286"/>
      <c r="K74" s="286"/>
      <c r="L74" s="286"/>
      <c r="M74" s="285"/>
    </row>
    <row r="75" spans="1:51" ht="18.95" customHeight="1">
      <c r="A75" s="5" t="s">
        <v>223</v>
      </c>
      <c r="B75" s="5" t="s">
        <v>225</v>
      </c>
      <c r="C75" s="6" t="s">
        <v>126</v>
      </c>
      <c r="D75" s="11">
        <v>15</v>
      </c>
      <c r="E75" s="11"/>
      <c r="F75" s="11"/>
      <c r="G75" s="11"/>
      <c r="H75" s="11"/>
      <c r="I75" s="11"/>
      <c r="J75" s="11"/>
      <c r="K75" s="11"/>
      <c r="L75" s="11"/>
      <c r="M75" s="5"/>
      <c r="O75" t="str">
        <f>"01"</f>
        <v>01</v>
      </c>
      <c r="P75" s="4" t="s">
        <v>43</v>
      </c>
      <c r="Q75">
        <v>1</v>
      </c>
      <c r="R75">
        <f t="shared" ref="R75:R85" si="3">IF(P75="기계경비", J75, 0)</f>
        <v>0</v>
      </c>
      <c r="S75">
        <f t="shared" ref="S75:S85" si="4">IF(P75="운반비", L75, 0)</f>
        <v>0</v>
      </c>
      <c r="T75">
        <f t="shared" ref="T75:T85" si="5">IF(P75="작업부산물", F75, 0)</f>
        <v>0</v>
      </c>
      <c r="U75">
        <f t="shared" ref="U75:U85" si="6">IF(P75="관급", F75, 0)</f>
        <v>0</v>
      </c>
      <c r="V75">
        <f t="shared" ref="V75:V85" si="7">IF(P75="외주비", J75, 0)</f>
        <v>0</v>
      </c>
      <c r="W75">
        <f t="shared" ref="W75:W85" si="8">IF(P75="장비비", J75, 0)</f>
        <v>0</v>
      </c>
      <c r="X75">
        <f t="shared" ref="X75:X85" si="9">IF(P75="폐기물처리비", L75, 0)</f>
        <v>0</v>
      </c>
      <c r="Y75">
        <f t="shared" ref="Y75:Y85" si="10">IF(P75="가설비", J75, 0)</f>
        <v>0</v>
      </c>
      <c r="Z75">
        <f t="shared" ref="Z75:Z85" si="11">IF(P75="잡비제외분", F75, 0)</f>
        <v>0</v>
      </c>
      <c r="AA75">
        <f t="shared" ref="AA75:AA85" si="12">IF(P75="사급자재대", L75, 0)</f>
        <v>0</v>
      </c>
      <c r="AB75">
        <f t="shared" ref="AB75:AB85" si="13">IF(P75="관급자재대", L75, 0)</f>
        <v>0</v>
      </c>
      <c r="AC75">
        <f t="shared" ref="AC75:AC85" si="14">IF(P75="관급자 관급 자재대", L75, 0)</f>
        <v>0</v>
      </c>
      <c r="AD75">
        <f t="shared" ref="AD75:AD85" si="15">IF(P75="사용자항목2", L75, 0)</f>
        <v>0</v>
      </c>
      <c r="AE75">
        <f t="shared" ref="AE75:AE85" si="16">IF(P75="설계안전성 검토비", L75, 0)</f>
        <v>0</v>
      </c>
      <c r="AF75">
        <f t="shared" ref="AF75:AF85" si="17">IF(P75="품질관리비(PS항목)", L75, 0)</f>
        <v>0</v>
      </c>
      <c r="AG75">
        <f t="shared" ref="AG75:AG85" si="18">IF(P75="작업부산물(철거해체)", L75, 0)</f>
        <v>0</v>
      </c>
      <c r="AH75">
        <f t="shared" ref="AH75:AH85" si="19">IF(P75="기술지도 용역비", L75, 0)</f>
        <v>0</v>
      </c>
      <c r="AI75">
        <f t="shared" ref="AI75:AI85" si="20">IF(P75="도급자 관급 자재대", L75, 0)</f>
        <v>0</v>
      </c>
      <c r="AJ75">
        <f t="shared" ref="AJ75:AJ85" si="21">IF(P75="해체계획서 작성비", L75, 0)</f>
        <v>0</v>
      </c>
      <c r="AK75">
        <f t="shared" ref="AK75:AK85" si="22">IF(P75="안전관리비(PS항목)", L75, 0)</f>
        <v>0</v>
      </c>
      <c r="AL75">
        <f t="shared" ref="AL75:AL85" si="23">IF(P75="사용자항목10", L75, 0)</f>
        <v>0</v>
      </c>
      <c r="AM75">
        <f t="shared" ref="AM75:AM85" si="24">IF(P75="사용자항목11", L75, 0)</f>
        <v>0</v>
      </c>
      <c r="AN75">
        <f t="shared" ref="AN75:AN85" si="25">IF(P75="사용자항목12", L75, 0)</f>
        <v>0</v>
      </c>
      <c r="AO75">
        <f t="shared" ref="AO75:AO85" si="26">IF(P75="사용자항목13", L75, 0)</f>
        <v>0</v>
      </c>
      <c r="AP75">
        <f t="shared" ref="AP75:AP85" si="27">IF(P75="사용자항목14", L75, 0)</f>
        <v>0</v>
      </c>
      <c r="AQ75">
        <f t="shared" ref="AQ75:AQ85" si="28">IF(P75="사용자항목15", L75, 0)</f>
        <v>0</v>
      </c>
      <c r="AR75">
        <f t="shared" ref="AR75:AR85" si="29">IF(P75="사용자항목16", L75, 0)</f>
        <v>0</v>
      </c>
      <c r="AS75">
        <f t="shared" ref="AS75:AS85" si="30">IF(P75="사용자항목17", L75, 0)</f>
        <v>0</v>
      </c>
      <c r="AT75">
        <f t="shared" ref="AT75:AT85" si="31">IF(P75="사용자항목18", L75, 0)</f>
        <v>0</v>
      </c>
      <c r="AU75">
        <f t="shared" ref="AU75:AU85" si="32">IF(P75="사용자항목19", L75, 0)</f>
        <v>0</v>
      </c>
      <c r="AY75" s="4" t="s">
        <v>125</v>
      </c>
    </row>
    <row r="76" spans="1:51" ht="18.95" customHeight="1">
      <c r="A76" s="5" t="s">
        <v>250</v>
      </c>
      <c r="B76" s="5" t="s">
        <v>251</v>
      </c>
      <c r="C76" s="6" t="s">
        <v>171</v>
      </c>
      <c r="D76" s="11">
        <v>1</v>
      </c>
      <c r="E76" s="11"/>
      <c r="F76" s="11"/>
      <c r="G76" s="11"/>
      <c r="H76" s="11"/>
      <c r="I76" s="11"/>
      <c r="J76" s="11"/>
      <c r="K76" s="11"/>
      <c r="L76" s="11"/>
      <c r="M76" s="5"/>
      <c r="O76" t="str">
        <f>"03"</f>
        <v>03</v>
      </c>
      <c r="P76" s="4" t="s">
        <v>43</v>
      </c>
      <c r="Q76">
        <v>1</v>
      </c>
      <c r="R76">
        <f t="shared" si="3"/>
        <v>0</v>
      </c>
      <c r="S76">
        <f t="shared" si="4"/>
        <v>0</v>
      </c>
      <c r="T76">
        <f t="shared" si="5"/>
        <v>0</v>
      </c>
      <c r="U76">
        <f t="shared" si="6"/>
        <v>0</v>
      </c>
      <c r="V76">
        <f t="shared" si="7"/>
        <v>0</v>
      </c>
      <c r="W76">
        <f t="shared" si="8"/>
        <v>0</v>
      </c>
      <c r="X76">
        <f t="shared" si="9"/>
        <v>0</v>
      </c>
      <c r="Y76">
        <f t="shared" si="10"/>
        <v>0</v>
      </c>
      <c r="Z76">
        <f t="shared" si="11"/>
        <v>0</v>
      </c>
      <c r="AA76">
        <f t="shared" si="12"/>
        <v>0</v>
      </c>
      <c r="AB76">
        <f t="shared" si="13"/>
        <v>0</v>
      </c>
      <c r="AC76">
        <f t="shared" si="14"/>
        <v>0</v>
      </c>
      <c r="AD76">
        <f t="shared" si="15"/>
        <v>0</v>
      </c>
      <c r="AE76">
        <f t="shared" si="16"/>
        <v>0</v>
      </c>
      <c r="AF76">
        <f t="shared" si="17"/>
        <v>0</v>
      </c>
      <c r="AG76">
        <f t="shared" si="18"/>
        <v>0</v>
      </c>
      <c r="AH76">
        <f t="shared" si="19"/>
        <v>0</v>
      </c>
      <c r="AI76">
        <f t="shared" si="20"/>
        <v>0</v>
      </c>
      <c r="AJ76">
        <f t="shared" si="21"/>
        <v>0</v>
      </c>
      <c r="AK76">
        <f t="shared" si="22"/>
        <v>0</v>
      </c>
      <c r="AL76">
        <f t="shared" si="23"/>
        <v>0</v>
      </c>
      <c r="AM76">
        <f t="shared" si="24"/>
        <v>0</v>
      </c>
      <c r="AN76">
        <f t="shared" si="25"/>
        <v>0</v>
      </c>
      <c r="AO76">
        <f t="shared" si="26"/>
        <v>0</v>
      </c>
      <c r="AP76">
        <f t="shared" si="27"/>
        <v>0</v>
      </c>
      <c r="AQ76">
        <f t="shared" si="28"/>
        <v>0</v>
      </c>
      <c r="AR76">
        <f t="shared" si="29"/>
        <v>0</v>
      </c>
      <c r="AS76">
        <f t="shared" si="30"/>
        <v>0</v>
      </c>
      <c r="AT76">
        <f t="shared" si="31"/>
        <v>0</v>
      </c>
      <c r="AU76">
        <f t="shared" si="32"/>
        <v>0</v>
      </c>
    </row>
    <row r="77" spans="1:51" ht="18.95" customHeight="1">
      <c r="A77" s="5" t="s">
        <v>223</v>
      </c>
      <c r="B77" s="5" t="s">
        <v>224</v>
      </c>
      <c r="C77" s="6" t="s">
        <v>126</v>
      </c>
      <c r="D77" s="11">
        <v>1.5</v>
      </c>
      <c r="E77" s="11"/>
      <c r="F77" s="11"/>
      <c r="G77" s="11"/>
      <c r="H77" s="11"/>
      <c r="I77" s="11"/>
      <c r="J77" s="11"/>
      <c r="K77" s="11"/>
      <c r="L77" s="11"/>
      <c r="M77" s="5"/>
      <c r="O77" t="str">
        <f>"01"</f>
        <v>01</v>
      </c>
      <c r="P77" s="4" t="s">
        <v>43</v>
      </c>
      <c r="Q77">
        <v>1</v>
      </c>
      <c r="R77">
        <f t="shared" si="3"/>
        <v>0</v>
      </c>
      <c r="S77">
        <f t="shared" si="4"/>
        <v>0</v>
      </c>
      <c r="T77">
        <f t="shared" si="5"/>
        <v>0</v>
      </c>
      <c r="U77">
        <f t="shared" si="6"/>
        <v>0</v>
      </c>
      <c r="V77">
        <f t="shared" si="7"/>
        <v>0</v>
      </c>
      <c r="W77">
        <f t="shared" si="8"/>
        <v>0</v>
      </c>
      <c r="X77">
        <f t="shared" si="9"/>
        <v>0</v>
      </c>
      <c r="Y77">
        <f t="shared" si="10"/>
        <v>0</v>
      </c>
      <c r="Z77">
        <f t="shared" si="11"/>
        <v>0</v>
      </c>
      <c r="AA77">
        <f t="shared" si="12"/>
        <v>0</v>
      </c>
      <c r="AB77">
        <f t="shared" si="13"/>
        <v>0</v>
      </c>
      <c r="AC77">
        <f t="shared" si="14"/>
        <v>0</v>
      </c>
      <c r="AD77">
        <f t="shared" si="15"/>
        <v>0</v>
      </c>
      <c r="AE77">
        <f t="shared" si="16"/>
        <v>0</v>
      </c>
      <c r="AF77">
        <f t="shared" si="17"/>
        <v>0</v>
      </c>
      <c r="AG77">
        <f t="shared" si="18"/>
        <v>0</v>
      </c>
      <c r="AH77">
        <f t="shared" si="19"/>
        <v>0</v>
      </c>
      <c r="AI77">
        <f t="shared" si="20"/>
        <v>0</v>
      </c>
      <c r="AJ77">
        <f t="shared" si="21"/>
        <v>0</v>
      </c>
      <c r="AK77">
        <f t="shared" si="22"/>
        <v>0</v>
      </c>
      <c r="AL77">
        <f t="shared" si="23"/>
        <v>0</v>
      </c>
      <c r="AM77">
        <f t="shared" si="24"/>
        <v>0</v>
      </c>
      <c r="AN77">
        <f t="shared" si="25"/>
        <v>0</v>
      </c>
      <c r="AO77">
        <f t="shared" si="26"/>
        <v>0</v>
      </c>
      <c r="AP77">
        <f t="shared" si="27"/>
        <v>0</v>
      </c>
      <c r="AQ77">
        <f t="shared" si="28"/>
        <v>0</v>
      </c>
      <c r="AR77">
        <f t="shared" si="29"/>
        <v>0</v>
      </c>
      <c r="AS77">
        <f t="shared" si="30"/>
        <v>0</v>
      </c>
      <c r="AT77">
        <f t="shared" si="31"/>
        <v>0</v>
      </c>
      <c r="AU77">
        <f t="shared" si="32"/>
        <v>0</v>
      </c>
      <c r="AY77" s="4" t="s">
        <v>125</v>
      </c>
    </row>
    <row r="78" spans="1:51" ht="18.95" customHeight="1">
      <c r="A78" s="5" t="s">
        <v>288</v>
      </c>
      <c r="B78" s="5" t="s">
        <v>289</v>
      </c>
      <c r="C78" s="6" t="s">
        <v>126</v>
      </c>
      <c r="D78" s="11">
        <v>1.5</v>
      </c>
      <c r="E78" s="11"/>
      <c r="F78" s="11"/>
      <c r="G78" s="11"/>
      <c r="H78" s="11"/>
      <c r="I78" s="11"/>
      <c r="J78" s="11"/>
      <c r="K78" s="11"/>
      <c r="L78" s="11"/>
      <c r="M78" s="5"/>
      <c r="O78" t="str">
        <f>""</f>
        <v/>
      </c>
      <c r="P78" s="4" t="s">
        <v>43</v>
      </c>
      <c r="Q78">
        <v>1</v>
      </c>
      <c r="R78">
        <f t="shared" si="3"/>
        <v>0</v>
      </c>
      <c r="S78">
        <f t="shared" si="4"/>
        <v>0</v>
      </c>
      <c r="T78">
        <f t="shared" si="5"/>
        <v>0</v>
      </c>
      <c r="U78">
        <f t="shared" si="6"/>
        <v>0</v>
      </c>
      <c r="V78">
        <f t="shared" si="7"/>
        <v>0</v>
      </c>
      <c r="W78">
        <f t="shared" si="8"/>
        <v>0</v>
      </c>
      <c r="X78">
        <f t="shared" si="9"/>
        <v>0</v>
      </c>
      <c r="Y78">
        <f t="shared" si="10"/>
        <v>0</v>
      </c>
      <c r="Z78">
        <f t="shared" si="11"/>
        <v>0</v>
      </c>
      <c r="AA78">
        <f t="shared" si="12"/>
        <v>0</v>
      </c>
      <c r="AB78">
        <f t="shared" si="13"/>
        <v>0</v>
      </c>
      <c r="AC78">
        <f t="shared" si="14"/>
        <v>0</v>
      </c>
      <c r="AD78">
        <f t="shared" si="15"/>
        <v>0</v>
      </c>
      <c r="AE78">
        <f t="shared" si="16"/>
        <v>0</v>
      </c>
      <c r="AF78">
        <f t="shared" si="17"/>
        <v>0</v>
      </c>
      <c r="AG78">
        <f t="shared" si="18"/>
        <v>0</v>
      </c>
      <c r="AH78">
        <f t="shared" si="19"/>
        <v>0</v>
      </c>
      <c r="AI78">
        <f t="shared" si="20"/>
        <v>0</v>
      </c>
      <c r="AJ78">
        <f t="shared" si="21"/>
        <v>0</v>
      </c>
      <c r="AK78">
        <f t="shared" si="22"/>
        <v>0</v>
      </c>
      <c r="AL78">
        <f t="shared" si="23"/>
        <v>0</v>
      </c>
      <c r="AM78">
        <f t="shared" si="24"/>
        <v>0</v>
      </c>
      <c r="AN78">
        <f t="shared" si="25"/>
        <v>0</v>
      </c>
      <c r="AO78">
        <f t="shared" si="26"/>
        <v>0</v>
      </c>
      <c r="AP78">
        <f t="shared" si="27"/>
        <v>0</v>
      </c>
      <c r="AQ78">
        <f t="shared" si="28"/>
        <v>0</v>
      </c>
      <c r="AR78">
        <f t="shared" si="29"/>
        <v>0</v>
      </c>
      <c r="AS78">
        <f t="shared" si="30"/>
        <v>0</v>
      </c>
      <c r="AT78">
        <f t="shared" si="31"/>
        <v>0</v>
      </c>
      <c r="AU78">
        <f t="shared" si="32"/>
        <v>0</v>
      </c>
      <c r="AY78" s="4" t="s">
        <v>290</v>
      </c>
    </row>
    <row r="79" spans="1:51" ht="18.95" customHeight="1">
      <c r="A79" s="5" t="s">
        <v>186</v>
      </c>
      <c r="B79" s="5" t="s">
        <v>230</v>
      </c>
      <c r="C79" s="6" t="s">
        <v>136</v>
      </c>
      <c r="D79" s="11">
        <v>0.1</v>
      </c>
      <c r="E79" s="11"/>
      <c r="F79" s="11"/>
      <c r="G79" s="11"/>
      <c r="H79" s="11"/>
      <c r="I79" s="11"/>
      <c r="J79" s="11"/>
      <c r="K79" s="11"/>
      <c r="L79" s="11"/>
      <c r="M79" s="5"/>
      <c r="O79" t="str">
        <f>"01"</f>
        <v>01</v>
      </c>
      <c r="P79" s="4" t="s">
        <v>43</v>
      </c>
      <c r="Q79">
        <v>1</v>
      </c>
      <c r="R79">
        <f t="shared" si="3"/>
        <v>0</v>
      </c>
      <c r="S79">
        <f t="shared" si="4"/>
        <v>0</v>
      </c>
      <c r="T79">
        <f t="shared" si="5"/>
        <v>0</v>
      </c>
      <c r="U79">
        <f t="shared" si="6"/>
        <v>0</v>
      </c>
      <c r="V79">
        <f t="shared" si="7"/>
        <v>0</v>
      </c>
      <c r="W79">
        <f t="shared" si="8"/>
        <v>0</v>
      </c>
      <c r="X79">
        <f t="shared" si="9"/>
        <v>0</v>
      </c>
      <c r="Y79">
        <f t="shared" si="10"/>
        <v>0</v>
      </c>
      <c r="Z79">
        <f t="shared" si="11"/>
        <v>0</v>
      </c>
      <c r="AA79">
        <f t="shared" si="12"/>
        <v>0</v>
      </c>
      <c r="AB79">
        <f t="shared" si="13"/>
        <v>0</v>
      </c>
      <c r="AC79">
        <f t="shared" si="14"/>
        <v>0</v>
      </c>
      <c r="AD79">
        <f t="shared" si="15"/>
        <v>0</v>
      </c>
      <c r="AE79">
        <f t="shared" si="16"/>
        <v>0</v>
      </c>
      <c r="AF79">
        <f t="shared" si="17"/>
        <v>0</v>
      </c>
      <c r="AG79">
        <f t="shared" si="18"/>
        <v>0</v>
      </c>
      <c r="AH79">
        <f t="shared" si="19"/>
        <v>0</v>
      </c>
      <c r="AI79">
        <f t="shared" si="20"/>
        <v>0</v>
      </c>
      <c r="AJ79">
        <f t="shared" si="21"/>
        <v>0</v>
      </c>
      <c r="AK79">
        <f t="shared" si="22"/>
        <v>0</v>
      </c>
      <c r="AL79">
        <f t="shared" si="23"/>
        <v>0</v>
      </c>
      <c r="AM79">
        <f t="shared" si="24"/>
        <v>0</v>
      </c>
      <c r="AN79">
        <f t="shared" si="25"/>
        <v>0</v>
      </c>
      <c r="AO79">
        <f t="shared" si="26"/>
        <v>0</v>
      </c>
      <c r="AP79">
        <f t="shared" si="27"/>
        <v>0</v>
      </c>
      <c r="AQ79">
        <f t="shared" si="28"/>
        <v>0</v>
      </c>
      <c r="AR79">
        <f t="shared" si="29"/>
        <v>0</v>
      </c>
      <c r="AS79">
        <f t="shared" si="30"/>
        <v>0</v>
      </c>
      <c r="AT79">
        <f t="shared" si="31"/>
        <v>0</v>
      </c>
      <c r="AU79">
        <f t="shared" si="32"/>
        <v>0</v>
      </c>
    </row>
    <row r="80" spans="1:51" ht="18.95" customHeight="1">
      <c r="A80" s="5" t="s">
        <v>186</v>
      </c>
      <c r="B80" s="5" t="s">
        <v>231</v>
      </c>
      <c r="C80" s="6" t="s">
        <v>136</v>
      </c>
      <c r="D80" s="11">
        <v>0.9</v>
      </c>
      <c r="E80" s="11"/>
      <c r="F80" s="11"/>
      <c r="G80" s="11"/>
      <c r="H80" s="11"/>
      <c r="I80" s="11"/>
      <c r="J80" s="11"/>
      <c r="K80" s="11"/>
      <c r="L80" s="11"/>
      <c r="M80" s="5"/>
      <c r="O80" t="str">
        <f>"01"</f>
        <v>01</v>
      </c>
      <c r="P80" s="4" t="s">
        <v>43</v>
      </c>
      <c r="Q80">
        <v>1</v>
      </c>
      <c r="R80">
        <f t="shared" si="3"/>
        <v>0</v>
      </c>
      <c r="S80">
        <f t="shared" si="4"/>
        <v>0</v>
      </c>
      <c r="T80">
        <f t="shared" si="5"/>
        <v>0</v>
      </c>
      <c r="U80">
        <f t="shared" si="6"/>
        <v>0</v>
      </c>
      <c r="V80">
        <f t="shared" si="7"/>
        <v>0</v>
      </c>
      <c r="W80">
        <f t="shared" si="8"/>
        <v>0</v>
      </c>
      <c r="X80">
        <f t="shared" si="9"/>
        <v>0</v>
      </c>
      <c r="Y80">
        <f t="shared" si="10"/>
        <v>0</v>
      </c>
      <c r="Z80">
        <f t="shared" si="11"/>
        <v>0</v>
      </c>
      <c r="AA80">
        <f t="shared" si="12"/>
        <v>0</v>
      </c>
      <c r="AB80">
        <f t="shared" si="13"/>
        <v>0</v>
      </c>
      <c r="AC80">
        <f t="shared" si="14"/>
        <v>0</v>
      </c>
      <c r="AD80">
        <f t="shared" si="15"/>
        <v>0</v>
      </c>
      <c r="AE80">
        <f t="shared" si="16"/>
        <v>0</v>
      </c>
      <c r="AF80">
        <f t="shared" si="17"/>
        <v>0</v>
      </c>
      <c r="AG80">
        <f t="shared" si="18"/>
        <v>0</v>
      </c>
      <c r="AH80">
        <f t="shared" si="19"/>
        <v>0</v>
      </c>
      <c r="AI80">
        <f t="shared" si="20"/>
        <v>0</v>
      </c>
      <c r="AJ80">
        <f t="shared" si="21"/>
        <v>0</v>
      </c>
      <c r="AK80">
        <f t="shared" si="22"/>
        <v>0</v>
      </c>
      <c r="AL80">
        <f t="shared" si="23"/>
        <v>0</v>
      </c>
      <c r="AM80">
        <f t="shared" si="24"/>
        <v>0</v>
      </c>
      <c r="AN80">
        <f t="shared" si="25"/>
        <v>0</v>
      </c>
      <c r="AO80">
        <f t="shared" si="26"/>
        <v>0</v>
      </c>
      <c r="AP80">
        <f t="shared" si="27"/>
        <v>0</v>
      </c>
      <c r="AQ80">
        <f t="shared" si="28"/>
        <v>0</v>
      </c>
      <c r="AR80">
        <f t="shared" si="29"/>
        <v>0</v>
      </c>
      <c r="AS80">
        <f t="shared" si="30"/>
        <v>0</v>
      </c>
      <c r="AT80">
        <f t="shared" si="31"/>
        <v>0</v>
      </c>
      <c r="AU80">
        <f t="shared" si="32"/>
        <v>0</v>
      </c>
    </row>
    <row r="81" spans="1:51" ht="18.95" customHeight="1">
      <c r="A81" s="5" t="s">
        <v>186</v>
      </c>
      <c r="B81" s="5" t="s">
        <v>232</v>
      </c>
      <c r="C81" s="6" t="s">
        <v>136</v>
      </c>
      <c r="D81" s="11">
        <v>1</v>
      </c>
      <c r="E81" s="11"/>
      <c r="F81" s="11"/>
      <c r="G81" s="11"/>
      <c r="H81" s="11"/>
      <c r="I81" s="11"/>
      <c r="J81" s="11"/>
      <c r="K81" s="11"/>
      <c r="L81" s="11"/>
      <c r="M81" s="5"/>
      <c r="O81" t="str">
        <f>"01"</f>
        <v>01</v>
      </c>
      <c r="P81" s="4" t="s">
        <v>43</v>
      </c>
      <c r="Q81">
        <v>1</v>
      </c>
      <c r="R81">
        <f t="shared" si="3"/>
        <v>0</v>
      </c>
      <c r="S81">
        <f t="shared" si="4"/>
        <v>0</v>
      </c>
      <c r="T81">
        <f t="shared" si="5"/>
        <v>0</v>
      </c>
      <c r="U81">
        <f t="shared" si="6"/>
        <v>0</v>
      </c>
      <c r="V81">
        <f t="shared" si="7"/>
        <v>0</v>
      </c>
      <c r="W81">
        <f t="shared" si="8"/>
        <v>0</v>
      </c>
      <c r="X81">
        <f t="shared" si="9"/>
        <v>0</v>
      </c>
      <c r="Y81">
        <f t="shared" si="10"/>
        <v>0</v>
      </c>
      <c r="Z81">
        <f t="shared" si="11"/>
        <v>0</v>
      </c>
      <c r="AA81">
        <f t="shared" si="12"/>
        <v>0</v>
      </c>
      <c r="AB81">
        <f t="shared" si="13"/>
        <v>0</v>
      </c>
      <c r="AC81">
        <f t="shared" si="14"/>
        <v>0</v>
      </c>
      <c r="AD81">
        <f t="shared" si="15"/>
        <v>0</v>
      </c>
      <c r="AE81">
        <f t="shared" si="16"/>
        <v>0</v>
      </c>
      <c r="AF81">
        <f t="shared" si="17"/>
        <v>0</v>
      </c>
      <c r="AG81">
        <f t="shared" si="18"/>
        <v>0</v>
      </c>
      <c r="AH81">
        <f t="shared" si="19"/>
        <v>0</v>
      </c>
      <c r="AI81">
        <f t="shared" si="20"/>
        <v>0</v>
      </c>
      <c r="AJ81">
        <f t="shared" si="21"/>
        <v>0</v>
      </c>
      <c r="AK81">
        <f t="shared" si="22"/>
        <v>0</v>
      </c>
      <c r="AL81">
        <f t="shared" si="23"/>
        <v>0</v>
      </c>
      <c r="AM81">
        <f t="shared" si="24"/>
        <v>0</v>
      </c>
      <c r="AN81">
        <f t="shared" si="25"/>
        <v>0</v>
      </c>
      <c r="AO81">
        <f t="shared" si="26"/>
        <v>0</v>
      </c>
      <c r="AP81">
        <f t="shared" si="27"/>
        <v>0</v>
      </c>
      <c r="AQ81">
        <f t="shared" si="28"/>
        <v>0</v>
      </c>
      <c r="AR81">
        <f t="shared" si="29"/>
        <v>0</v>
      </c>
      <c r="AS81">
        <f t="shared" si="30"/>
        <v>0</v>
      </c>
      <c r="AT81">
        <f t="shared" si="31"/>
        <v>0</v>
      </c>
      <c r="AU81">
        <f t="shared" si="32"/>
        <v>0</v>
      </c>
    </row>
    <row r="82" spans="1:51" ht="18.95" customHeight="1">
      <c r="A82" s="5" t="s">
        <v>366</v>
      </c>
      <c r="B82" s="7"/>
      <c r="C82" s="6" t="s">
        <v>2</v>
      </c>
      <c r="D82" s="11">
        <v>2</v>
      </c>
      <c r="E82" s="11"/>
      <c r="F82" s="11"/>
      <c r="G82" s="11"/>
      <c r="H82" s="11"/>
      <c r="I82" s="11"/>
      <c r="J82" s="11"/>
      <c r="K82" s="11"/>
      <c r="L82" s="11"/>
      <c r="M82" s="7"/>
      <c r="O82" t="str">
        <f>""</f>
        <v/>
      </c>
      <c r="P82" s="4" t="s">
        <v>43</v>
      </c>
      <c r="Q82">
        <v>1</v>
      </c>
      <c r="R82">
        <f t="shared" si="3"/>
        <v>0</v>
      </c>
      <c r="S82">
        <f t="shared" si="4"/>
        <v>0</v>
      </c>
      <c r="T82">
        <f t="shared" si="5"/>
        <v>0</v>
      </c>
      <c r="U82">
        <f t="shared" si="6"/>
        <v>0</v>
      </c>
      <c r="V82">
        <f t="shared" si="7"/>
        <v>0</v>
      </c>
      <c r="W82">
        <f t="shared" si="8"/>
        <v>0</v>
      </c>
      <c r="X82">
        <f t="shared" si="9"/>
        <v>0</v>
      </c>
      <c r="Y82">
        <f t="shared" si="10"/>
        <v>0</v>
      </c>
      <c r="Z82">
        <f t="shared" si="11"/>
        <v>0</v>
      </c>
      <c r="AA82">
        <f t="shared" si="12"/>
        <v>0</v>
      </c>
      <c r="AB82">
        <f t="shared" si="13"/>
        <v>0</v>
      </c>
      <c r="AC82">
        <f t="shared" si="14"/>
        <v>0</v>
      </c>
      <c r="AD82">
        <f t="shared" si="15"/>
        <v>0</v>
      </c>
      <c r="AE82">
        <f t="shared" si="16"/>
        <v>0</v>
      </c>
      <c r="AF82">
        <f t="shared" si="17"/>
        <v>0</v>
      </c>
      <c r="AG82">
        <f t="shared" si="18"/>
        <v>0</v>
      </c>
      <c r="AH82">
        <f t="shared" si="19"/>
        <v>0</v>
      </c>
      <c r="AI82">
        <f t="shared" si="20"/>
        <v>0</v>
      </c>
      <c r="AJ82">
        <f t="shared" si="21"/>
        <v>0</v>
      </c>
      <c r="AK82">
        <f t="shared" si="22"/>
        <v>0</v>
      </c>
      <c r="AL82">
        <f t="shared" si="23"/>
        <v>0</v>
      </c>
      <c r="AM82">
        <f t="shared" si="24"/>
        <v>0</v>
      </c>
      <c r="AN82">
        <f t="shared" si="25"/>
        <v>0</v>
      </c>
      <c r="AO82">
        <f t="shared" si="26"/>
        <v>0</v>
      </c>
      <c r="AP82">
        <f t="shared" si="27"/>
        <v>0</v>
      </c>
      <c r="AQ82">
        <f t="shared" si="28"/>
        <v>0</v>
      </c>
      <c r="AR82">
        <f t="shared" si="29"/>
        <v>0</v>
      </c>
      <c r="AS82">
        <f t="shared" si="30"/>
        <v>0</v>
      </c>
      <c r="AT82">
        <f t="shared" si="31"/>
        <v>0</v>
      </c>
      <c r="AU82">
        <f t="shared" si="32"/>
        <v>0</v>
      </c>
    </row>
    <row r="83" spans="1:51" ht="18.95" customHeight="1">
      <c r="A83" s="5" t="s">
        <v>191</v>
      </c>
      <c r="B83" s="5" t="s">
        <v>268</v>
      </c>
      <c r="C83" s="6" t="s">
        <v>136</v>
      </c>
      <c r="D83" s="11">
        <v>1.8</v>
      </c>
      <c r="E83" s="11"/>
      <c r="F83" s="11"/>
      <c r="G83" s="11"/>
      <c r="H83" s="11"/>
      <c r="I83" s="11"/>
      <c r="J83" s="11"/>
      <c r="K83" s="11"/>
      <c r="L83" s="11"/>
      <c r="M83" s="5"/>
      <c r="O83" t="str">
        <f>""</f>
        <v/>
      </c>
      <c r="P83" s="4" t="s">
        <v>43</v>
      </c>
      <c r="Q83">
        <v>1</v>
      </c>
      <c r="R83">
        <f t="shared" si="3"/>
        <v>0</v>
      </c>
      <c r="S83">
        <f t="shared" si="4"/>
        <v>0</v>
      </c>
      <c r="T83">
        <f t="shared" si="5"/>
        <v>0</v>
      </c>
      <c r="U83">
        <f t="shared" si="6"/>
        <v>0</v>
      </c>
      <c r="V83">
        <f t="shared" si="7"/>
        <v>0</v>
      </c>
      <c r="W83">
        <f t="shared" si="8"/>
        <v>0</v>
      </c>
      <c r="X83">
        <f t="shared" si="9"/>
        <v>0</v>
      </c>
      <c r="Y83">
        <f t="shared" si="10"/>
        <v>0</v>
      </c>
      <c r="Z83">
        <f t="shared" si="11"/>
        <v>0</v>
      </c>
      <c r="AA83">
        <f t="shared" si="12"/>
        <v>0</v>
      </c>
      <c r="AB83">
        <f t="shared" si="13"/>
        <v>0</v>
      </c>
      <c r="AC83">
        <f t="shared" si="14"/>
        <v>0</v>
      </c>
      <c r="AD83">
        <f t="shared" si="15"/>
        <v>0</v>
      </c>
      <c r="AE83">
        <f t="shared" si="16"/>
        <v>0</v>
      </c>
      <c r="AF83">
        <f t="shared" si="17"/>
        <v>0</v>
      </c>
      <c r="AG83">
        <f t="shared" si="18"/>
        <v>0</v>
      </c>
      <c r="AH83">
        <f t="shared" si="19"/>
        <v>0</v>
      </c>
      <c r="AI83">
        <f t="shared" si="20"/>
        <v>0</v>
      </c>
      <c r="AJ83">
        <f t="shared" si="21"/>
        <v>0</v>
      </c>
      <c r="AK83">
        <f t="shared" si="22"/>
        <v>0</v>
      </c>
      <c r="AL83">
        <f t="shared" si="23"/>
        <v>0</v>
      </c>
      <c r="AM83">
        <f t="shared" si="24"/>
        <v>0</v>
      </c>
      <c r="AN83">
        <f t="shared" si="25"/>
        <v>0</v>
      </c>
      <c r="AO83">
        <f t="shared" si="26"/>
        <v>0</v>
      </c>
      <c r="AP83">
        <f t="shared" si="27"/>
        <v>0</v>
      </c>
      <c r="AQ83">
        <f t="shared" si="28"/>
        <v>0</v>
      </c>
      <c r="AR83">
        <f t="shared" si="29"/>
        <v>0</v>
      </c>
      <c r="AS83">
        <f t="shared" si="30"/>
        <v>0</v>
      </c>
      <c r="AT83">
        <f t="shared" si="31"/>
        <v>0</v>
      </c>
      <c r="AU83">
        <f t="shared" si="32"/>
        <v>0</v>
      </c>
    </row>
    <row r="84" spans="1:51" ht="18.95" customHeight="1">
      <c r="A84" s="5" t="s">
        <v>183</v>
      </c>
      <c r="B84" s="5" t="s">
        <v>216</v>
      </c>
      <c r="C84" s="6" t="s">
        <v>136</v>
      </c>
      <c r="D84" s="11">
        <v>-0.2</v>
      </c>
      <c r="E84" s="11"/>
      <c r="F84" s="11"/>
      <c r="G84" s="11"/>
      <c r="H84" s="11"/>
      <c r="I84" s="11"/>
      <c r="J84" s="11"/>
      <c r="K84" s="11"/>
      <c r="L84" s="11"/>
      <c r="M84" s="5"/>
      <c r="O84" t="str">
        <f>"01"</f>
        <v>01</v>
      </c>
      <c r="P84" s="4" t="s">
        <v>43</v>
      </c>
      <c r="Q84">
        <v>1</v>
      </c>
      <c r="R84">
        <f t="shared" si="3"/>
        <v>0</v>
      </c>
      <c r="S84">
        <f t="shared" si="4"/>
        <v>0</v>
      </c>
      <c r="T84">
        <f t="shared" si="5"/>
        <v>0</v>
      </c>
      <c r="U84">
        <f t="shared" si="6"/>
        <v>0</v>
      </c>
      <c r="V84">
        <f t="shared" si="7"/>
        <v>0</v>
      </c>
      <c r="W84">
        <f t="shared" si="8"/>
        <v>0</v>
      </c>
      <c r="X84">
        <f t="shared" si="9"/>
        <v>0</v>
      </c>
      <c r="Y84">
        <f t="shared" si="10"/>
        <v>0</v>
      </c>
      <c r="Z84">
        <f t="shared" si="11"/>
        <v>0</v>
      </c>
      <c r="AA84">
        <f t="shared" si="12"/>
        <v>0</v>
      </c>
      <c r="AB84">
        <f t="shared" si="13"/>
        <v>0</v>
      </c>
      <c r="AC84">
        <f t="shared" si="14"/>
        <v>0</v>
      </c>
      <c r="AD84">
        <f t="shared" si="15"/>
        <v>0</v>
      </c>
      <c r="AE84">
        <f t="shared" si="16"/>
        <v>0</v>
      </c>
      <c r="AF84">
        <f t="shared" si="17"/>
        <v>0</v>
      </c>
      <c r="AG84">
        <f t="shared" si="18"/>
        <v>0</v>
      </c>
      <c r="AH84">
        <f t="shared" si="19"/>
        <v>0</v>
      </c>
      <c r="AI84">
        <f t="shared" si="20"/>
        <v>0</v>
      </c>
      <c r="AJ84">
        <f t="shared" si="21"/>
        <v>0</v>
      </c>
      <c r="AK84">
        <f t="shared" si="22"/>
        <v>0</v>
      </c>
      <c r="AL84">
        <f t="shared" si="23"/>
        <v>0</v>
      </c>
      <c r="AM84">
        <f t="shared" si="24"/>
        <v>0</v>
      </c>
      <c r="AN84">
        <f t="shared" si="25"/>
        <v>0</v>
      </c>
      <c r="AO84">
        <f t="shared" si="26"/>
        <v>0</v>
      </c>
      <c r="AP84">
        <f t="shared" si="27"/>
        <v>0</v>
      </c>
      <c r="AQ84">
        <f t="shared" si="28"/>
        <v>0</v>
      </c>
      <c r="AR84">
        <f t="shared" si="29"/>
        <v>0</v>
      </c>
      <c r="AS84">
        <f t="shared" si="30"/>
        <v>0</v>
      </c>
      <c r="AT84">
        <f t="shared" si="31"/>
        <v>0</v>
      </c>
      <c r="AU84">
        <f t="shared" si="32"/>
        <v>0</v>
      </c>
      <c r="AY84" s="4" t="s">
        <v>217</v>
      </c>
    </row>
    <row r="85" spans="1:51" ht="18.95" customHeight="1">
      <c r="A85" s="5" t="s">
        <v>291</v>
      </c>
      <c r="B85" s="5" t="s">
        <v>292</v>
      </c>
      <c r="C85" s="6" t="s">
        <v>44</v>
      </c>
      <c r="D85" s="11">
        <v>60</v>
      </c>
      <c r="E85" s="11"/>
      <c r="F85" s="11"/>
      <c r="G85" s="11"/>
      <c r="H85" s="11"/>
      <c r="I85" s="11"/>
      <c r="J85" s="11"/>
      <c r="K85" s="11"/>
      <c r="L85" s="11"/>
      <c r="M85" s="5"/>
      <c r="O85" t="str">
        <f>""</f>
        <v/>
      </c>
      <c r="P85" s="4" t="s">
        <v>43</v>
      </c>
      <c r="Q85">
        <v>1</v>
      </c>
      <c r="R85">
        <f t="shared" si="3"/>
        <v>0</v>
      </c>
      <c r="S85">
        <f t="shared" si="4"/>
        <v>0</v>
      </c>
      <c r="T85">
        <f t="shared" si="5"/>
        <v>0</v>
      </c>
      <c r="U85">
        <f t="shared" si="6"/>
        <v>0</v>
      </c>
      <c r="V85">
        <f t="shared" si="7"/>
        <v>0</v>
      </c>
      <c r="W85">
        <f t="shared" si="8"/>
        <v>0</v>
      </c>
      <c r="X85">
        <f t="shared" si="9"/>
        <v>0</v>
      </c>
      <c r="Y85">
        <f t="shared" si="10"/>
        <v>0</v>
      </c>
      <c r="Z85">
        <f t="shared" si="11"/>
        <v>0</v>
      </c>
      <c r="AA85">
        <f t="shared" si="12"/>
        <v>0</v>
      </c>
      <c r="AB85">
        <f t="shared" si="13"/>
        <v>0</v>
      </c>
      <c r="AC85">
        <f t="shared" si="14"/>
        <v>0</v>
      </c>
      <c r="AD85">
        <f t="shared" si="15"/>
        <v>0</v>
      </c>
      <c r="AE85">
        <f t="shared" si="16"/>
        <v>0</v>
      </c>
      <c r="AF85">
        <f t="shared" si="17"/>
        <v>0</v>
      </c>
      <c r="AG85">
        <f t="shared" si="18"/>
        <v>0</v>
      </c>
      <c r="AH85">
        <f t="shared" si="19"/>
        <v>0</v>
      </c>
      <c r="AI85">
        <f t="shared" si="20"/>
        <v>0</v>
      </c>
      <c r="AJ85">
        <f t="shared" si="21"/>
        <v>0</v>
      </c>
      <c r="AK85">
        <f t="shared" si="22"/>
        <v>0</v>
      </c>
      <c r="AL85">
        <f t="shared" si="23"/>
        <v>0</v>
      </c>
      <c r="AM85">
        <f t="shared" si="24"/>
        <v>0</v>
      </c>
      <c r="AN85">
        <f t="shared" si="25"/>
        <v>0</v>
      </c>
      <c r="AO85">
        <f t="shared" si="26"/>
        <v>0</v>
      </c>
      <c r="AP85">
        <f t="shared" si="27"/>
        <v>0</v>
      </c>
      <c r="AQ85">
        <f t="shared" si="28"/>
        <v>0</v>
      </c>
      <c r="AR85">
        <f t="shared" si="29"/>
        <v>0</v>
      </c>
      <c r="AS85">
        <f t="shared" si="30"/>
        <v>0</v>
      </c>
      <c r="AT85">
        <f t="shared" si="31"/>
        <v>0</v>
      </c>
      <c r="AU85">
        <f t="shared" si="32"/>
        <v>0</v>
      </c>
    </row>
    <row r="86" spans="1:51" ht="18.95" customHeight="1">
      <c r="A86" s="7"/>
      <c r="B86" s="7"/>
      <c r="C86" s="8"/>
      <c r="D86" s="11"/>
      <c r="E86" s="11"/>
      <c r="F86" s="11"/>
      <c r="G86" s="11"/>
      <c r="H86" s="11"/>
      <c r="I86" s="11"/>
      <c r="J86" s="11"/>
      <c r="K86" s="11"/>
      <c r="L86" s="11"/>
      <c r="M86" s="7"/>
    </row>
    <row r="87" spans="1:51" ht="18.95" customHeight="1">
      <c r="A87" s="7"/>
      <c r="B87" s="7"/>
      <c r="C87" s="8"/>
      <c r="D87" s="11"/>
      <c r="E87" s="11"/>
      <c r="F87" s="11"/>
      <c r="G87" s="11"/>
      <c r="H87" s="11"/>
      <c r="I87" s="11"/>
      <c r="J87" s="11"/>
      <c r="K87" s="11"/>
      <c r="L87" s="11"/>
      <c r="M87" s="7"/>
    </row>
    <row r="88" spans="1:51" ht="18.95" customHeight="1">
      <c r="A88" s="7"/>
      <c r="B88" s="7"/>
      <c r="C88" s="8"/>
      <c r="D88" s="11"/>
      <c r="E88" s="11"/>
      <c r="F88" s="11"/>
      <c r="G88" s="11"/>
      <c r="H88" s="11"/>
      <c r="I88" s="11"/>
      <c r="J88" s="11"/>
      <c r="K88" s="11"/>
      <c r="L88" s="11"/>
      <c r="M88" s="7"/>
    </row>
    <row r="89" spans="1:51" ht="18.95" customHeight="1">
      <c r="A89" s="7"/>
      <c r="B89" s="7"/>
      <c r="C89" s="8"/>
      <c r="D89" s="11"/>
      <c r="E89" s="11"/>
      <c r="F89" s="11"/>
      <c r="G89" s="11"/>
      <c r="H89" s="11"/>
      <c r="I89" s="11"/>
      <c r="J89" s="11"/>
      <c r="K89" s="11"/>
      <c r="L89" s="11"/>
      <c r="M89" s="7"/>
    </row>
    <row r="90" spans="1:51" ht="18.95" customHeight="1">
      <c r="A90" s="7"/>
      <c r="B90" s="7"/>
      <c r="C90" s="8"/>
      <c r="D90" s="11"/>
      <c r="E90" s="11"/>
      <c r="F90" s="11"/>
      <c r="G90" s="11"/>
      <c r="H90" s="11"/>
      <c r="I90" s="11"/>
      <c r="J90" s="11"/>
      <c r="K90" s="11"/>
      <c r="L90" s="11"/>
      <c r="M90" s="7"/>
    </row>
    <row r="91" spans="1:51" ht="18.95" customHeight="1">
      <c r="A91" s="7"/>
      <c r="B91" s="7"/>
      <c r="C91" s="8"/>
      <c r="D91" s="11"/>
      <c r="E91" s="11"/>
      <c r="F91" s="11"/>
      <c r="G91" s="11"/>
      <c r="H91" s="11"/>
      <c r="I91" s="11"/>
      <c r="J91" s="11"/>
      <c r="K91" s="11"/>
      <c r="L91" s="11"/>
      <c r="M91" s="7"/>
    </row>
    <row r="92" spans="1:51" ht="18.95" customHeight="1">
      <c r="A92" s="7"/>
      <c r="B92" s="7"/>
      <c r="C92" s="8"/>
      <c r="D92" s="11"/>
      <c r="E92" s="11"/>
      <c r="F92" s="11"/>
      <c r="G92" s="11"/>
      <c r="H92" s="11"/>
      <c r="I92" s="11"/>
      <c r="J92" s="11"/>
      <c r="K92" s="11"/>
      <c r="L92" s="11"/>
      <c r="M92" s="7"/>
    </row>
    <row r="93" spans="1:51" ht="18.95" customHeight="1">
      <c r="A93" s="7"/>
      <c r="B93" s="7"/>
      <c r="C93" s="8"/>
      <c r="D93" s="11"/>
      <c r="E93" s="11"/>
      <c r="F93" s="11"/>
      <c r="G93" s="11"/>
      <c r="H93" s="11"/>
      <c r="I93" s="11"/>
      <c r="J93" s="11"/>
      <c r="K93" s="11"/>
      <c r="L93" s="11"/>
      <c r="M93" s="7"/>
    </row>
    <row r="94" spans="1:51" ht="18.95" customHeight="1">
      <c r="A94" s="7"/>
      <c r="B94" s="7"/>
      <c r="C94" s="8"/>
      <c r="D94" s="11"/>
      <c r="E94" s="11"/>
      <c r="F94" s="11"/>
      <c r="G94" s="11"/>
      <c r="H94" s="11"/>
      <c r="I94" s="11"/>
      <c r="J94" s="11"/>
      <c r="K94" s="11"/>
      <c r="L94" s="11"/>
      <c r="M94" s="7"/>
    </row>
    <row r="95" spans="1:51" ht="18.95" customHeight="1">
      <c r="A95" s="7"/>
      <c r="B95" s="7"/>
      <c r="C95" s="8"/>
      <c r="D95" s="11"/>
      <c r="E95" s="11"/>
      <c r="F95" s="11"/>
      <c r="G95" s="11"/>
      <c r="H95" s="11"/>
      <c r="I95" s="11"/>
      <c r="J95" s="11"/>
      <c r="K95" s="11"/>
      <c r="L95" s="11"/>
      <c r="M95" s="7"/>
    </row>
    <row r="96" spans="1:51" ht="18.95" customHeight="1">
      <c r="A96" s="9" t="s">
        <v>45</v>
      </c>
      <c r="B96" s="134"/>
      <c r="C96" s="10"/>
      <c r="D96" s="12"/>
      <c r="E96" s="12"/>
      <c r="F96" s="12">
        <f>ROUNDDOWN(SUMIF(Q75:Q95, "1", F75:F95), 0)</f>
        <v>0</v>
      </c>
      <c r="G96" s="12"/>
      <c r="H96" s="12">
        <f>ROUNDDOWN(SUMIF(Q75:Q95, "1", H75:H95), 0)</f>
        <v>0</v>
      </c>
      <c r="I96" s="12"/>
      <c r="J96" s="12">
        <f>ROUNDDOWN(SUMIF(Q75:Q95, "1", J75:J95), 0)</f>
        <v>0</v>
      </c>
      <c r="K96" s="12"/>
      <c r="L96" s="12">
        <f>F96+H96+J96</f>
        <v>0</v>
      </c>
      <c r="M96" s="134"/>
      <c r="R96">
        <f t="shared" ref="R96:AY96" si="33">ROUNDDOWN(SUM(R75:R85), 0)</f>
        <v>0</v>
      </c>
      <c r="S96">
        <f t="shared" si="33"/>
        <v>0</v>
      </c>
      <c r="T96">
        <f t="shared" si="33"/>
        <v>0</v>
      </c>
      <c r="U96">
        <f t="shared" si="33"/>
        <v>0</v>
      </c>
      <c r="V96">
        <f t="shared" si="33"/>
        <v>0</v>
      </c>
      <c r="W96">
        <f t="shared" si="33"/>
        <v>0</v>
      </c>
      <c r="X96">
        <f t="shared" si="33"/>
        <v>0</v>
      </c>
      <c r="Y96">
        <f t="shared" si="33"/>
        <v>0</v>
      </c>
      <c r="Z96">
        <f t="shared" si="33"/>
        <v>0</v>
      </c>
      <c r="AA96">
        <f t="shared" si="33"/>
        <v>0</v>
      </c>
      <c r="AB96">
        <f t="shared" si="33"/>
        <v>0</v>
      </c>
      <c r="AC96">
        <f t="shared" si="33"/>
        <v>0</v>
      </c>
      <c r="AD96">
        <f t="shared" si="33"/>
        <v>0</v>
      </c>
      <c r="AE96">
        <f t="shared" si="33"/>
        <v>0</v>
      </c>
      <c r="AF96">
        <f t="shared" si="33"/>
        <v>0</v>
      </c>
      <c r="AG96">
        <f t="shared" si="33"/>
        <v>0</v>
      </c>
      <c r="AH96">
        <f t="shared" si="33"/>
        <v>0</v>
      </c>
      <c r="AI96">
        <f t="shared" si="33"/>
        <v>0</v>
      </c>
      <c r="AJ96">
        <f t="shared" si="33"/>
        <v>0</v>
      </c>
      <c r="AK96">
        <f t="shared" si="33"/>
        <v>0</v>
      </c>
      <c r="AL96">
        <f t="shared" si="33"/>
        <v>0</v>
      </c>
      <c r="AM96">
        <f t="shared" si="33"/>
        <v>0</v>
      </c>
      <c r="AN96">
        <f t="shared" si="33"/>
        <v>0</v>
      </c>
      <c r="AO96">
        <f t="shared" si="33"/>
        <v>0</v>
      </c>
      <c r="AP96">
        <f t="shared" si="33"/>
        <v>0</v>
      </c>
      <c r="AQ96">
        <f t="shared" si="33"/>
        <v>0</v>
      </c>
      <c r="AR96">
        <f t="shared" si="33"/>
        <v>0</v>
      </c>
      <c r="AS96">
        <f t="shared" si="33"/>
        <v>0</v>
      </c>
      <c r="AT96">
        <f t="shared" si="33"/>
        <v>0</v>
      </c>
      <c r="AU96">
        <f t="shared" si="33"/>
        <v>0</v>
      </c>
      <c r="AV96">
        <f t="shared" si="33"/>
        <v>0</v>
      </c>
      <c r="AW96">
        <f t="shared" si="33"/>
        <v>0</v>
      </c>
      <c r="AX96">
        <f t="shared" si="33"/>
        <v>0</v>
      </c>
      <c r="AY96">
        <f t="shared" si="33"/>
        <v>0</v>
      </c>
    </row>
    <row r="97" spans="1:51" ht="18.95" customHeight="1">
      <c r="A97" s="284" t="s">
        <v>367</v>
      </c>
      <c r="B97" s="285"/>
      <c r="C97" s="285"/>
      <c r="D97" s="286"/>
      <c r="E97" s="286"/>
      <c r="F97" s="286"/>
      <c r="G97" s="286"/>
      <c r="H97" s="286"/>
      <c r="I97" s="286"/>
      <c r="J97" s="286"/>
      <c r="K97" s="286"/>
      <c r="L97" s="286"/>
      <c r="M97" s="285"/>
    </row>
    <row r="98" spans="1:51" ht="18.95" customHeight="1">
      <c r="A98" s="5" t="s">
        <v>244</v>
      </c>
      <c r="B98" s="5" t="s">
        <v>246</v>
      </c>
      <c r="C98" s="6" t="s">
        <v>136</v>
      </c>
      <c r="D98" s="11">
        <v>14.9</v>
      </c>
      <c r="E98" s="11"/>
      <c r="F98" s="11"/>
      <c r="G98" s="11"/>
      <c r="H98" s="11"/>
      <c r="I98" s="11"/>
      <c r="J98" s="11"/>
      <c r="K98" s="11"/>
      <c r="L98" s="11"/>
      <c r="M98" s="5"/>
      <c r="O98" t="str">
        <f t="shared" ref="O98:O109" si="34">"01"</f>
        <v>01</v>
      </c>
      <c r="P98" s="4" t="s">
        <v>43</v>
      </c>
      <c r="Q98">
        <v>1</v>
      </c>
      <c r="R98">
        <f t="shared" ref="R98:R121" si="35">IF(P98="기계경비", J98, 0)</f>
        <v>0</v>
      </c>
      <c r="S98">
        <f t="shared" ref="S98:S121" si="36">IF(P98="운반비", L98, 0)</f>
        <v>0</v>
      </c>
      <c r="T98">
        <f t="shared" ref="T98:T121" si="37">IF(P98="작업부산물", F98, 0)</f>
        <v>0</v>
      </c>
      <c r="U98">
        <f t="shared" ref="U98:U121" si="38">IF(P98="관급", F98, 0)</f>
        <v>0</v>
      </c>
      <c r="V98">
        <f t="shared" ref="V98:V121" si="39">IF(P98="외주비", J98, 0)</f>
        <v>0</v>
      </c>
      <c r="W98">
        <f t="shared" ref="W98:W121" si="40">IF(P98="장비비", J98, 0)</f>
        <v>0</v>
      </c>
      <c r="X98">
        <f t="shared" ref="X98:X121" si="41">IF(P98="폐기물처리비", L98, 0)</f>
        <v>0</v>
      </c>
      <c r="Y98">
        <f t="shared" ref="Y98:Y121" si="42">IF(P98="가설비", J98, 0)</f>
        <v>0</v>
      </c>
      <c r="Z98">
        <f t="shared" ref="Z98:Z121" si="43">IF(P98="잡비제외분", F98, 0)</f>
        <v>0</v>
      </c>
      <c r="AA98">
        <f t="shared" ref="AA98:AA121" si="44">IF(P98="사급자재대", L98, 0)</f>
        <v>0</v>
      </c>
      <c r="AB98">
        <f t="shared" ref="AB98:AB121" si="45">IF(P98="관급자재대", L98, 0)</f>
        <v>0</v>
      </c>
      <c r="AC98">
        <f t="shared" ref="AC98:AC121" si="46">IF(P98="관급자 관급 자재대", L98, 0)</f>
        <v>0</v>
      </c>
      <c r="AD98">
        <f t="shared" ref="AD98:AD121" si="47">IF(P98="사용자항목2", L98, 0)</f>
        <v>0</v>
      </c>
      <c r="AE98">
        <f t="shared" ref="AE98:AE121" si="48">IF(P98="설계안전성 검토비", L98, 0)</f>
        <v>0</v>
      </c>
      <c r="AF98">
        <f t="shared" ref="AF98:AF121" si="49">IF(P98="품질관리비(PS항목)", L98, 0)</f>
        <v>0</v>
      </c>
      <c r="AG98">
        <f t="shared" ref="AG98:AG121" si="50">IF(P98="작업부산물(철거해체)", L98, 0)</f>
        <v>0</v>
      </c>
      <c r="AH98">
        <f t="shared" ref="AH98:AH121" si="51">IF(P98="기술지도 용역비", L98, 0)</f>
        <v>0</v>
      </c>
      <c r="AI98">
        <f t="shared" ref="AI98:AI121" si="52">IF(P98="도급자 관급 자재대", L98, 0)</f>
        <v>0</v>
      </c>
      <c r="AJ98">
        <f t="shared" ref="AJ98:AJ121" si="53">IF(P98="해체계획서 작성비", L98, 0)</f>
        <v>0</v>
      </c>
      <c r="AK98">
        <f t="shared" ref="AK98:AK121" si="54">IF(P98="안전관리비(PS항목)", L98, 0)</f>
        <v>0</v>
      </c>
      <c r="AL98">
        <f t="shared" ref="AL98:AL121" si="55">IF(P98="사용자항목10", L98, 0)</f>
        <v>0</v>
      </c>
      <c r="AM98">
        <f t="shared" ref="AM98:AM121" si="56">IF(P98="사용자항목11", L98, 0)</f>
        <v>0</v>
      </c>
      <c r="AN98">
        <f t="shared" ref="AN98:AN121" si="57">IF(P98="사용자항목12", L98, 0)</f>
        <v>0</v>
      </c>
      <c r="AO98">
        <f t="shared" ref="AO98:AO121" si="58">IF(P98="사용자항목13", L98, 0)</f>
        <v>0</v>
      </c>
      <c r="AP98">
        <f t="shared" ref="AP98:AP121" si="59">IF(P98="사용자항목14", L98, 0)</f>
        <v>0</v>
      </c>
      <c r="AQ98">
        <f t="shared" ref="AQ98:AQ121" si="60">IF(P98="사용자항목15", L98, 0)</f>
        <v>0</v>
      </c>
      <c r="AR98">
        <f t="shared" ref="AR98:AR121" si="61">IF(P98="사용자항목16", L98, 0)</f>
        <v>0</v>
      </c>
      <c r="AS98">
        <f t="shared" ref="AS98:AS121" si="62">IF(P98="사용자항목17", L98, 0)</f>
        <v>0</v>
      </c>
      <c r="AT98">
        <f t="shared" ref="AT98:AT121" si="63">IF(P98="사용자항목18", L98, 0)</f>
        <v>0</v>
      </c>
      <c r="AU98">
        <f t="shared" ref="AU98:AU121" si="64">IF(P98="사용자항목19", L98, 0)</f>
        <v>0</v>
      </c>
      <c r="AY98" s="4" t="s">
        <v>125</v>
      </c>
    </row>
    <row r="99" spans="1:51" ht="18.95" customHeight="1">
      <c r="A99" s="5" t="s">
        <v>244</v>
      </c>
      <c r="B99" s="5" t="s">
        <v>245</v>
      </c>
      <c r="C99" s="6" t="s">
        <v>136</v>
      </c>
      <c r="D99" s="11">
        <v>0.1</v>
      </c>
      <c r="E99" s="11"/>
      <c r="F99" s="11"/>
      <c r="G99" s="11"/>
      <c r="H99" s="11"/>
      <c r="I99" s="11"/>
      <c r="J99" s="11"/>
      <c r="K99" s="11"/>
      <c r="L99" s="11"/>
      <c r="M99" s="5"/>
      <c r="O99" t="str">
        <f t="shared" si="34"/>
        <v>01</v>
      </c>
      <c r="P99" s="4" t="s">
        <v>43</v>
      </c>
      <c r="Q99">
        <v>1</v>
      </c>
      <c r="R99">
        <f t="shared" si="35"/>
        <v>0</v>
      </c>
      <c r="S99">
        <f t="shared" si="36"/>
        <v>0</v>
      </c>
      <c r="T99">
        <f t="shared" si="37"/>
        <v>0</v>
      </c>
      <c r="U99">
        <f t="shared" si="38"/>
        <v>0</v>
      </c>
      <c r="V99">
        <f t="shared" si="39"/>
        <v>0</v>
      </c>
      <c r="W99">
        <f t="shared" si="40"/>
        <v>0</v>
      </c>
      <c r="X99">
        <f t="shared" si="41"/>
        <v>0</v>
      </c>
      <c r="Y99">
        <f t="shared" si="42"/>
        <v>0</v>
      </c>
      <c r="Z99">
        <f t="shared" si="43"/>
        <v>0</v>
      </c>
      <c r="AA99">
        <f t="shared" si="44"/>
        <v>0</v>
      </c>
      <c r="AB99">
        <f t="shared" si="45"/>
        <v>0</v>
      </c>
      <c r="AC99">
        <f t="shared" si="46"/>
        <v>0</v>
      </c>
      <c r="AD99">
        <f t="shared" si="47"/>
        <v>0</v>
      </c>
      <c r="AE99">
        <f t="shared" si="48"/>
        <v>0</v>
      </c>
      <c r="AF99">
        <f t="shared" si="49"/>
        <v>0</v>
      </c>
      <c r="AG99">
        <f t="shared" si="50"/>
        <v>0</v>
      </c>
      <c r="AH99">
        <f t="shared" si="51"/>
        <v>0</v>
      </c>
      <c r="AI99">
        <f t="shared" si="52"/>
        <v>0</v>
      </c>
      <c r="AJ99">
        <f t="shared" si="53"/>
        <v>0</v>
      </c>
      <c r="AK99">
        <f t="shared" si="54"/>
        <v>0</v>
      </c>
      <c r="AL99">
        <f t="shared" si="55"/>
        <v>0</v>
      </c>
      <c r="AM99">
        <f t="shared" si="56"/>
        <v>0</v>
      </c>
      <c r="AN99">
        <f t="shared" si="57"/>
        <v>0</v>
      </c>
      <c r="AO99">
        <f t="shared" si="58"/>
        <v>0</v>
      </c>
      <c r="AP99">
        <f t="shared" si="59"/>
        <v>0</v>
      </c>
      <c r="AQ99">
        <f t="shared" si="60"/>
        <v>0</v>
      </c>
      <c r="AR99">
        <f t="shared" si="61"/>
        <v>0</v>
      </c>
      <c r="AS99">
        <f t="shared" si="62"/>
        <v>0</v>
      </c>
      <c r="AT99">
        <f t="shared" si="63"/>
        <v>0</v>
      </c>
      <c r="AU99">
        <f t="shared" si="64"/>
        <v>0</v>
      </c>
    </row>
    <row r="100" spans="1:51" ht="18.95" customHeight="1">
      <c r="A100" s="5" t="s">
        <v>207</v>
      </c>
      <c r="B100" s="5" t="s">
        <v>208</v>
      </c>
      <c r="C100" s="6" t="s">
        <v>136</v>
      </c>
      <c r="D100" s="11">
        <v>0.01</v>
      </c>
      <c r="E100" s="11"/>
      <c r="F100" s="11"/>
      <c r="G100" s="11"/>
      <c r="H100" s="11"/>
      <c r="I100" s="11"/>
      <c r="J100" s="11"/>
      <c r="K100" s="11"/>
      <c r="L100" s="11"/>
      <c r="M100" s="5"/>
      <c r="O100" t="str">
        <f t="shared" si="34"/>
        <v>01</v>
      </c>
      <c r="P100" s="4" t="s">
        <v>43</v>
      </c>
      <c r="Q100">
        <v>1</v>
      </c>
      <c r="R100">
        <f t="shared" si="35"/>
        <v>0</v>
      </c>
      <c r="S100">
        <f t="shared" si="36"/>
        <v>0</v>
      </c>
      <c r="T100">
        <f t="shared" si="37"/>
        <v>0</v>
      </c>
      <c r="U100">
        <f t="shared" si="38"/>
        <v>0</v>
      </c>
      <c r="V100">
        <f t="shared" si="39"/>
        <v>0</v>
      </c>
      <c r="W100">
        <f t="shared" si="40"/>
        <v>0</v>
      </c>
      <c r="X100">
        <f t="shared" si="41"/>
        <v>0</v>
      </c>
      <c r="Y100">
        <f t="shared" si="42"/>
        <v>0</v>
      </c>
      <c r="Z100">
        <f t="shared" si="43"/>
        <v>0</v>
      </c>
      <c r="AA100">
        <f t="shared" si="44"/>
        <v>0</v>
      </c>
      <c r="AB100">
        <f t="shared" si="45"/>
        <v>0</v>
      </c>
      <c r="AC100">
        <f t="shared" si="46"/>
        <v>0</v>
      </c>
      <c r="AD100">
        <f t="shared" si="47"/>
        <v>0</v>
      </c>
      <c r="AE100">
        <f t="shared" si="48"/>
        <v>0</v>
      </c>
      <c r="AF100">
        <f t="shared" si="49"/>
        <v>0</v>
      </c>
      <c r="AG100">
        <f t="shared" si="50"/>
        <v>0</v>
      </c>
      <c r="AH100">
        <f t="shared" si="51"/>
        <v>0</v>
      </c>
      <c r="AI100">
        <f t="shared" si="52"/>
        <v>0</v>
      </c>
      <c r="AJ100">
        <f t="shared" si="53"/>
        <v>0</v>
      </c>
      <c r="AK100">
        <f t="shared" si="54"/>
        <v>0</v>
      </c>
      <c r="AL100">
        <f t="shared" si="55"/>
        <v>0</v>
      </c>
      <c r="AM100">
        <f t="shared" si="56"/>
        <v>0</v>
      </c>
      <c r="AN100">
        <f t="shared" si="57"/>
        <v>0</v>
      </c>
      <c r="AO100">
        <f t="shared" si="58"/>
        <v>0</v>
      </c>
      <c r="AP100">
        <f t="shared" si="59"/>
        <v>0</v>
      </c>
      <c r="AQ100">
        <f t="shared" si="60"/>
        <v>0</v>
      </c>
      <c r="AR100">
        <f t="shared" si="61"/>
        <v>0</v>
      </c>
      <c r="AS100">
        <f t="shared" si="62"/>
        <v>0</v>
      </c>
      <c r="AT100">
        <f t="shared" si="63"/>
        <v>0</v>
      </c>
      <c r="AU100">
        <f t="shared" si="64"/>
        <v>0</v>
      </c>
    </row>
    <row r="101" spans="1:51" ht="18.95" customHeight="1">
      <c r="A101" s="5" t="s">
        <v>207</v>
      </c>
      <c r="B101" s="5" t="s">
        <v>209</v>
      </c>
      <c r="C101" s="6" t="s">
        <v>136</v>
      </c>
      <c r="D101" s="11">
        <v>0.11</v>
      </c>
      <c r="E101" s="11"/>
      <c r="F101" s="11"/>
      <c r="G101" s="11"/>
      <c r="H101" s="11"/>
      <c r="I101" s="11"/>
      <c r="J101" s="11"/>
      <c r="K101" s="11"/>
      <c r="L101" s="11"/>
      <c r="M101" s="5"/>
      <c r="O101" t="str">
        <f t="shared" si="34"/>
        <v>01</v>
      </c>
      <c r="P101" s="4" t="s">
        <v>43</v>
      </c>
      <c r="Q101">
        <v>1</v>
      </c>
      <c r="R101">
        <f t="shared" si="35"/>
        <v>0</v>
      </c>
      <c r="S101">
        <f t="shared" si="36"/>
        <v>0</v>
      </c>
      <c r="T101">
        <f t="shared" si="37"/>
        <v>0</v>
      </c>
      <c r="U101">
        <f t="shared" si="38"/>
        <v>0</v>
      </c>
      <c r="V101">
        <f t="shared" si="39"/>
        <v>0</v>
      </c>
      <c r="W101">
        <f t="shared" si="40"/>
        <v>0</v>
      </c>
      <c r="X101">
        <f t="shared" si="41"/>
        <v>0</v>
      </c>
      <c r="Y101">
        <f t="shared" si="42"/>
        <v>0</v>
      </c>
      <c r="Z101">
        <f t="shared" si="43"/>
        <v>0</v>
      </c>
      <c r="AA101">
        <f t="shared" si="44"/>
        <v>0</v>
      </c>
      <c r="AB101">
        <f t="shared" si="45"/>
        <v>0</v>
      </c>
      <c r="AC101">
        <f t="shared" si="46"/>
        <v>0</v>
      </c>
      <c r="AD101">
        <f t="shared" si="47"/>
        <v>0</v>
      </c>
      <c r="AE101">
        <f t="shared" si="48"/>
        <v>0</v>
      </c>
      <c r="AF101">
        <f t="shared" si="49"/>
        <v>0</v>
      </c>
      <c r="AG101">
        <f t="shared" si="50"/>
        <v>0</v>
      </c>
      <c r="AH101">
        <f t="shared" si="51"/>
        <v>0</v>
      </c>
      <c r="AI101">
        <f t="shared" si="52"/>
        <v>0</v>
      </c>
      <c r="AJ101">
        <f t="shared" si="53"/>
        <v>0</v>
      </c>
      <c r="AK101">
        <f t="shared" si="54"/>
        <v>0</v>
      </c>
      <c r="AL101">
        <f t="shared" si="55"/>
        <v>0</v>
      </c>
      <c r="AM101">
        <f t="shared" si="56"/>
        <v>0</v>
      </c>
      <c r="AN101">
        <f t="shared" si="57"/>
        <v>0</v>
      </c>
      <c r="AO101">
        <f t="shared" si="58"/>
        <v>0</v>
      </c>
      <c r="AP101">
        <f t="shared" si="59"/>
        <v>0</v>
      </c>
      <c r="AQ101">
        <f t="shared" si="60"/>
        <v>0</v>
      </c>
      <c r="AR101">
        <f t="shared" si="61"/>
        <v>0</v>
      </c>
      <c r="AS101">
        <f t="shared" si="62"/>
        <v>0</v>
      </c>
      <c r="AT101">
        <f t="shared" si="63"/>
        <v>0</v>
      </c>
      <c r="AU101">
        <f t="shared" si="64"/>
        <v>0</v>
      </c>
      <c r="AY101" s="4" t="s">
        <v>125</v>
      </c>
    </row>
    <row r="102" spans="1:51" ht="18.95" customHeight="1">
      <c r="A102" s="5" t="s">
        <v>210</v>
      </c>
      <c r="B102" s="5" t="s">
        <v>211</v>
      </c>
      <c r="C102" s="6" t="s">
        <v>136</v>
      </c>
      <c r="D102" s="11">
        <v>0.92</v>
      </c>
      <c r="E102" s="11"/>
      <c r="F102" s="11"/>
      <c r="G102" s="11"/>
      <c r="H102" s="11"/>
      <c r="I102" s="11"/>
      <c r="J102" s="11"/>
      <c r="K102" s="11"/>
      <c r="L102" s="11"/>
      <c r="M102" s="5"/>
      <c r="O102" t="str">
        <f t="shared" si="34"/>
        <v>01</v>
      </c>
      <c r="P102" s="4" t="s">
        <v>43</v>
      </c>
      <c r="Q102">
        <v>1</v>
      </c>
      <c r="R102">
        <f t="shared" si="35"/>
        <v>0</v>
      </c>
      <c r="S102">
        <f t="shared" si="36"/>
        <v>0</v>
      </c>
      <c r="T102">
        <f t="shared" si="37"/>
        <v>0</v>
      </c>
      <c r="U102">
        <f t="shared" si="38"/>
        <v>0</v>
      </c>
      <c r="V102">
        <f t="shared" si="39"/>
        <v>0</v>
      </c>
      <c r="W102">
        <f t="shared" si="40"/>
        <v>0</v>
      </c>
      <c r="X102">
        <f t="shared" si="41"/>
        <v>0</v>
      </c>
      <c r="Y102">
        <f t="shared" si="42"/>
        <v>0</v>
      </c>
      <c r="Z102">
        <f t="shared" si="43"/>
        <v>0</v>
      </c>
      <c r="AA102">
        <f t="shared" si="44"/>
        <v>0</v>
      </c>
      <c r="AB102">
        <f t="shared" si="45"/>
        <v>0</v>
      </c>
      <c r="AC102">
        <f t="shared" si="46"/>
        <v>0</v>
      </c>
      <c r="AD102">
        <f t="shared" si="47"/>
        <v>0</v>
      </c>
      <c r="AE102">
        <f t="shared" si="48"/>
        <v>0</v>
      </c>
      <c r="AF102">
        <f t="shared" si="49"/>
        <v>0</v>
      </c>
      <c r="AG102">
        <f t="shared" si="50"/>
        <v>0</v>
      </c>
      <c r="AH102">
        <f t="shared" si="51"/>
        <v>0</v>
      </c>
      <c r="AI102">
        <f t="shared" si="52"/>
        <v>0</v>
      </c>
      <c r="AJ102">
        <f t="shared" si="53"/>
        <v>0</v>
      </c>
      <c r="AK102">
        <f t="shared" si="54"/>
        <v>0</v>
      </c>
      <c r="AL102">
        <f t="shared" si="55"/>
        <v>0</v>
      </c>
      <c r="AM102">
        <f t="shared" si="56"/>
        <v>0</v>
      </c>
      <c r="AN102">
        <f t="shared" si="57"/>
        <v>0</v>
      </c>
      <c r="AO102">
        <f t="shared" si="58"/>
        <v>0</v>
      </c>
      <c r="AP102">
        <f t="shared" si="59"/>
        <v>0</v>
      </c>
      <c r="AQ102">
        <f t="shared" si="60"/>
        <v>0</v>
      </c>
      <c r="AR102">
        <f t="shared" si="61"/>
        <v>0</v>
      </c>
      <c r="AS102">
        <f t="shared" si="62"/>
        <v>0</v>
      </c>
      <c r="AT102">
        <f t="shared" si="63"/>
        <v>0</v>
      </c>
      <c r="AU102">
        <f t="shared" si="64"/>
        <v>0</v>
      </c>
    </row>
    <row r="103" spans="1:51" ht="18.95" customHeight="1">
      <c r="A103" s="5" t="s">
        <v>236</v>
      </c>
      <c r="B103" s="5" t="s">
        <v>240</v>
      </c>
      <c r="C103" s="6" t="s">
        <v>136</v>
      </c>
      <c r="D103" s="11">
        <v>0.03</v>
      </c>
      <c r="E103" s="11"/>
      <c r="F103" s="11"/>
      <c r="G103" s="11"/>
      <c r="H103" s="11"/>
      <c r="I103" s="11"/>
      <c r="J103" s="11"/>
      <c r="K103" s="11"/>
      <c r="L103" s="11"/>
      <c r="M103" s="5"/>
      <c r="O103" t="str">
        <f t="shared" si="34"/>
        <v>01</v>
      </c>
      <c r="P103" s="4" t="s">
        <v>43</v>
      </c>
      <c r="Q103">
        <v>1</v>
      </c>
      <c r="R103">
        <f t="shared" si="35"/>
        <v>0</v>
      </c>
      <c r="S103">
        <f t="shared" si="36"/>
        <v>0</v>
      </c>
      <c r="T103">
        <f t="shared" si="37"/>
        <v>0</v>
      </c>
      <c r="U103">
        <f t="shared" si="38"/>
        <v>0</v>
      </c>
      <c r="V103">
        <f t="shared" si="39"/>
        <v>0</v>
      </c>
      <c r="W103">
        <f t="shared" si="40"/>
        <v>0</v>
      </c>
      <c r="X103">
        <f t="shared" si="41"/>
        <v>0</v>
      </c>
      <c r="Y103">
        <f t="shared" si="42"/>
        <v>0</v>
      </c>
      <c r="Z103">
        <f t="shared" si="43"/>
        <v>0</v>
      </c>
      <c r="AA103">
        <f t="shared" si="44"/>
        <v>0</v>
      </c>
      <c r="AB103">
        <f t="shared" si="45"/>
        <v>0</v>
      </c>
      <c r="AC103">
        <f t="shared" si="46"/>
        <v>0</v>
      </c>
      <c r="AD103">
        <f t="shared" si="47"/>
        <v>0</v>
      </c>
      <c r="AE103">
        <f t="shared" si="48"/>
        <v>0</v>
      </c>
      <c r="AF103">
        <f t="shared" si="49"/>
        <v>0</v>
      </c>
      <c r="AG103">
        <f t="shared" si="50"/>
        <v>0</v>
      </c>
      <c r="AH103">
        <f t="shared" si="51"/>
        <v>0</v>
      </c>
      <c r="AI103">
        <f t="shared" si="52"/>
        <v>0</v>
      </c>
      <c r="AJ103">
        <f t="shared" si="53"/>
        <v>0</v>
      </c>
      <c r="AK103">
        <f t="shared" si="54"/>
        <v>0</v>
      </c>
      <c r="AL103">
        <f t="shared" si="55"/>
        <v>0</v>
      </c>
      <c r="AM103">
        <f t="shared" si="56"/>
        <v>0</v>
      </c>
      <c r="AN103">
        <f t="shared" si="57"/>
        <v>0</v>
      </c>
      <c r="AO103">
        <f t="shared" si="58"/>
        <v>0</v>
      </c>
      <c r="AP103">
        <f t="shared" si="59"/>
        <v>0</v>
      </c>
      <c r="AQ103">
        <f t="shared" si="60"/>
        <v>0</v>
      </c>
      <c r="AR103">
        <f t="shared" si="61"/>
        <v>0</v>
      </c>
      <c r="AS103">
        <f t="shared" si="62"/>
        <v>0</v>
      </c>
      <c r="AT103">
        <f t="shared" si="63"/>
        <v>0</v>
      </c>
      <c r="AU103">
        <f t="shared" si="64"/>
        <v>0</v>
      </c>
      <c r="AY103" s="4" t="s">
        <v>125</v>
      </c>
    </row>
    <row r="104" spans="1:51" ht="18.95" customHeight="1">
      <c r="A104" s="5" t="s">
        <v>236</v>
      </c>
      <c r="B104" s="5" t="s">
        <v>241</v>
      </c>
      <c r="C104" s="6" t="s">
        <v>136</v>
      </c>
      <c r="D104" s="11">
        <v>0.86</v>
      </c>
      <c r="E104" s="11"/>
      <c r="F104" s="11"/>
      <c r="G104" s="11"/>
      <c r="H104" s="11"/>
      <c r="I104" s="11"/>
      <c r="J104" s="11"/>
      <c r="K104" s="11"/>
      <c r="L104" s="11"/>
      <c r="M104" s="5"/>
      <c r="O104" t="str">
        <f t="shared" si="34"/>
        <v>01</v>
      </c>
      <c r="P104" s="4" t="s">
        <v>43</v>
      </c>
      <c r="Q104">
        <v>1</v>
      </c>
      <c r="R104">
        <f t="shared" si="35"/>
        <v>0</v>
      </c>
      <c r="S104">
        <f t="shared" si="36"/>
        <v>0</v>
      </c>
      <c r="T104">
        <f t="shared" si="37"/>
        <v>0</v>
      </c>
      <c r="U104">
        <f t="shared" si="38"/>
        <v>0</v>
      </c>
      <c r="V104">
        <f t="shared" si="39"/>
        <v>0</v>
      </c>
      <c r="W104">
        <f t="shared" si="40"/>
        <v>0</v>
      </c>
      <c r="X104">
        <f t="shared" si="41"/>
        <v>0</v>
      </c>
      <c r="Y104">
        <f t="shared" si="42"/>
        <v>0</v>
      </c>
      <c r="Z104">
        <f t="shared" si="43"/>
        <v>0</v>
      </c>
      <c r="AA104">
        <f t="shared" si="44"/>
        <v>0</v>
      </c>
      <c r="AB104">
        <f t="shared" si="45"/>
        <v>0</v>
      </c>
      <c r="AC104">
        <f t="shared" si="46"/>
        <v>0</v>
      </c>
      <c r="AD104">
        <f t="shared" si="47"/>
        <v>0</v>
      </c>
      <c r="AE104">
        <f t="shared" si="48"/>
        <v>0</v>
      </c>
      <c r="AF104">
        <f t="shared" si="49"/>
        <v>0</v>
      </c>
      <c r="AG104">
        <f t="shared" si="50"/>
        <v>0</v>
      </c>
      <c r="AH104">
        <f t="shared" si="51"/>
        <v>0</v>
      </c>
      <c r="AI104">
        <f t="shared" si="52"/>
        <v>0</v>
      </c>
      <c r="AJ104">
        <f t="shared" si="53"/>
        <v>0</v>
      </c>
      <c r="AK104">
        <f t="shared" si="54"/>
        <v>0</v>
      </c>
      <c r="AL104">
        <f t="shared" si="55"/>
        <v>0</v>
      </c>
      <c r="AM104">
        <f t="shared" si="56"/>
        <v>0</v>
      </c>
      <c r="AN104">
        <f t="shared" si="57"/>
        <v>0</v>
      </c>
      <c r="AO104">
        <f t="shared" si="58"/>
        <v>0</v>
      </c>
      <c r="AP104">
        <f t="shared" si="59"/>
        <v>0</v>
      </c>
      <c r="AQ104">
        <f t="shared" si="60"/>
        <v>0</v>
      </c>
      <c r="AR104">
        <f t="shared" si="61"/>
        <v>0</v>
      </c>
      <c r="AS104">
        <f t="shared" si="62"/>
        <v>0</v>
      </c>
      <c r="AT104">
        <f t="shared" si="63"/>
        <v>0</v>
      </c>
      <c r="AU104">
        <f t="shared" si="64"/>
        <v>0</v>
      </c>
    </row>
    <row r="105" spans="1:51" ht="18.95" customHeight="1">
      <c r="A105" s="5" t="s">
        <v>236</v>
      </c>
      <c r="B105" s="5" t="s">
        <v>237</v>
      </c>
      <c r="C105" s="6" t="s">
        <v>136</v>
      </c>
      <c r="D105" s="11">
        <v>0.26</v>
      </c>
      <c r="E105" s="11"/>
      <c r="F105" s="11"/>
      <c r="G105" s="11"/>
      <c r="H105" s="11"/>
      <c r="I105" s="11"/>
      <c r="J105" s="11"/>
      <c r="K105" s="11"/>
      <c r="L105" s="11"/>
      <c r="M105" s="5"/>
      <c r="O105" t="str">
        <f t="shared" si="34"/>
        <v>01</v>
      </c>
      <c r="P105" s="4" t="s">
        <v>43</v>
      </c>
      <c r="Q105">
        <v>1</v>
      </c>
      <c r="R105">
        <f t="shared" si="35"/>
        <v>0</v>
      </c>
      <c r="S105">
        <f t="shared" si="36"/>
        <v>0</v>
      </c>
      <c r="T105">
        <f t="shared" si="37"/>
        <v>0</v>
      </c>
      <c r="U105">
        <f t="shared" si="38"/>
        <v>0</v>
      </c>
      <c r="V105">
        <f t="shared" si="39"/>
        <v>0</v>
      </c>
      <c r="W105">
        <f t="shared" si="40"/>
        <v>0</v>
      </c>
      <c r="X105">
        <f t="shared" si="41"/>
        <v>0</v>
      </c>
      <c r="Y105">
        <f t="shared" si="42"/>
        <v>0</v>
      </c>
      <c r="Z105">
        <f t="shared" si="43"/>
        <v>0</v>
      </c>
      <c r="AA105">
        <f t="shared" si="44"/>
        <v>0</v>
      </c>
      <c r="AB105">
        <f t="shared" si="45"/>
        <v>0</v>
      </c>
      <c r="AC105">
        <f t="shared" si="46"/>
        <v>0</v>
      </c>
      <c r="AD105">
        <f t="shared" si="47"/>
        <v>0</v>
      </c>
      <c r="AE105">
        <f t="shared" si="48"/>
        <v>0</v>
      </c>
      <c r="AF105">
        <f t="shared" si="49"/>
        <v>0</v>
      </c>
      <c r="AG105">
        <f t="shared" si="50"/>
        <v>0</v>
      </c>
      <c r="AH105">
        <f t="shared" si="51"/>
        <v>0</v>
      </c>
      <c r="AI105">
        <f t="shared" si="52"/>
        <v>0</v>
      </c>
      <c r="AJ105">
        <f t="shared" si="53"/>
        <v>0</v>
      </c>
      <c r="AK105">
        <f t="shared" si="54"/>
        <v>0</v>
      </c>
      <c r="AL105">
        <f t="shared" si="55"/>
        <v>0</v>
      </c>
      <c r="AM105">
        <f t="shared" si="56"/>
        <v>0</v>
      </c>
      <c r="AN105">
        <f t="shared" si="57"/>
        <v>0</v>
      </c>
      <c r="AO105">
        <f t="shared" si="58"/>
        <v>0</v>
      </c>
      <c r="AP105">
        <f t="shared" si="59"/>
        <v>0</v>
      </c>
      <c r="AQ105">
        <f t="shared" si="60"/>
        <v>0</v>
      </c>
      <c r="AR105">
        <f t="shared" si="61"/>
        <v>0</v>
      </c>
      <c r="AS105">
        <f t="shared" si="62"/>
        <v>0</v>
      </c>
      <c r="AT105">
        <f t="shared" si="63"/>
        <v>0</v>
      </c>
      <c r="AU105">
        <f t="shared" si="64"/>
        <v>0</v>
      </c>
    </row>
    <row r="106" spans="1:51" ht="18.95" customHeight="1">
      <c r="A106" s="5" t="s">
        <v>236</v>
      </c>
      <c r="B106" s="5" t="s">
        <v>238</v>
      </c>
      <c r="C106" s="6" t="s">
        <v>136</v>
      </c>
      <c r="D106" s="11">
        <v>0.03</v>
      </c>
      <c r="E106" s="11"/>
      <c r="F106" s="11"/>
      <c r="G106" s="11"/>
      <c r="H106" s="11"/>
      <c r="I106" s="11"/>
      <c r="J106" s="11"/>
      <c r="K106" s="11"/>
      <c r="L106" s="11"/>
      <c r="M106" s="5"/>
      <c r="O106" t="str">
        <f t="shared" si="34"/>
        <v>01</v>
      </c>
      <c r="P106" s="4" t="s">
        <v>43</v>
      </c>
      <c r="Q106">
        <v>1</v>
      </c>
      <c r="R106">
        <f t="shared" si="35"/>
        <v>0</v>
      </c>
      <c r="S106">
        <f t="shared" si="36"/>
        <v>0</v>
      </c>
      <c r="T106">
        <f t="shared" si="37"/>
        <v>0</v>
      </c>
      <c r="U106">
        <f t="shared" si="38"/>
        <v>0</v>
      </c>
      <c r="V106">
        <f t="shared" si="39"/>
        <v>0</v>
      </c>
      <c r="W106">
        <f t="shared" si="40"/>
        <v>0</v>
      </c>
      <c r="X106">
        <f t="shared" si="41"/>
        <v>0</v>
      </c>
      <c r="Y106">
        <f t="shared" si="42"/>
        <v>0</v>
      </c>
      <c r="Z106">
        <f t="shared" si="43"/>
        <v>0</v>
      </c>
      <c r="AA106">
        <f t="shared" si="44"/>
        <v>0</v>
      </c>
      <c r="AB106">
        <f t="shared" si="45"/>
        <v>0</v>
      </c>
      <c r="AC106">
        <f t="shared" si="46"/>
        <v>0</v>
      </c>
      <c r="AD106">
        <f t="shared" si="47"/>
        <v>0</v>
      </c>
      <c r="AE106">
        <f t="shared" si="48"/>
        <v>0</v>
      </c>
      <c r="AF106">
        <f t="shared" si="49"/>
        <v>0</v>
      </c>
      <c r="AG106">
        <f t="shared" si="50"/>
        <v>0</v>
      </c>
      <c r="AH106">
        <f t="shared" si="51"/>
        <v>0</v>
      </c>
      <c r="AI106">
        <f t="shared" si="52"/>
        <v>0</v>
      </c>
      <c r="AJ106">
        <f t="shared" si="53"/>
        <v>0</v>
      </c>
      <c r="AK106">
        <f t="shared" si="54"/>
        <v>0</v>
      </c>
      <c r="AL106">
        <f t="shared" si="55"/>
        <v>0</v>
      </c>
      <c r="AM106">
        <f t="shared" si="56"/>
        <v>0</v>
      </c>
      <c r="AN106">
        <f t="shared" si="57"/>
        <v>0</v>
      </c>
      <c r="AO106">
        <f t="shared" si="58"/>
        <v>0</v>
      </c>
      <c r="AP106">
        <f t="shared" si="59"/>
        <v>0</v>
      </c>
      <c r="AQ106">
        <f t="shared" si="60"/>
        <v>0</v>
      </c>
      <c r="AR106">
        <f t="shared" si="61"/>
        <v>0</v>
      </c>
      <c r="AS106">
        <f t="shared" si="62"/>
        <v>0</v>
      </c>
      <c r="AT106">
        <f t="shared" si="63"/>
        <v>0</v>
      </c>
      <c r="AU106">
        <f t="shared" si="64"/>
        <v>0</v>
      </c>
      <c r="AY106" s="4" t="s">
        <v>125</v>
      </c>
    </row>
    <row r="107" spans="1:51" ht="18.95" customHeight="1">
      <c r="A107" s="5" t="s">
        <v>236</v>
      </c>
      <c r="B107" s="5" t="s">
        <v>239</v>
      </c>
      <c r="C107" s="6" t="s">
        <v>136</v>
      </c>
      <c r="D107" s="11">
        <v>7.0000000000000007E-2</v>
      </c>
      <c r="E107" s="11"/>
      <c r="F107" s="11"/>
      <c r="G107" s="11"/>
      <c r="H107" s="11"/>
      <c r="I107" s="11"/>
      <c r="J107" s="11"/>
      <c r="K107" s="11"/>
      <c r="L107" s="11"/>
      <c r="M107" s="5"/>
      <c r="O107" t="str">
        <f t="shared" si="34"/>
        <v>01</v>
      </c>
      <c r="P107" s="4" t="s">
        <v>43</v>
      </c>
      <c r="Q107">
        <v>1</v>
      </c>
      <c r="R107">
        <f t="shared" si="35"/>
        <v>0</v>
      </c>
      <c r="S107">
        <f t="shared" si="36"/>
        <v>0</v>
      </c>
      <c r="T107">
        <f t="shared" si="37"/>
        <v>0</v>
      </c>
      <c r="U107">
        <f t="shared" si="38"/>
        <v>0</v>
      </c>
      <c r="V107">
        <f t="shared" si="39"/>
        <v>0</v>
      </c>
      <c r="W107">
        <f t="shared" si="40"/>
        <v>0</v>
      </c>
      <c r="X107">
        <f t="shared" si="41"/>
        <v>0</v>
      </c>
      <c r="Y107">
        <f t="shared" si="42"/>
        <v>0</v>
      </c>
      <c r="Z107">
        <f t="shared" si="43"/>
        <v>0</v>
      </c>
      <c r="AA107">
        <f t="shared" si="44"/>
        <v>0</v>
      </c>
      <c r="AB107">
        <f t="shared" si="45"/>
        <v>0</v>
      </c>
      <c r="AC107">
        <f t="shared" si="46"/>
        <v>0</v>
      </c>
      <c r="AD107">
        <f t="shared" si="47"/>
        <v>0</v>
      </c>
      <c r="AE107">
        <f t="shared" si="48"/>
        <v>0</v>
      </c>
      <c r="AF107">
        <f t="shared" si="49"/>
        <v>0</v>
      </c>
      <c r="AG107">
        <f t="shared" si="50"/>
        <v>0</v>
      </c>
      <c r="AH107">
        <f t="shared" si="51"/>
        <v>0</v>
      </c>
      <c r="AI107">
        <f t="shared" si="52"/>
        <v>0</v>
      </c>
      <c r="AJ107">
        <f t="shared" si="53"/>
        <v>0</v>
      </c>
      <c r="AK107">
        <f t="shared" si="54"/>
        <v>0</v>
      </c>
      <c r="AL107">
        <f t="shared" si="55"/>
        <v>0</v>
      </c>
      <c r="AM107">
        <f t="shared" si="56"/>
        <v>0</v>
      </c>
      <c r="AN107">
        <f t="shared" si="57"/>
        <v>0</v>
      </c>
      <c r="AO107">
        <f t="shared" si="58"/>
        <v>0</v>
      </c>
      <c r="AP107">
        <f t="shared" si="59"/>
        <v>0</v>
      </c>
      <c r="AQ107">
        <f t="shared" si="60"/>
        <v>0</v>
      </c>
      <c r="AR107">
        <f t="shared" si="61"/>
        <v>0</v>
      </c>
      <c r="AS107">
        <f t="shared" si="62"/>
        <v>0</v>
      </c>
      <c r="AT107">
        <f t="shared" si="63"/>
        <v>0</v>
      </c>
      <c r="AU107">
        <f t="shared" si="64"/>
        <v>0</v>
      </c>
      <c r="AY107" s="4" t="s">
        <v>125</v>
      </c>
    </row>
    <row r="108" spans="1:51" ht="18.95" customHeight="1">
      <c r="A108" s="5" t="s">
        <v>212</v>
      </c>
      <c r="B108" s="5" t="s">
        <v>213</v>
      </c>
      <c r="C108" s="6" t="s">
        <v>214</v>
      </c>
      <c r="D108" s="11">
        <v>8</v>
      </c>
      <c r="E108" s="11"/>
      <c r="F108" s="11"/>
      <c r="G108" s="11"/>
      <c r="H108" s="11"/>
      <c r="I108" s="11"/>
      <c r="J108" s="11"/>
      <c r="K108" s="11"/>
      <c r="L108" s="11"/>
      <c r="M108" s="5"/>
      <c r="O108" t="str">
        <f t="shared" si="34"/>
        <v>01</v>
      </c>
      <c r="P108" s="4" t="s">
        <v>43</v>
      </c>
      <c r="Q108">
        <v>1</v>
      </c>
      <c r="R108">
        <f t="shared" si="35"/>
        <v>0</v>
      </c>
      <c r="S108">
        <f t="shared" si="36"/>
        <v>0</v>
      </c>
      <c r="T108">
        <f t="shared" si="37"/>
        <v>0</v>
      </c>
      <c r="U108">
        <f t="shared" si="38"/>
        <v>0</v>
      </c>
      <c r="V108">
        <f t="shared" si="39"/>
        <v>0</v>
      </c>
      <c r="W108">
        <f t="shared" si="40"/>
        <v>0</v>
      </c>
      <c r="X108">
        <f t="shared" si="41"/>
        <v>0</v>
      </c>
      <c r="Y108">
        <f t="shared" si="42"/>
        <v>0</v>
      </c>
      <c r="Z108">
        <f t="shared" si="43"/>
        <v>0</v>
      </c>
      <c r="AA108">
        <f t="shared" si="44"/>
        <v>0</v>
      </c>
      <c r="AB108">
        <f t="shared" si="45"/>
        <v>0</v>
      </c>
      <c r="AC108">
        <f t="shared" si="46"/>
        <v>0</v>
      </c>
      <c r="AD108">
        <f t="shared" si="47"/>
        <v>0</v>
      </c>
      <c r="AE108">
        <f t="shared" si="48"/>
        <v>0</v>
      </c>
      <c r="AF108">
        <f t="shared" si="49"/>
        <v>0</v>
      </c>
      <c r="AG108">
        <f t="shared" si="50"/>
        <v>0</v>
      </c>
      <c r="AH108">
        <f t="shared" si="51"/>
        <v>0</v>
      </c>
      <c r="AI108">
        <f t="shared" si="52"/>
        <v>0</v>
      </c>
      <c r="AJ108">
        <f t="shared" si="53"/>
        <v>0</v>
      </c>
      <c r="AK108">
        <f t="shared" si="54"/>
        <v>0</v>
      </c>
      <c r="AL108">
        <f t="shared" si="55"/>
        <v>0</v>
      </c>
      <c r="AM108">
        <f t="shared" si="56"/>
        <v>0</v>
      </c>
      <c r="AN108">
        <f t="shared" si="57"/>
        <v>0</v>
      </c>
      <c r="AO108">
        <f t="shared" si="58"/>
        <v>0</v>
      </c>
      <c r="AP108">
        <f t="shared" si="59"/>
        <v>0</v>
      </c>
      <c r="AQ108">
        <f t="shared" si="60"/>
        <v>0</v>
      </c>
      <c r="AR108">
        <f t="shared" si="61"/>
        <v>0</v>
      </c>
      <c r="AS108">
        <f t="shared" si="62"/>
        <v>0</v>
      </c>
      <c r="AT108">
        <f t="shared" si="63"/>
        <v>0</v>
      </c>
      <c r="AU108">
        <f t="shared" si="64"/>
        <v>0</v>
      </c>
    </row>
    <row r="109" spans="1:51" ht="18.95" customHeight="1">
      <c r="A109" s="5" t="s">
        <v>212</v>
      </c>
      <c r="B109" s="5" t="s">
        <v>215</v>
      </c>
      <c r="C109" s="6" t="s">
        <v>214</v>
      </c>
      <c r="D109" s="11">
        <v>860</v>
      </c>
      <c r="E109" s="11"/>
      <c r="F109" s="11"/>
      <c r="G109" s="11"/>
      <c r="H109" s="11"/>
      <c r="I109" s="11"/>
      <c r="J109" s="11"/>
      <c r="K109" s="11"/>
      <c r="L109" s="11"/>
      <c r="M109" s="5"/>
      <c r="O109" t="str">
        <f t="shared" si="34"/>
        <v>01</v>
      </c>
      <c r="P109" s="4" t="s">
        <v>43</v>
      </c>
      <c r="Q109">
        <v>1</v>
      </c>
      <c r="R109">
        <f t="shared" si="35"/>
        <v>0</v>
      </c>
      <c r="S109">
        <f t="shared" si="36"/>
        <v>0</v>
      </c>
      <c r="T109">
        <f t="shared" si="37"/>
        <v>0</v>
      </c>
      <c r="U109">
        <f t="shared" si="38"/>
        <v>0</v>
      </c>
      <c r="V109">
        <f t="shared" si="39"/>
        <v>0</v>
      </c>
      <c r="W109">
        <f t="shared" si="40"/>
        <v>0</v>
      </c>
      <c r="X109">
        <f t="shared" si="41"/>
        <v>0</v>
      </c>
      <c r="Y109">
        <f t="shared" si="42"/>
        <v>0</v>
      </c>
      <c r="Z109">
        <f t="shared" si="43"/>
        <v>0</v>
      </c>
      <c r="AA109">
        <f t="shared" si="44"/>
        <v>0</v>
      </c>
      <c r="AB109">
        <f t="shared" si="45"/>
        <v>0</v>
      </c>
      <c r="AC109">
        <f t="shared" si="46"/>
        <v>0</v>
      </c>
      <c r="AD109">
        <f t="shared" si="47"/>
        <v>0</v>
      </c>
      <c r="AE109">
        <f t="shared" si="48"/>
        <v>0</v>
      </c>
      <c r="AF109">
        <f t="shared" si="49"/>
        <v>0</v>
      </c>
      <c r="AG109">
        <f t="shared" si="50"/>
        <v>0</v>
      </c>
      <c r="AH109">
        <f t="shared" si="51"/>
        <v>0</v>
      </c>
      <c r="AI109">
        <f t="shared" si="52"/>
        <v>0</v>
      </c>
      <c r="AJ109">
        <f t="shared" si="53"/>
        <v>0</v>
      </c>
      <c r="AK109">
        <f t="shared" si="54"/>
        <v>0</v>
      </c>
      <c r="AL109">
        <f t="shared" si="55"/>
        <v>0</v>
      </c>
      <c r="AM109">
        <f t="shared" si="56"/>
        <v>0</v>
      </c>
      <c r="AN109">
        <f t="shared" si="57"/>
        <v>0</v>
      </c>
      <c r="AO109">
        <f t="shared" si="58"/>
        <v>0</v>
      </c>
      <c r="AP109">
        <f t="shared" si="59"/>
        <v>0</v>
      </c>
      <c r="AQ109">
        <f t="shared" si="60"/>
        <v>0</v>
      </c>
      <c r="AR109">
        <f t="shared" si="61"/>
        <v>0</v>
      </c>
      <c r="AS109">
        <f t="shared" si="62"/>
        <v>0</v>
      </c>
      <c r="AT109">
        <f t="shared" si="63"/>
        <v>0</v>
      </c>
      <c r="AU109">
        <f t="shared" si="64"/>
        <v>0</v>
      </c>
    </row>
    <row r="110" spans="1:51" ht="18.95" customHeight="1">
      <c r="A110" s="5" t="s">
        <v>295</v>
      </c>
      <c r="B110" s="5" t="s">
        <v>296</v>
      </c>
      <c r="C110" s="6" t="s">
        <v>136</v>
      </c>
      <c r="D110" s="11">
        <v>14</v>
      </c>
      <c r="E110" s="11"/>
      <c r="F110" s="11"/>
      <c r="G110" s="11"/>
      <c r="H110" s="11"/>
      <c r="I110" s="11"/>
      <c r="J110" s="11"/>
      <c r="K110" s="11"/>
      <c r="L110" s="11"/>
      <c r="M110" s="5"/>
      <c r="O110" t="str">
        <f>""</f>
        <v/>
      </c>
      <c r="P110" s="4" t="s">
        <v>43</v>
      </c>
      <c r="Q110">
        <v>1</v>
      </c>
      <c r="R110">
        <f t="shared" si="35"/>
        <v>0</v>
      </c>
      <c r="S110">
        <f t="shared" si="36"/>
        <v>0</v>
      </c>
      <c r="T110">
        <f t="shared" si="37"/>
        <v>0</v>
      </c>
      <c r="U110">
        <f t="shared" si="38"/>
        <v>0</v>
      </c>
      <c r="V110">
        <f t="shared" si="39"/>
        <v>0</v>
      </c>
      <c r="W110">
        <f t="shared" si="40"/>
        <v>0</v>
      </c>
      <c r="X110">
        <f t="shared" si="41"/>
        <v>0</v>
      </c>
      <c r="Y110">
        <f t="shared" si="42"/>
        <v>0</v>
      </c>
      <c r="Z110">
        <f t="shared" si="43"/>
        <v>0</v>
      </c>
      <c r="AA110">
        <f t="shared" si="44"/>
        <v>0</v>
      </c>
      <c r="AB110">
        <f t="shared" si="45"/>
        <v>0</v>
      </c>
      <c r="AC110">
        <f t="shared" si="46"/>
        <v>0</v>
      </c>
      <c r="AD110">
        <f t="shared" si="47"/>
        <v>0</v>
      </c>
      <c r="AE110">
        <f t="shared" si="48"/>
        <v>0</v>
      </c>
      <c r="AF110">
        <f t="shared" si="49"/>
        <v>0</v>
      </c>
      <c r="AG110">
        <f t="shared" si="50"/>
        <v>0</v>
      </c>
      <c r="AH110">
        <f t="shared" si="51"/>
        <v>0</v>
      </c>
      <c r="AI110">
        <f t="shared" si="52"/>
        <v>0</v>
      </c>
      <c r="AJ110">
        <f t="shared" si="53"/>
        <v>0</v>
      </c>
      <c r="AK110">
        <f t="shared" si="54"/>
        <v>0</v>
      </c>
      <c r="AL110">
        <f t="shared" si="55"/>
        <v>0</v>
      </c>
      <c r="AM110">
        <f t="shared" si="56"/>
        <v>0</v>
      </c>
      <c r="AN110">
        <f t="shared" si="57"/>
        <v>0</v>
      </c>
      <c r="AO110">
        <f t="shared" si="58"/>
        <v>0</v>
      </c>
      <c r="AP110">
        <f t="shared" si="59"/>
        <v>0</v>
      </c>
      <c r="AQ110">
        <f t="shared" si="60"/>
        <v>0</v>
      </c>
      <c r="AR110">
        <f t="shared" si="61"/>
        <v>0</v>
      </c>
      <c r="AS110">
        <f t="shared" si="62"/>
        <v>0</v>
      </c>
      <c r="AT110">
        <f t="shared" si="63"/>
        <v>0</v>
      </c>
      <c r="AU110">
        <f t="shared" si="64"/>
        <v>0</v>
      </c>
    </row>
    <row r="111" spans="1:51" ht="18.95" customHeight="1">
      <c r="A111" s="5" t="s">
        <v>297</v>
      </c>
      <c r="B111" s="5" t="s">
        <v>219</v>
      </c>
      <c r="C111" s="6" t="s">
        <v>220</v>
      </c>
      <c r="D111" s="11">
        <v>16</v>
      </c>
      <c r="E111" s="11"/>
      <c r="F111" s="11"/>
      <c r="G111" s="11"/>
      <c r="H111" s="11"/>
      <c r="I111" s="11"/>
      <c r="J111" s="11"/>
      <c r="K111" s="11"/>
      <c r="L111" s="11"/>
      <c r="M111" s="5"/>
      <c r="P111" s="4"/>
      <c r="AY111" s="4"/>
    </row>
    <row r="112" spans="1:51" ht="18.95" customHeight="1">
      <c r="A112" s="5" t="s">
        <v>298</v>
      </c>
      <c r="B112" s="5" t="s">
        <v>299</v>
      </c>
      <c r="C112" s="6" t="s">
        <v>136</v>
      </c>
      <c r="D112" s="11">
        <v>1</v>
      </c>
      <c r="E112" s="11"/>
      <c r="F112" s="11"/>
      <c r="G112" s="11"/>
      <c r="H112" s="11"/>
      <c r="I112" s="11"/>
      <c r="J112" s="11"/>
      <c r="K112" s="11"/>
      <c r="L112" s="11"/>
      <c r="M112" s="5"/>
      <c r="P112" s="4"/>
    </row>
    <row r="113" spans="1:51" ht="18.95" customHeight="1">
      <c r="A113" s="5" t="s">
        <v>300</v>
      </c>
      <c r="B113" s="5" t="s">
        <v>301</v>
      </c>
      <c r="C113" s="6" t="s">
        <v>137</v>
      </c>
      <c r="D113" s="11">
        <v>4</v>
      </c>
      <c r="E113" s="11"/>
      <c r="F113" s="11"/>
      <c r="G113" s="11"/>
      <c r="H113" s="11"/>
      <c r="I113" s="11"/>
      <c r="J113" s="11"/>
      <c r="K113" s="11"/>
      <c r="L113" s="11"/>
      <c r="M113" s="5"/>
      <c r="P113" s="4"/>
    </row>
    <row r="114" spans="1:51" ht="18.95" customHeight="1">
      <c r="A114" s="5" t="s">
        <v>302</v>
      </c>
      <c r="B114" s="5" t="s">
        <v>303</v>
      </c>
      <c r="C114" s="6" t="s">
        <v>136</v>
      </c>
      <c r="D114" s="11">
        <v>15.1</v>
      </c>
      <c r="E114" s="11"/>
      <c r="F114" s="11"/>
      <c r="G114" s="11"/>
      <c r="H114" s="11"/>
      <c r="I114" s="11"/>
      <c r="J114" s="11"/>
      <c r="K114" s="11"/>
      <c r="L114" s="11"/>
      <c r="M114" s="5"/>
      <c r="P114" s="4"/>
    </row>
    <row r="115" spans="1:51" ht="18.95" customHeight="1">
      <c r="A115" s="5" t="s">
        <v>304</v>
      </c>
      <c r="B115" s="5" t="s">
        <v>305</v>
      </c>
      <c r="C115" s="6" t="s">
        <v>136</v>
      </c>
      <c r="D115" s="11">
        <v>14</v>
      </c>
      <c r="E115" s="11"/>
      <c r="F115" s="11"/>
      <c r="G115" s="11"/>
      <c r="H115" s="11"/>
      <c r="I115" s="11"/>
      <c r="J115" s="11"/>
      <c r="K115" s="11"/>
      <c r="L115" s="11"/>
      <c r="M115" s="5"/>
      <c r="P115" s="4"/>
      <c r="AY115" s="4"/>
    </row>
    <row r="116" spans="1:51" ht="18.95" customHeight="1">
      <c r="A116" s="5" t="s">
        <v>306</v>
      </c>
      <c r="B116" s="5" t="s">
        <v>307</v>
      </c>
      <c r="C116" s="6" t="s">
        <v>136</v>
      </c>
      <c r="D116" s="11">
        <v>14</v>
      </c>
      <c r="E116" s="11"/>
      <c r="F116" s="11"/>
      <c r="G116" s="11"/>
      <c r="H116" s="11"/>
      <c r="I116" s="11"/>
      <c r="J116" s="11"/>
      <c r="K116" s="11"/>
      <c r="L116" s="11"/>
      <c r="M116" s="5"/>
      <c r="P116" s="4"/>
    </row>
    <row r="117" spans="1:51" ht="18.95" customHeight="1">
      <c r="A117" s="5" t="s">
        <v>308</v>
      </c>
      <c r="B117" s="5" t="s">
        <v>309</v>
      </c>
      <c r="C117" s="6" t="s">
        <v>44</v>
      </c>
      <c r="D117" s="11">
        <v>5</v>
      </c>
      <c r="E117" s="11"/>
      <c r="F117" s="11"/>
      <c r="G117" s="11"/>
      <c r="H117" s="11"/>
      <c r="I117" s="11"/>
      <c r="J117" s="11"/>
      <c r="K117" s="11"/>
      <c r="L117" s="11"/>
      <c r="M117" s="5"/>
      <c r="P117" s="4"/>
    </row>
    <row r="118" spans="1:51" ht="18.95" customHeight="1">
      <c r="A118" s="5" t="s">
        <v>242</v>
      </c>
      <c r="B118" s="5" t="s">
        <v>243</v>
      </c>
      <c r="C118" s="6" t="s">
        <v>96</v>
      </c>
      <c r="D118" s="11">
        <v>14</v>
      </c>
      <c r="E118" s="11"/>
      <c r="F118" s="11"/>
      <c r="G118" s="11"/>
      <c r="H118" s="11"/>
      <c r="I118" s="11"/>
      <c r="J118" s="11"/>
      <c r="K118" s="11"/>
      <c r="L118" s="11"/>
      <c r="M118" s="5"/>
      <c r="P118" s="4"/>
    </row>
    <row r="119" spans="1:51" ht="18.95" customHeight="1">
      <c r="A119" s="5" t="s">
        <v>293</v>
      </c>
      <c r="B119" s="5" t="s">
        <v>294</v>
      </c>
      <c r="C119" s="6" t="s">
        <v>96</v>
      </c>
      <c r="D119" s="11">
        <v>8.5</v>
      </c>
      <c r="E119" s="11"/>
      <c r="F119" s="11"/>
      <c r="G119" s="11"/>
      <c r="H119" s="11"/>
      <c r="I119" s="11"/>
      <c r="J119" s="11"/>
      <c r="K119" s="11"/>
      <c r="L119" s="11"/>
      <c r="M119" s="5"/>
      <c r="P119" s="4"/>
    </row>
    <row r="120" spans="1:51" ht="18.95" customHeight="1">
      <c r="A120" s="5" t="s">
        <v>404</v>
      </c>
      <c r="B120" s="5" t="s">
        <v>402</v>
      </c>
      <c r="C120" s="6" t="s">
        <v>96</v>
      </c>
      <c r="D120" s="11">
        <v>13.6</v>
      </c>
      <c r="E120" s="11"/>
      <c r="F120" s="11"/>
      <c r="G120" s="11"/>
      <c r="H120" s="11"/>
      <c r="I120" s="11"/>
      <c r="J120" s="11"/>
      <c r="K120" s="11"/>
      <c r="L120" s="11"/>
      <c r="M120" s="5"/>
      <c r="P120" s="4"/>
    </row>
    <row r="121" spans="1:51" ht="18.95" customHeight="1">
      <c r="A121" s="5" t="s">
        <v>401</v>
      </c>
      <c r="B121" s="5" t="s">
        <v>402</v>
      </c>
      <c r="C121" s="6" t="s">
        <v>193</v>
      </c>
      <c r="D121" s="11">
        <v>4</v>
      </c>
      <c r="E121" s="11"/>
      <c r="F121" s="11"/>
      <c r="G121" s="11"/>
      <c r="H121" s="11"/>
      <c r="I121" s="11"/>
      <c r="J121" s="11"/>
      <c r="K121" s="11"/>
      <c r="L121" s="11"/>
      <c r="M121" s="5"/>
      <c r="O121" t="str">
        <f>"01"</f>
        <v>01</v>
      </c>
      <c r="P121" s="4" t="s">
        <v>43</v>
      </c>
      <c r="Q121">
        <v>1</v>
      </c>
      <c r="R121">
        <f t="shared" si="35"/>
        <v>0</v>
      </c>
      <c r="S121">
        <f t="shared" si="36"/>
        <v>0</v>
      </c>
      <c r="T121">
        <f t="shared" si="37"/>
        <v>0</v>
      </c>
      <c r="U121">
        <f t="shared" si="38"/>
        <v>0</v>
      </c>
      <c r="V121">
        <f t="shared" si="39"/>
        <v>0</v>
      </c>
      <c r="W121">
        <f t="shared" si="40"/>
        <v>0</v>
      </c>
      <c r="X121">
        <f t="shared" si="41"/>
        <v>0</v>
      </c>
      <c r="Y121">
        <f t="shared" si="42"/>
        <v>0</v>
      </c>
      <c r="Z121">
        <f t="shared" si="43"/>
        <v>0</v>
      </c>
      <c r="AA121">
        <f t="shared" si="44"/>
        <v>0</v>
      </c>
      <c r="AB121">
        <f t="shared" si="45"/>
        <v>0</v>
      </c>
      <c r="AC121">
        <f t="shared" si="46"/>
        <v>0</v>
      </c>
      <c r="AD121">
        <f t="shared" si="47"/>
        <v>0</v>
      </c>
      <c r="AE121">
        <f t="shared" si="48"/>
        <v>0</v>
      </c>
      <c r="AF121">
        <f t="shared" si="49"/>
        <v>0</v>
      </c>
      <c r="AG121">
        <f t="shared" si="50"/>
        <v>0</v>
      </c>
      <c r="AH121">
        <f t="shared" si="51"/>
        <v>0</v>
      </c>
      <c r="AI121">
        <f t="shared" si="52"/>
        <v>0</v>
      </c>
      <c r="AJ121">
        <f t="shared" si="53"/>
        <v>0</v>
      </c>
      <c r="AK121">
        <f t="shared" si="54"/>
        <v>0</v>
      </c>
      <c r="AL121">
        <f t="shared" si="55"/>
        <v>0</v>
      </c>
      <c r="AM121">
        <f t="shared" si="56"/>
        <v>0</v>
      </c>
      <c r="AN121">
        <f t="shared" si="57"/>
        <v>0</v>
      </c>
      <c r="AO121">
        <f t="shared" si="58"/>
        <v>0</v>
      </c>
      <c r="AP121">
        <f t="shared" si="59"/>
        <v>0</v>
      </c>
      <c r="AQ121">
        <f t="shared" si="60"/>
        <v>0</v>
      </c>
      <c r="AR121">
        <f t="shared" si="61"/>
        <v>0</v>
      </c>
      <c r="AS121">
        <f t="shared" si="62"/>
        <v>0</v>
      </c>
      <c r="AT121">
        <f t="shared" si="63"/>
        <v>0</v>
      </c>
      <c r="AU121">
        <f t="shared" si="64"/>
        <v>0</v>
      </c>
    </row>
    <row r="122" spans="1:51" ht="18.95" customHeight="1">
      <c r="A122" s="7"/>
      <c r="B122" s="7"/>
      <c r="C122" s="8"/>
      <c r="D122" s="11"/>
      <c r="E122" s="11"/>
      <c r="F122" s="11"/>
      <c r="G122" s="11"/>
      <c r="H122" s="11"/>
      <c r="I122" s="11"/>
      <c r="J122" s="11"/>
      <c r="K122" s="11"/>
      <c r="L122" s="11"/>
      <c r="M122" s="7"/>
    </row>
    <row r="123" spans="1:51" ht="18.95" customHeight="1">
      <c r="A123" s="7"/>
      <c r="B123" s="7"/>
      <c r="C123" s="8"/>
      <c r="D123" s="11"/>
      <c r="E123" s="11"/>
      <c r="F123" s="11"/>
      <c r="G123" s="11"/>
      <c r="H123" s="11"/>
      <c r="I123" s="11"/>
      <c r="J123" s="11"/>
      <c r="K123" s="11"/>
      <c r="L123" s="11"/>
      <c r="M123" s="7"/>
    </row>
    <row r="124" spans="1:51" ht="18.95" customHeight="1">
      <c r="A124" s="7"/>
      <c r="B124" s="7"/>
      <c r="C124" s="8"/>
      <c r="D124" s="11"/>
      <c r="E124" s="11"/>
      <c r="F124" s="11"/>
      <c r="G124" s="11"/>
      <c r="H124" s="11"/>
      <c r="I124" s="11"/>
      <c r="J124" s="11"/>
      <c r="K124" s="11"/>
      <c r="L124" s="11"/>
      <c r="M124" s="7"/>
    </row>
    <row r="125" spans="1:51" ht="18.95" customHeight="1">
      <c r="A125" s="7"/>
      <c r="B125" s="7"/>
      <c r="C125" s="8"/>
      <c r="D125" s="11"/>
      <c r="E125" s="11"/>
      <c r="F125" s="11"/>
      <c r="G125" s="11"/>
      <c r="H125" s="11"/>
      <c r="I125" s="11"/>
      <c r="J125" s="11"/>
      <c r="K125" s="11"/>
      <c r="L125" s="11"/>
      <c r="M125" s="7"/>
    </row>
    <row r="126" spans="1:51" ht="18.95" customHeight="1">
      <c r="A126" s="7"/>
      <c r="B126" s="7"/>
      <c r="C126" s="8"/>
      <c r="D126" s="11"/>
      <c r="E126" s="11"/>
      <c r="F126" s="11"/>
      <c r="G126" s="11"/>
      <c r="H126" s="11"/>
      <c r="I126" s="11"/>
      <c r="J126" s="11"/>
      <c r="K126" s="11"/>
      <c r="L126" s="11"/>
      <c r="M126" s="7"/>
    </row>
    <row r="127" spans="1:51" ht="18.95" customHeight="1">
      <c r="A127" s="7"/>
      <c r="B127" s="7"/>
      <c r="C127" s="8"/>
      <c r="D127" s="11"/>
      <c r="E127" s="11"/>
      <c r="F127" s="11"/>
      <c r="G127" s="11"/>
      <c r="H127" s="11"/>
      <c r="I127" s="11"/>
      <c r="J127" s="11"/>
      <c r="K127" s="11"/>
      <c r="L127" s="11"/>
      <c r="M127" s="7"/>
    </row>
    <row r="128" spans="1:51" ht="18.95" customHeight="1">
      <c r="A128" s="7"/>
      <c r="B128" s="7"/>
      <c r="C128" s="8"/>
      <c r="D128" s="11"/>
      <c r="E128" s="11"/>
      <c r="F128" s="11"/>
      <c r="G128" s="11"/>
      <c r="H128" s="11"/>
      <c r="I128" s="11"/>
      <c r="J128" s="11"/>
      <c r="K128" s="11"/>
      <c r="L128" s="11"/>
      <c r="M128" s="7"/>
    </row>
    <row r="129" spans="1:51" ht="18.95" customHeight="1">
      <c r="A129" s="7"/>
      <c r="B129" s="7"/>
      <c r="C129" s="8"/>
      <c r="D129" s="11"/>
      <c r="E129" s="11"/>
      <c r="F129" s="11"/>
      <c r="G129" s="11"/>
      <c r="H129" s="11"/>
      <c r="I129" s="11"/>
      <c r="J129" s="11"/>
      <c r="K129" s="11"/>
      <c r="L129" s="11"/>
      <c r="M129" s="7"/>
    </row>
    <row r="130" spans="1:51" ht="18.95" customHeight="1">
      <c r="A130" s="7"/>
      <c r="B130" s="7"/>
      <c r="C130" s="8"/>
      <c r="D130" s="11"/>
      <c r="E130" s="11"/>
      <c r="F130" s="11"/>
      <c r="G130" s="11"/>
      <c r="H130" s="11"/>
      <c r="I130" s="11"/>
      <c r="J130" s="11"/>
      <c r="K130" s="11"/>
      <c r="L130" s="11"/>
      <c r="M130" s="7"/>
    </row>
    <row r="131" spans="1:51" ht="18.95" customHeight="1">
      <c r="A131" s="7"/>
      <c r="B131" s="7"/>
      <c r="C131" s="8"/>
      <c r="D131" s="11"/>
      <c r="E131" s="11"/>
      <c r="F131" s="11"/>
      <c r="G131" s="11"/>
      <c r="H131" s="11"/>
      <c r="I131" s="11"/>
      <c r="J131" s="11"/>
      <c r="K131" s="11"/>
      <c r="L131" s="11"/>
      <c r="M131" s="7"/>
    </row>
    <row r="132" spans="1:51" ht="18.95" customHeight="1">
      <c r="A132" s="7"/>
      <c r="B132" s="7"/>
      <c r="C132" s="8"/>
      <c r="D132" s="11"/>
      <c r="E132" s="11"/>
      <c r="F132" s="11"/>
      <c r="G132" s="11"/>
      <c r="H132" s="11"/>
      <c r="I132" s="11"/>
      <c r="J132" s="11"/>
      <c r="K132" s="11"/>
      <c r="L132" s="11"/>
      <c r="M132" s="7"/>
    </row>
    <row r="133" spans="1:51" ht="18.95" customHeight="1">
      <c r="A133" s="7"/>
      <c r="B133" s="7"/>
      <c r="C133" s="8"/>
      <c r="D133" s="11"/>
      <c r="E133" s="11"/>
      <c r="F133" s="11"/>
      <c r="G133" s="11"/>
      <c r="H133" s="11"/>
      <c r="I133" s="11"/>
      <c r="J133" s="11"/>
      <c r="K133" s="11"/>
      <c r="L133" s="11"/>
      <c r="M133" s="7"/>
    </row>
    <row r="134" spans="1:51" ht="18.95" customHeight="1">
      <c r="A134" s="7"/>
      <c r="B134" s="7"/>
      <c r="C134" s="8"/>
      <c r="D134" s="11"/>
      <c r="E134" s="11"/>
      <c r="F134" s="11"/>
      <c r="G134" s="11"/>
      <c r="H134" s="11"/>
      <c r="I134" s="11"/>
      <c r="J134" s="11"/>
      <c r="K134" s="11"/>
      <c r="L134" s="11"/>
      <c r="M134" s="7"/>
    </row>
    <row r="135" spans="1:51" ht="18.95" customHeight="1">
      <c r="A135" s="7"/>
      <c r="B135" s="7"/>
      <c r="C135" s="8"/>
      <c r="D135" s="11"/>
      <c r="E135" s="11"/>
      <c r="F135" s="11"/>
      <c r="G135" s="11"/>
      <c r="H135" s="11"/>
      <c r="I135" s="11"/>
      <c r="J135" s="11"/>
      <c r="K135" s="11"/>
      <c r="L135" s="11"/>
      <c r="M135" s="7"/>
    </row>
    <row r="136" spans="1:51" ht="18.95" customHeight="1">
      <c r="A136" s="7"/>
      <c r="B136" s="7"/>
      <c r="C136" s="8"/>
      <c r="D136" s="11"/>
      <c r="E136" s="11"/>
      <c r="F136" s="11"/>
      <c r="G136" s="11"/>
      <c r="H136" s="11"/>
      <c r="I136" s="11"/>
      <c r="J136" s="11"/>
      <c r="K136" s="11"/>
      <c r="L136" s="11"/>
      <c r="M136" s="7"/>
    </row>
    <row r="137" spans="1:51" ht="18.95" customHeight="1">
      <c r="A137" s="7"/>
      <c r="B137" s="7"/>
      <c r="C137" s="8"/>
      <c r="D137" s="11"/>
      <c r="E137" s="11"/>
      <c r="F137" s="11"/>
      <c r="G137" s="11"/>
      <c r="H137" s="11"/>
      <c r="I137" s="11"/>
      <c r="J137" s="11"/>
      <c r="K137" s="11"/>
      <c r="L137" s="11"/>
      <c r="M137" s="7"/>
    </row>
    <row r="138" spans="1:51" ht="18.95" customHeight="1">
      <c r="A138" s="7"/>
      <c r="B138" s="7"/>
      <c r="C138" s="8"/>
      <c r="D138" s="11"/>
      <c r="E138" s="11"/>
      <c r="F138" s="11"/>
      <c r="G138" s="11"/>
      <c r="H138" s="11"/>
      <c r="I138" s="11"/>
      <c r="J138" s="11"/>
      <c r="K138" s="11"/>
      <c r="L138" s="11"/>
      <c r="M138" s="7"/>
    </row>
    <row r="139" spans="1:51" ht="18.95" customHeight="1">
      <c r="A139" s="7"/>
      <c r="B139" s="7"/>
      <c r="C139" s="8"/>
      <c r="D139" s="11"/>
      <c r="E139" s="11"/>
      <c r="F139" s="11"/>
      <c r="G139" s="11"/>
      <c r="H139" s="11"/>
      <c r="I139" s="11"/>
      <c r="J139" s="11"/>
      <c r="K139" s="11"/>
      <c r="L139" s="11"/>
      <c r="M139" s="7"/>
    </row>
    <row r="140" spans="1:51" ht="18.95" customHeight="1">
      <c r="A140" s="7"/>
      <c r="B140" s="7"/>
      <c r="C140" s="8"/>
      <c r="D140" s="11"/>
      <c r="E140" s="11"/>
      <c r="F140" s="11"/>
      <c r="G140" s="11"/>
      <c r="H140" s="11"/>
      <c r="I140" s="11"/>
      <c r="J140" s="11"/>
      <c r="K140" s="11"/>
      <c r="L140" s="11"/>
      <c r="M140" s="7"/>
    </row>
    <row r="141" spans="1:51" ht="18.95" customHeight="1">
      <c r="A141" s="7"/>
      <c r="B141" s="7"/>
      <c r="C141" s="8"/>
      <c r="D141" s="11"/>
      <c r="E141" s="11"/>
      <c r="F141" s="11"/>
      <c r="G141" s="11"/>
      <c r="H141" s="11"/>
      <c r="I141" s="11"/>
      <c r="J141" s="11"/>
      <c r="K141" s="11"/>
      <c r="L141" s="11"/>
      <c r="M141" s="7"/>
    </row>
    <row r="142" spans="1:51" ht="18.95" customHeight="1">
      <c r="A142" s="9" t="s">
        <v>45</v>
      </c>
      <c r="B142" s="134"/>
      <c r="C142" s="10"/>
      <c r="D142" s="12"/>
      <c r="E142" s="12"/>
      <c r="F142" s="12">
        <f>ROUNDDOWN(SUMIF(Q98:Q141, "1", F98:F141), 0)</f>
        <v>0</v>
      </c>
      <c r="G142" s="12"/>
      <c r="H142" s="12">
        <f>ROUNDDOWN(SUMIF(Q98:Q141, "1", H98:H141), 0)</f>
        <v>0</v>
      </c>
      <c r="I142" s="12"/>
      <c r="J142" s="12">
        <f>ROUNDDOWN(SUMIF(Q98:Q141, "1", J98:J141), 0)</f>
        <v>0</v>
      </c>
      <c r="K142" s="12"/>
      <c r="L142" s="12">
        <f>F142+H142+J142</f>
        <v>0</v>
      </c>
      <c r="M142" s="134"/>
      <c r="R142">
        <f t="shared" ref="R142:AY142" si="65">ROUNDDOWN(SUM(R98:R121), 0)</f>
        <v>0</v>
      </c>
      <c r="S142">
        <f t="shared" si="65"/>
        <v>0</v>
      </c>
      <c r="T142">
        <f t="shared" si="65"/>
        <v>0</v>
      </c>
      <c r="U142">
        <f t="shared" si="65"/>
        <v>0</v>
      </c>
      <c r="V142">
        <f t="shared" si="65"/>
        <v>0</v>
      </c>
      <c r="W142">
        <f t="shared" si="65"/>
        <v>0</v>
      </c>
      <c r="X142">
        <f t="shared" si="65"/>
        <v>0</v>
      </c>
      <c r="Y142">
        <f t="shared" si="65"/>
        <v>0</v>
      </c>
      <c r="Z142">
        <f t="shared" si="65"/>
        <v>0</v>
      </c>
      <c r="AA142">
        <f t="shared" si="65"/>
        <v>0</v>
      </c>
      <c r="AB142">
        <f t="shared" si="65"/>
        <v>0</v>
      </c>
      <c r="AC142">
        <f t="shared" si="65"/>
        <v>0</v>
      </c>
      <c r="AD142">
        <f t="shared" si="65"/>
        <v>0</v>
      </c>
      <c r="AE142">
        <f t="shared" si="65"/>
        <v>0</v>
      </c>
      <c r="AF142">
        <f t="shared" si="65"/>
        <v>0</v>
      </c>
      <c r="AG142">
        <f t="shared" si="65"/>
        <v>0</v>
      </c>
      <c r="AH142">
        <f t="shared" si="65"/>
        <v>0</v>
      </c>
      <c r="AI142">
        <f t="shared" si="65"/>
        <v>0</v>
      </c>
      <c r="AJ142">
        <f t="shared" si="65"/>
        <v>0</v>
      </c>
      <c r="AK142">
        <f t="shared" si="65"/>
        <v>0</v>
      </c>
      <c r="AL142">
        <f t="shared" si="65"/>
        <v>0</v>
      </c>
      <c r="AM142">
        <f t="shared" si="65"/>
        <v>0</v>
      </c>
      <c r="AN142">
        <f t="shared" si="65"/>
        <v>0</v>
      </c>
      <c r="AO142">
        <f t="shared" si="65"/>
        <v>0</v>
      </c>
      <c r="AP142">
        <f t="shared" si="65"/>
        <v>0</v>
      </c>
      <c r="AQ142">
        <f t="shared" si="65"/>
        <v>0</v>
      </c>
      <c r="AR142">
        <f t="shared" si="65"/>
        <v>0</v>
      </c>
      <c r="AS142">
        <f t="shared" si="65"/>
        <v>0</v>
      </c>
      <c r="AT142">
        <f t="shared" si="65"/>
        <v>0</v>
      </c>
      <c r="AU142">
        <f t="shared" si="65"/>
        <v>0</v>
      </c>
      <c r="AV142">
        <f t="shared" si="65"/>
        <v>0</v>
      </c>
      <c r="AW142">
        <f t="shared" si="65"/>
        <v>0</v>
      </c>
      <c r="AX142">
        <f t="shared" si="65"/>
        <v>0</v>
      </c>
      <c r="AY142">
        <f t="shared" si="65"/>
        <v>0</v>
      </c>
    </row>
    <row r="143" spans="1:51" ht="18.95" customHeight="1">
      <c r="A143" s="284" t="s">
        <v>368</v>
      </c>
      <c r="B143" s="285"/>
      <c r="C143" s="285"/>
      <c r="D143" s="286"/>
      <c r="E143" s="286"/>
      <c r="F143" s="286"/>
      <c r="G143" s="286"/>
      <c r="H143" s="286"/>
      <c r="I143" s="286"/>
      <c r="J143" s="286"/>
      <c r="K143" s="286"/>
      <c r="L143" s="286"/>
      <c r="M143" s="285"/>
    </row>
    <row r="144" spans="1:51" ht="18.95" customHeight="1">
      <c r="A144" s="5" t="s">
        <v>228</v>
      </c>
      <c r="B144" s="5" t="s">
        <v>229</v>
      </c>
      <c r="C144" s="6" t="s">
        <v>134</v>
      </c>
      <c r="D144" s="11">
        <v>2444</v>
      </c>
      <c r="E144" s="11"/>
      <c r="F144" s="11"/>
      <c r="G144" s="11"/>
      <c r="H144" s="11"/>
      <c r="I144" s="11"/>
      <c r="J144" s="11"/>
      <c r="K144" s="11"/>
      <c r="L144" s="11"/>
      <c r="M144" s="5"/>
      <c r="P144" s="4"/>
    </row>
    <row r="145" spans="1:51" ht="18.95" customHeight="1">
      <c r="A145" s="5" t="s">
        <v>310</v>
      </c>
      <c r="B145" s="5" t="s">
        <v>311</v>
      </c>
      <c r="C145" s="6" t="s">
        <v>44</v>
      </c>
      <c r="D145" s="11">
        <v>1.3</v>
      </c>
      <c r="E145" s="11"/>
      <c r="F145" s="11"/>
      <c r="G145" s="11"/>
      <c r="H145" s="11"/>
      <c r="I145" s="11"/>
      <c r="J145" s="11"/>
      <c r="K145" s="11"/>
      <c r="L145" s="11"/>
      <c r="M145" s="5"/>
      <c r="P145" s="4"/>
    </row>
    <row r="146" spans="1:51" ht="18.95" customHeight="1">
      <c r="A146" s="5" t="s">
        <v>312</v>
      </c>
      <c r="B146" s="5" t="s">
        <v>313</v>
      </c>
      <c r="C146" s="6" t="s">
        <v>44</v>
      </c>
      <c r="D146" s="11">
        <v>15</v>
      </c>
      <c r="E146" s="11"/>
      <c r="F146" s="11"/>
      <c r="G146" s="11"/>
      <c r="H146" s="11"/>
      <c r="I146" s="11"/>
      <c r="J146" s="11"/>
      <c r="K146" s="11"/>
      <c r="L146" s="11"/>
      <c r="M146" s="5"/>
      <c r="P146" s="4"/>
    </row>
    <row r="147" spans="1:51" ht="18.95" customHeight="1">
      <c r="A147" s="5" t="s">
        <v>235</v>
      </c>
      <c r="B147" s="5" t="s">
        <v>229</v>
      </c>
      <c r="C147" s="6" t="s">
        <v>134</v>
      </c>
      <c r="D147" s="11">
        <v>700</v>
      </c>
      <c r="E147" s="11"/>
      <c r="F147" s="11"/>
      <c r="G147" s="11"/>
      <c r="H147" s="11"/>
      <c r="I147" s="11"/>
      <c r="J147" s="11"/>
      <c r="K147" s="11"/>
      <c r="L147" s="11"/>
      <c r="M147" s="5"/>
      <c r="P147" s="4"/>
    </row>
    <row r="148" spans="1:51" ht="18.95" customHeight="1">
      <c r="A148" s="5" t="s">
        <v>314</v>
      </c>
      <c r="B148" s="5" t="s">
        <v>313</v>
      </c>
      <c r="C148" s="6" t="s">
        <v>44</v>
      </c>
      <c r="D148" s="11">
        <v>8.6</v>
      </c>
      <c r="E148" s="11"/>
      <c r="F148" s="11"/>
      <c r="G148" s="11"/>
      <c r="H148" s="11"/>
      <c r="I148" s="11"/>
      <c r="J148" s="11"/>
      <c r="K148" s="11"/>
      <c r="L148" s="11"/>
      <c r="M148" s="5"/>
      <c r="P148" s="4"/>
    </row>
    <row r="149" spans="1:51" ht="18.95" customHeight="1">
      <c r="A149" s="5" t="s">
        <v>315</v>
      </c>
      <c r="B149" s="5" t="s">
        <v>311</v>
      </c>
      <c r="C149" s="6" t="s">
        <v>44</v>
      </c>
      <c r="D149" s="11">
        <v>0.2</v>
      </c>
      <c r="E149" s="11"/>
      <c r="F149" s="11"/>
      <c r="G149" s="11"/>
      <c r="H149" s="11"/>
      <c r="I149" s="11"/>
      <c r="J149" s="11"/>
      <c r="K149" s="11"/>
      <c r="L149" s="11"/>
      <c r="M149" s="5"/>
      <c r="P149" s="4"/>
      <c r="AY149" s="4"/>
    </row>
    <row r="150" spans="1:51" ht="18.95" customHeight="1">
      <c r="A150" s="5" t="s">
        <v>316</v>
      </c>
      <c r="B150" s="5" t="s">
        <v>317</v>
      </c>
      <c r="C150" s="6" t="s">
        <v>318</v>
      </c>
      <c r="D150" s="11">
        <v>1.1000000000000001</v>
      </c>
      <c r="E150" s="11"/>
      <c r="F150" s="11"/>
      <c r="G150" s="11"/>
      <c r="H150" s="11"/>
      <c r="I150" s="11"/>
      <c r="J150" s="11"/>
      <c r="K150" s="11"/>
      <c r="L150" s="11"/>
      <c r="M150" s="5"/>
      <c r="P150" s="4"/>
    </row>
    <row r="151" spans="1:51" ht="18.95" customHeight="1">
      <c r="A151" s="5" t="s">
        <v>319</v>
      </c>
      <c r="B151" s="5" t="s">
        <v>320</v>
      </c>
      <c r="C151" s="6" t="s">
        <v>44</v>
      </c>
      <c r="D151" s="11">
        <v>8.6</v>
      </c>
      <c r="E151" s="11"/>
      <c r="F151" s="11"/>
      <c r="G151" s="11"/>
      <c r="H151" s="11"/>
      <c r="I151" s="11"/>
      <c r="J151" s="11"/>
      <c r="K151" s="11"/>
      <c r="L151" s="11"/>
      <c r="M151" s="5"/>
      <c r="P151" s="4"/>
    </row>
    <row r="152" spans="1:51" ht="18.95" customHeight="1">
      <c r="A152" s="5" t="s">
        <v>321</v>
      </c>
      <c r="B152" s="5" t="s">
        <v>322</v>
      </c>
      <c r="C152" s="6" t="s">
        <v>96</v>
      </c>
      <c r="D152" s="11">
        <v>3.2</v>
      </c>
      <c r="E152" s="11"/>
      <c r="F152" s="11"/>
      <c r="G152" s="11"/>
      <c r="H152" s="11"/>
      <c r="I152" s="11"/>
      <c r="J152" s="11"/>
      <c r="K152" s="11"/>
      <c r="L152" s="11"/>
      <c r="M152" s="5"/>
      <c r="P152" s="4"/>
    </row>
    <row r="153" spans="1:51" ht="18.95" customHeight="1">
      <c r="A153" s="7"/>
      <c r="B153" s="7"/>
      <c r="C153" s="8"/>
      <c r="D153" s="11"/>
      <c r="E153" s="11"/>
      <c r="F153" s="11"/>
      <c r="G153" s="11"/>
      <c r="H153" s="11"/>
      <c r="I153" s="11"/>
      <c r="J153" s="11"/>
      <c r="K153" s="11"/>
      <c r="L153" s="11"/>
      <c r="M153" s="7"/>
    </row>
    <row r="154" spans="1:51" ht="18.95" customHeight="1">
      <c r="A154" s="7"/>
      <c r="B154" s="7"/>
      <c r="C154" s="8"/>
      <c r="D154" s="11"/>
      <c r="E154" s="11"/>
      <c r="F154" s="11"/>
      <c r="G154" s="11"/>
      <c r="H154" s="11"/>
      <c r="I154" s="11"/>
      <c r="J154" s="11"/>
      <c r="K154" s="11"/>
      <c r="L154" s="11"/>
      <c r="M154" s="7"/>
    </row>
    <row r="155" spans="1:51" ht="18.95" customHeight="1">
      <c r="A155" s="7"/>
      <c r="B155" s="7"/>
      <c r="C155" s="8"/>
      <c r="D155" s="11"/>
      <c r="E155" s="11"/>
      <c r="F155" s="11"/>
      <c r="G155" s="11"/>
      <c r="H155" s="11"/>
      <c r="I155" s="11"/>
      <c r="J155" s="11"/>
      <c r="K155" s="11"/>
      <c r="L155" s="11"/>
      <c r="M155" s="7"/>
    </row>
    <row r="156" spans="1:51" ht="18.95" customHeight="1">
      <c r="A156" s="7"/>
      <c r="B156" s="7"/>
      <c r="C156" s="8"/>
      <c r="D156" s="11"/>
      <c r="E156" s="11"/>
      <c r="F156" s="11"/>
      <c r="G156" s="11"/>
      <c r="H156" s="11"/>
      <c r="I156" s="11"/>
      <c r="J156" s="11"/>
      <c r="K156" s="11"/>
      <c r="L156" s="11"/>
      <c r="M156" s="7"/>
    </row>
    <row r="157" spans="1:51" ht="18.95" customHeight="1">
      <c r="A157" s="7"/>
      <c r="B157" s="7"/>
      <c r="C157" s="8"/>
      <c r="D157" s="11"/>
      <c r="E157" s="11"/>
      <c r="F157" s="11"/>
      <c r="G157" s="11"/>
      <c r="H157" s="11"/>
      <c r="I157" s="11"/>
      <c r="J157" s="11"/>
      <c r="K157" s="11"/>
      <c r="L157" s="11"/>
      <c r="M157" s="7"/>
    </row>
    <row r="158" spans="1:51" ht="18.95" customHeight="1">
      <c r="A158" s="7"/>
      <c r="B158" s="7"/>
      <c r="C158" s="8"/>
      <c r="D158" s="11"/>
      <c r="E158" s="11"/>
      <c r="F158" s="11"/>
      <c r="G158" s="11"/>
      <c r="H158" s="11"/>
      <c r="I158" s="11"/>
      <c r="J158" s="11"/>
      <c r="K158" s="11"/>
      <c r="L158" s="11"/>
      <c r="M158" s="7"/>
    </row>
    <row r="159" spans="1:51" ht="18.95" customHeight="1">
      <c r="A159" s="7"/>
      <c r="B159" s="7"/>
      <c r="C159" s="8"/>
      <c r="D159" s="11"/>
      <c r="E159" s="11"/>
      <c r="F159" s="11"/>
      <c r="G159" s="11"/>
      <c r="H159" s="11"/>
      <c r="I159" s="11"/>
      <c r="J159" s="11"/>
      <c r="K159" s="11"/>
      <c r="L159" s="11"/>
      <c r="M159" s="7"/>
    </row>
    <row r="160" spans="1:51" ht="18.95" customHeight="1">
      <c r="A160" s="7"/>
      <c r="B160" s="7"/>
      <c r="C160" s="8"/>
      <c r="D160" s="11"/>
      <c r="E160" s="11"/>
      <c r="F160" s="11"/>
      <c r="G160" s="11"/>
      <c r="H160" s="11"/>
      <c r="I160" s="11"/>
      <c r="J160" s="11"/>
      <c r="K160" s="11"/>
      <c r="L160" s="11"/>
      <c r="M160" s="7"/>
    </row>
    <row r="161" spans="1:51" ht="18.95" customHeight="1">
      <c r="A161" s="7"/>
      <c r="B161" s="7"/>
      <c r="C161" s="8"/>
      <c r="D161" s="11"/>
      <c r="E161" s="11"/>
      <c r="F161" s="11"/>
      <c r="G161" s="11"/>
      <c r="H161" s="11"/>
      <c r="I161" s="11"/>
      <c r="J161" s="11"/>
      <c r="K161" s="11"/>
      <c r="L161" s="11"/>
      <c r="M161" s="7"/>
    </row>
    <row r="162" spans="1:51" ht="18.95" customHeight="1">
      <c r="A162" s="7"/>
      <c r="B162" s="7"/>
      <c r="C162" s="8"/>
      <c r="D162" s="11"/>
      <c r="E162" s="11"/>
      <c r="F162" s="11"/>
      <c r="G162" s="11"/>
      <c r="H162" s="11"/>
      <c r="I162" s="11"/>
      <c r="J162" s="11"/>
      <c r="K162" s="11"/>
      <c r="L162" s="11"/>
      <c r="M162" s="7"/>
    </row>
    <row r="163" spans="1:51" ht="18.95" customHeight="1">
      <c r="A163" s="7"/>
      <c r="B163" s="7"/>
      <c r="C163" s="8"/>
      <c r="D163" s="11"/>
      <c r="E163" s="11"/>
      <c r="F163" s="11"/>
      <c r="G163" s="11"/>
      <c r="H163" s="11"/>
      <c r="I163" s="11"/>
      <c r="J163" s="11"/>
      <c r="K163" s="11"/>
      <c r="L163" s="11"/>
      <c r="M163" s="7"/>
    </row>
    <row r="164" spans="1:51" ht="18.95" customHeight="1">
      <c r="A164" s="7"/>
      <c r="B164" s="7"/>
      <c r="C164" s="8"/>
      <c r="D164" s="11"/>
      <c r="E164" s="11"/>
      <c r="F164" s="11"/>
      <c r="G164" s="11"/>
      <c r="H164" s="11"/>
      <c r="I164" s="11"/>
      <c r="J164" s="11"/>
      <c r="K164" s="11"/>
      <c r="L164" s="11"/>
      <c r="M164" s="7"/>
    </row>
    <row r="165" spans="1:51" ht="18.95" customHeight="1">
      <c r="A165" s="9" t="s">
        <v>45</v>
      </c>
      <c r="B165" s="134"/>
      <c r="C165" s="10"/>
      <c r="D165" s="12"/>
      <c r="E165" s="12"/>
      <c r="F165" s="12">
        <f>ROUNDDOWN(SUMIF(Q144:Q164, "1", F144:F164), 0)</f>
        <v>0</v>
      </c>
      <c r="G165" s="12"/>
      <c r="H165" s="12">
        <f>ROUNDDOWN(SUMIF(Q144:Q164, "1", H144:H164), 0)</f>
        <v>0</v>
      </c>
      <c r="I165" s="12"/>
      <c r="J165" s="12">
        <f>ROUNDDOWN(SUMIF(Q144:Q164, "1", J144:J164), 0)</f>
        <v>0</v>
      </c>
      <c r="K165" s="12"/>
      <c r="L165" s="12">
        <f>F165+H165+J165</f>
        <v>0</v>
      </c>
      <c r="M165" s="134"/>
      <c r="R165">
        <f t="shared" ref="R165:AY165" si="66">ROUNDDOWN(SUM(R144:R152), 0)</f>
        <v>0</v>
      </c>
      <c r="S165">
        <f t="shared" si="66"/>
        <v>0</v>
      </c>
      <c r="T165">
        <f t="shared" si="66"/>
        <v>0</v>
      </c>
      <c r="U165">
        <f t="shared" si="66"/>
        <v>0</v>
      </c>
      <c r="V165">
        <f t="shared" si="66"/>
        <v>0</v>
      </c>
      <c r="W165">
        <f t="shared" si="66"/>
        <v>0</v>
      </c>
      <c r="X165">
        <f t="shared" si="66"/>
        <v>0</v>
      </c>
      <c r="Y165">
        <f t="shared" si="66"/>
        <v>0</v>
      </c>
      <c r="Z165">
        <f t="shared" si="66"/>
        <v>0</v>
      </c>
      <c r="AA165">
        <f t="shared" si="66"/>
        <v>0</v>
      </c>
      <c r="AB165">
        <f t="shared" si="66"/>
        <v>0</v>
      </c>
      <c r="AC165">
        <f t="shared" si="66"/>
        <v>0</v>
      </c>
      <c r="AD165">
        <f t="shared" si="66"/>
        <v>0</v>
      </c>
      <c r="AE165">
        <f t="shared" si="66"/>
        <v>0</v>
      </c>
      <c r="AF165">
        <f t="shared" si="66"/>
        <v>0</v>
      </c>
      <c r="AG165">
        <f t="shared" si="66"/>
        <v>0</v>
      </c>
      <c r="AH165">
        <f t="shared" si="66"/>
        <v>0</v>
      </c>
      <c r="AI165">
        <f t="shared" si="66"/>
        <v>0</v>
      </c>
      <c r="AJ165">
        <f t="shared" si="66"/>
        <v>0</v>
      </c>
      <c r="AK165">
        <f t="shared" si="66"/>
        <v>0</v>
      </c>
      <c r="AL165">
        <f t="shared" si="66"/>
        <v>0</v>
      </c>
      <c r="AM165">
        <f t="shared" si="66"/>
        <v>0</v>
      </c>
      <c r="AN165">
        <f t="shared" si="66"/>
        <v>0</v>
      </c>
      <c r="AO165">
        <f t="shared" si="66"/>
        <v>0</v>
      </c>
      <c r="AP165">
        <f t="shared" si="66"/>
        <v>0</v>
      </c>
      <c r="AQ165">
        <f t="shared" si="66"/>
        <v>0</v>
      </c>
      <c r="AR165">
        <f t="shared" si="66"/>
        <v>0</v>
      </c>
      <c r="AS165">
        <f t="shared" si="66"/>
        <v>0</v>
      </c>
      <c r="AT165">
        <f t="shared" si="66"/>
        <v>0</v>
      </c>
      <c r="AU165">
        <f t="shared" si="66"/>
        <v>0</v>
      </c>
      <c r="AV165">
        <f t="shared" si="66"/>
        <v>0</v>
      </c>
      <c r="AW165">
        <f t="shared" si="66"/>
        <v>0</v>
      </c>
      <c r="AX165">
        <f t="shared" si="66"/>
        <v>0</v>
      </c>
      <c r="AY165">
        <f t="shared" si="66"/>
        <v>0</v>
      </c>
    </row>
    <row r="166" spans="1:51" ht="18.95" customHeight="1">
      <c r="A166" s="284" t="s">
        <v>369</v>
      </c>
      <c r="B166" s="285"/>
      <c r="C166" s="285"/>
      <c r="D166" s="286"/>
      <c r="E166" s="286"/>
      <c r="F166" s="286"/>
      <c r="G166" s="286"/>
      <c r="H166" s="286"/>
      <c r="I166" s="286"/>
      <c r="J166" s="286"/>
      <c r="K166" s="286"/>
      <c r="L166" s="286"/>
      <c r="M166" s="285"/>
    </row>
    <row r="167" spans="1:51" ht="18.95" customHeight="1">
      <c r="A167" s="5" t="s">
        <v>370</v>
      </c>
      <c r="B167" s="5" t="s">
        <v>323</v>
      </c>
      <c r="C167" s="6" t="s">
        <v>44</v>
      </c>
      <c r="D167" s="11">
        <v>9.1</v>
      </c>
      <c r="E167" s="11"/>
      <c r="F167" s="11"/>
      <c r="G167" s="11"/>
      <c r="H167" s="11"/>
      <c r="I167" s="11"/>
      <c r="J167" s="11"/>
      <c r="K167" s="11"/>
      <c r="L167" s="11"/>
      <c r="M167" s="5"/>
      <c r="P167" s="4"/>
    </row>
    <row r="168" spans="1:51" ht="18.95" customHeight="1">
      <c r="A168" s="5" t="s">
        <v>371</v>
      </c>
      <c r="B168" s="5" t="s">
        <v>132</v>
      </c>
      <c r="C168" s="6" t="s">
        <v>44</v>
      </c>
      <c r="D168" s="11">
        <v>7.5</v>
      </c>
      <c r="E168" s="11"/>
      <c r="F168" s="11"/>
      <c r="G168" s="11"/>
      <c r="H168" s="11"/>
      <c r="I168" s="11"/>
      <c r="J168" s="11"/>
      <c r="K168" s="11"/>
      <c r="L168" s="11"/>
      <c r="M168" s="5"/>
      <c r="P168" s="4"/>
    </row>
    <row r="169" spans="1:51" ht="18.95" customHeight="1">
      <c r="A169" s="5" t="s">
        <v>371</v>
      </c>
      <c r="B169" s="5" t="s">
        <v>324</v>
      </c>
      <c r="C169" s="6" t="s">
        <v>44</v>
      </c>
      <c r="D169" s="11">
        <v>19.8</v>
      </c>
      <c r="E169" s="11"/>
      <c r="F169" s="11"/>
      <c r="G169" s="11"/>
      <c r="H169" s="11"/>
      <c r="I169" s="11"/>
      <c r="J169" s="11"/>
      <c r="K169" s="11"/>
      <c r="L169" s="11"/>
      <c r="M169" s="5"/>
      <c r="P169" s="4"/>
    </row>
    <row r="170" spans="1:51" ht="18.95" customHeight="1">
      <c r="A170" s="7"/>
      <c r="B170" s="7"/>
      <c r="C170" s="8"/>
      <c r="D170" s="11"/>
      <c r="E170" s="11"/>
      <c r="F170" s="11"/>
      <c r="G170" s="11"/>
      <c r="H170" s="11"/>
      <c r="I170" s="11"/>
      <c r="J170" s="11"/>
      <c r="K170" s="11"/>
      <c r="L170" s="11"/>
      <c r="M170" s="7"/>
    </row>
    <row r="171" spans="1:51" ht="18.95" customHeight="1">
      <c r="A171" s="7"/>
      <c r="B171" s="7"/>
      <c r="C171" s="8"/>
      <c r="D171" s="11"/>
      <c r="E171" s="11"/>
      <c r="F171" s="11"/>
      <c r="G171" s="11"/>
      <c r="H171" s="11"/>
      <c r="I171" s="11"/>
      <c r="J171" s="11"/>
      <c r="K171" s="11"/>
      <c r="L171" s="11"/>
      <c r="M171" s="7"/>
    </row>
    <row r="172" spans="1:51" ht="18.95" customHeight="1">
      <c r="A172" s="7"/>
      <c r="B172" s="7"/>
      <c r="C172" s="8"/>
      <c r="D172" s="11"/>
      <c r="E172" s="11"/>
      <c r="F172" s="11"/>
      <c r="G172" s="11"/>
      <c r="H172" s="11"/>
      <c r="I172" s="11"/>
      <c r="J172" s="11"/>
      <c r="K172" s="11"/>
      <c r="L172" s="11"/>
      <c r="M172" s="7"/>
    </row>
    <row r="173" spans="1:51" ht="18.95" customHeight="1">
      <c r="A173" s="7"/>
      <c r="B173" s="7"/>
      <c r="C173" s="8"/>
      <c r="D173" s="11"/>
      <c r="E173" s="11"/>
      <c r="F173" s="11"/>
      <c r="G173" s="11"/>
      <c r="H173" s="11"/>
      <c r="I173" s="11"/>
      <c r="J173" s="11"/>
      <c r="K173" s="11"/>
      <c r="L173" s="11"/>
      <c r="M173" s="7"/>
    </row>
    <row r="174" spans="1:51" ht="18.95" customHeight="1">
      <c r="A174" s="7"/>
      <c r="B174" s="7"/>
      <c r="C174" s="8"/>
      <c r="D174" s="11"/>
      <c r="E174" s="11"/>
      <c r="F174" s="11"/>
      <c r="G174" s="11"/>
      <c r="H174" s="11"/>
      <c r="I174" s="11"/>
      <c r="J174" s="11"/>
      <c r="K174" s="11"/>
      <c r="L174" s="11"/>
      <c r="M174" s="7"/>
    </row>
    <row r="175" spans="1:51" ht="18.95" customHeight="1">
      <c r="A175" s="7"/>
      <c r="B175" s="7"/>
      <c r="C175" s="8"/>
      <c r="D175" s="11"/>
      <c r="E175" s="11"/>
      <c r="F175" s="11"/>
      <c r="G175" s="11"/>
      <c r="H175" s="11"/>
      <c r="I175" s="11"/>
      <c r="J175" s="11"/>
      <c r="K175" s="11"/>
      <c r="L175" s="11"/>
      <c r="M175" s="7"/>
    </row>
    <row r="176" spans="1:51" ht="18.95" customHeight="1">
      <c r="A176" s="7"/>
      <c r="B176" s="7"/>
      <c r="C176" s="8"/>
      <c r="D176" s="11"/>
      <c r="E176" s="11"/>
      <c r="F176" s="11"/>
      <c r="G176" s="11"/>
      <c r="H176" s="11"/>
      <c r="I176" s="11"/>
      <c r="J176" s="11"/>
      <c r="K176" s="11"/>
      <c r="L176" s="11"/>
      <c r="M176" s="7"/>
    </row>
    <row r="177" spans="1:51" ht="18.95" customHeight="1">
      <c r="A177" s="7"/>
      <c r="B177" s="7"/>
      <c r="C177" s="8"/>
      <c r="D177" s="11"/>
      <c r="E177" s="11"/>
      <c r="F177" s="11"/>
      <c r="G177" s="11"/>
      <c r="H177" s="11"/>
      <c r="I177" s="11"/>
      <c r="J177" s="11"/>
      <c r="K177" s="11"/>
      <c r="L177" s="11"/>
      <c r="M177" s="7"/>
    </row>
    <row r="178" spans="1:51" ht="18.95" customHeight="1">
      <c r="A178" s="7"/>
      <c r="B178" s="7"/>
      <c r="C178" s="8"/>
      <c r="D178" s="11"/>
      <c r="E178" s="11"/>
      <c r="F178" s="11"/>
      <c r="G178" s="11"/>
      <c r="H178" s="11"/>
      <c r="I178" s="11"/>
      <c r="J178" s="11"/>
      <c r="K178" s="11"/>
      <c r="L178" s="11"/>
      <c r="M178" s="7"/>
    </row>
    <row r="179" spans="1:51" ht="18.95" customHeight="1">
      <c r="A179" s="7"/>
      <c r="B179" s="7"/>
      <c r="C179" s="8"/>
      <c r="D179" s="11"/>
      <c r="E179" s="11"/>
      <c r="F179" s="11"/>
      <c r="G179" s="11"/>
      <c r="H179" s="11"/>
      <c r="I179" s="11"/>
      <c r="J179" s="11"/>
      <c r="K179" s="11"/>
      <c r="L179" s="11"/>
      <c r="M179" s="7"/>
    </row>
    <row r="180" spans="1:51" ht="18.95" customHeight="1">
      <c r="A180" s="7"/>
      <c r="B180" s="7"/>
      <c r="C180" s="8"/>
      <c r="D180" s="11"/>
      <c r="E180" s="11"/>
      <c r="F180" s="11"/>
      <c r="G180" s="11"/>
      <c r="H180" s="11"/>
      <c r="I180" s="11"/>
      <c r="J180" s="11"/>
      <c r="K180" s="11"/>
      <c r="L180" s="11"/>
      <c r="M180" s="7"/>
    </row>
    <row r="181" spans="1:51" ht="18.95" customHeight="1">
      <c r="A181" s="7"/>
      <c r="B181" s="7"/>
      <c r="C181" s="8"/>
      <c r="D181" s="11"/>
      <c r="E181" s="11"/>
      <c r="F181" s="11"/>
      <c r="G181" s="11"/>
      <c r="H181" s="11"/>
      <c r="I181" s="11"/>
      <c r="J181" s="11"/>
      <c r="K181" s="11"/>
      <c r="L181" s="11"/>
      <c r="M181" s="7"/>
    </row>
    <row r="182" spans="1:51" ht="18.95" customHeight="1">
      <c r="A182" s="7"/>
      <c r="B182" s="7"/>
      <c r="C182" s="8"/>
      <c r="D182" s="11"/>
      <c r="E182" s="11"/>
      <c r="F182" s="11"/>
      <c r="G182" s="11"/>
      <c r="H182" s="11"/>
      <c r="I182" s="11"/>
      <c r="J182" s="11"/>
      <c r="K182" s="11"/>
      <c r="L182" s="11"/>
      <c r="M182" s="7"/>
    </row>
    <row r="183" spans="1:51" ht="18.95" customHeight="1">
      <c r="A183" s="7"/>
      <c r="B183" s="7"/>
      <c r="C183" s="8"/>
      <c r="D183" s="11"/>
      <c r="E183" s="11"/>
      <c r="F183" s="11"/>
      <c r="G183" s="11"/>
      <c r="H183" s="11"/>
      <c r="I183" s="11"/>
      <c r="J183" s="11"/>
      <c r="K183" s="11"/>
      <c r="L183" s="11"/>
      <c r="M183" s="7"/>
    </row>
    <row r="184" spans="1:51" ht="18.95" customHeight="1">
      <c r="A184" s="7"/>
      <c r="B184" s="7"/>
      <c r="C184" s="8"/>
      <c r="D184" s="11"/>
      <c r="E184" s="11"/>
      <c r="F184" s="11"/>
      <c r="G184" s="11"/>
      <c r="H184" s="11"/>
      <c r="I184" s="11"/>
      <c r="J184" s="11"/>
      <c r="K184" s="11"/>
      <c r="L184" s="11"/>
      <c r="M184" s="7"/>
    </row>
    <row r="185" spans="1:51" ht="18.95" customHeight="1">
      <c r="A185" s="7"/>
      <c r="B185" s="7"/>
      <c r="C185" s="8"/>
      <c r="D185" s="11"/>
      <c r="E185" s="11"/>
      <c r="F185" s="11"/>
      <c r="G185" s="11"/>
      <c r="H185" s="11"/>
      <c r="I185" s="11"/>
      <c r="J185" s="11"/>
      <c r="K185" s="11"/>
      <c r="L185" s="11"/>
      <c r="M185" s="7"/>
    </row>
    <row r="186" spans="1:51" ht="18.95" customHeight="1">
      <c r="A186" s="7"/>
      <c r="B186" s="7"/>
      <c r="C186" s="8"/>
      <c r="D186" s="11"/>
      <c r="E186" s="11"/>
      <c r="F186" s="11"/>
      <c r="G186" s="11"/>
      <c r="H186" s="11"/>
      <c r="I186" s="11"/>
      <c r="J186" s="11"/>
      <c r="K186" s="11"/>
      <c r="L186" s="11"/>
      <c r="M186" s="7"/>
    </row>
    <row r="187" spans="1:51" ht="18.95" customHeight="1">
      <c r="A187" s="7"/>
      <c r="B187" s="7"/>
      <c r="C187" s="8"/>
      <c r="D187" s="11"/>
      <c r="E187" s="11"/>
      <c r="F187" s="11"/>
      <c r="G187" s="11"/>
      <c r="H187" s="11"/>
      <c r="I187" s="11"/>
      <c r="J187" s="11"/>
      <c r="K187" s="11"/>
      <c r="L187" s="11"/>
      <c r="M187" s="7"/>
    </row>
    <row r="188" spans="1:51" ht="18.95" customHeight="1">
      <c r="A188" s="9" t="s">
        <v>45</v>
      </c>
      <c r="B188" s="134"/>
      <c r="C188" s="10"/>
      <c r="D188" s="12"/>
      <c r="E188" s="12"/>
      <c r="F188" s="12">
        <f>ROUNDDOWN(SUMIF(Q167:Q187, "1", F167:F187), 0)</f>
        <v>0</v>
      </c>
      <c r="G188" s="12"/>
      <c r="H188" s="12">
        <f>ROUNDDOWN(SUMIF(Q167:Q187, "1", H167:H187), 0)</f>
        <v>0</v>
      </c>
      <c r="I188" s="12"/>
      <c r="J188" s="12">
        <f>ROUNDDOWN(SUMIF(Q167:Q187, "1", J167:J187), 0)</f>
        <v>0</v>
      </c>
      <c r="K188" s="12"/>
      <c r="L188" s="12">
        <f>F188+H188+J188</f>
        <v>0</v>
      </c>
      <c r="M188" s="134"/>
      <c r="R188">
        <f t="shared" ref="R188:AY188" si="67">ROUNDDOWN(SUM(R167:R169), 0)</f>
        <v>0</v>
      </c>
      <c r="S188">
        <f t="shared" si="67"/>
        <v>0</v>
      </c>
      <c r="T188">
        <f t="shared" si="67"/>
        <v>0</v>
      </c>
      <c r="U188">
        <f t="shared" si="67"/>
        <v>0</v>
      </c>
      <c r="V188">
        <f t="shared" si="67"/>
        <v>0</v>
      </c>
      <c r="W188">
        <f t="shared" si="67"/>
        <v>0</v>
      </c>
      <c r="X188">
        <f t="shared" si="67"/>
        <v>0</v>
      </c>
      <c r="Y188">
        <f t="shared" si="67"/>
        <v>0</v>
      </c>
      <c r="Z188">
        <f t="shared" si="67"/>
        <v>0</v>
      </c>
      <c r="AA188">
        <f t="shared" si="67"/>
        <v>0</v>
      </c>
      <c r="AB188">
        <f t="shared" si="67"/>
        <v>0</v>
      </c>
      <c r="AC188">
        <f t="shared" si="67"/>
        <v>0</v>
      </c>
      <c r="AD188">
        <f t="shared" si="67"/>
        <v>0</v>
      </c>
      <c r="AE188">
        <f t="shared" si="67"/>
        <v>0</v>
      </c>
      <c r="AF188">
        <f t="shared" si="67"/>
        <v>0</v>
      </c>
      <c r="AG188">
        <f t="shared" si="67"/>
        <v>0</v>
      </c>
      <c r="AH188">
        <f t="shared" si="67"/>
        <v>0</v>
      </c>
      <c r="AI188">
        <f t="shared" si="67"/>
        <v>0</v>
      </c>
      <c r="AJ188">
        <f t="shared" si="67"/>
        <v>0</v>
      </c>
      <c r="AK188">
        <f t="shared" si="67"/>
        <v>0</v>
      </c>
      <c r="AL188">
        <f t="shared" si="67"/>
        <v>0</v>
      </c>
      <c r="AM188">
        <f t="shared" si="67"/>
        <v>0</v>
      </c>
      <c r="AN188">
        <f t="shared" si="67"/>
        <v>0</v>
      </c>
      <c r="AO188">
        <f t="shared" si="67"/>
        <v>0</v>
      </c>
      <c r="AP188">
        <f t="shared" si="67"/>
        <v>0</v>
      </c>
      <c r="AQ188">
        <f t="shared" si="67"/>
        <v>0</v>
      </c>
      <c r="AR188">
        <f t="shared" si="67"/>
        <v>0</v>
      </c>
      <c r="AS188">
        <f t="shared" si="67"/>
        <v>0</v>
      </c>
      <c r="AT188">
        <f t="shared" si="67"/>
        <v>0</v>
      </c>
      <c r="AU188">
        <f t="shared" si="67"/>
        <v>0</v>
      </c>
      <c r="AV188">
        <f t="shared" si="67"/>
        <v>0</v>
      </c>
      <c r="AW188">
        <f t="shared" si="67"/>
        <v>0</v>
      </c>
      <c r="AX188">
        <f t="shared" si="67"/>
        <v>0</v>
      </c>
      <c r="AY188">
        <f t="shared" si="67"/>
        <v>0</v>
      </c>
    </row>
    <row r="189" spans="1:51" ht="18.95" customHeight="1">
      <c r="A189" s="284" t="s">
        <v>372</v>
      </c>
      <c r="B189" s="285"/>
      <c r="C189" s="285"/>
      <c r="D189" s="286"/>
      <c r="E189" s="286"/>
      <c r="F189" s="286"/>
      <c r="G189" s="286"/>
      <c r="H189" s="286"/>
      <c r="I189" s="286"/>
      <c r="J189" s="286"/>
      <c r="K189" s="286"/>
      <c r="L189" s="286"/>
      <c r="M189" s="285"/>
    </row>
    <row r="190" spans="1:51" ht="18.95" customHeight="1">
      <c r="A190" s="5" t="s">
        <v>325</v>
      </c>
      <c r="B190" s="5" t="s">
        <v>326</v>
      </c>
      <c r="C190" s="6" t="s">
        <v>44</v>
      </c>
      <c r="D190" s="11">
        <v>69.3</v>
      </c>
      <c r="E190" s="11"/>
      <c r="F190" s="11"/>
      <c r="G190" s="11"/>
      <c r="H190" s="11"/>
      <c r="I190" s="11"/>
      <c r="J190" s="11"/>
      <c r="K190" s="11"/>
      <c r="L190" s="11"/>
      <c r="M190" s="5"/>
      <c r="O190" t="str">
        <f>""</f>
        <v/>
      </c>
      <c r="P190" s="4" t="s">
        <v>43</v>
      </c>
      <c r="Q190">
        <v>1</v>
      </c>
      <c r="R190">
        <f>IF(P190="기계경비", J190, 0)</f>
        <v>0</v>
      </c>
      <c r="S190">
        <f>IF(P190="운반비", L190, 0)</f>
        <v>0</v>
      </c>
      <c r="T190">
        <f>IF(P190="작업부산물", F190, 0)</f>
        <v>0</v>
      </c>
      <c r="U190">
        <f>IF(P190="관급", F190, 0)</f>
        <v>0</v>
      </c>
      <c r="V190">
        <f>IF(P190="외주비", J190, 0)</f>
        <v>0</v>
      </c>
      <c r="W190">
        <f>IF(P190="장비비", J190, 0)</f>
        <v>0</v>
      </c>
      <c r="X190">
        <f>IF(P190="폐기물처리비", L190, 0)</f>
        <v>0</v>
      </c>
      <c r="Y190">
        <f>IF(P190="가설비", J190, 0)</f>
        <v>0</v>
      </c>
      <c r="Z190">
        <f>IF(P190="잡비제외분", F190, 0)</f>
        <v>0</v>
      </c>
      <c r="AA190">
        <f>IF(P190="사급자재대", L190, 0)</f>
        <v>0</v>
      </c>
      <c r="AB190">
        <f>IF(P190="관급자재대", L190, 0)</f>
        <v>0</v>
      </c>
      <c r="AC190">
        <f>IF(P190="관급자 관급 자재대", L190, 0)</f>
        <v>0</v>
      </c>
      <c r="AD190">
        <f>IF(P190="사용자항목2", L190, 0)</f>
        <v>0</v>
      </c>
      <c r="AE190">
        <f>IF(P190="설계안전성 검토비", L190, 0)</f>
        <v>0</v>
      </c>
      <c r="AF190">
        <f>IF(P190="품질관리비(PS항목)", L190, 0)</f>
        <v>0</v>
      </c>
      <c r="AG190">
        <f>IF(P190="작업부산물(철거해체)", L190, 0)</f>
        <v>0</v>
      </c>
      <c r="AH190">
        <f>IF(P190="기술지도 용역비", L190, 0)</f>
        <v>0</v>
      </c>
      <c r="AI190">
        <f>IF(P190="도급자 관급 자재대", L190, 0)</f>
        <v>0</v>
      </c>
      <c r="AJ190">
        <f>IF(P190="해체계획서 작성비", L190, 0)</f>
        <v>0</v>
      </c>
      <c r="AK190">
        <f>IF(P190="안전관리비(PS항목)", L190, 0)</f>
        <v>0</v>
      </c>
      <c r="AL190">
        <f>IF(P190="사용자항목10", L190, 0)</f>
        <v>0</v>
      </c>
      <c r="AM190">
        <f>IF(P190="사용자항목11", L190, 0)</f>
        <v>0</v>
      </c>
      <c r="AN190">
        <f>IF(P190="사용자항목12", L190, 0)</f>
        <v>0</v>
      </c>
      <c r="AO190">
        <f>IF(P190="사용자항목13", L190, 0)</f>
        <v>0</v>
      </c>
      <c r="AP190">
        <f>IF(P190="사용자항목14", L190, 0)</f>
        <v>0</v>
      </c>
      <c r="AQ190">
        <f>IF(P190="사용자항목15", L190, 0)</f>
        <v>0</v>
      </c>
      <c r="AR190">
        <f>IF(P190="사용자항목16", L190, 0)</f>
        <v>0</v>
      </c>
      <c r="AS190">
        <f>IF(P190="사용자항목17", L190, 0)</f>
        <v>0</v>
      </c>
      <c r="AT190">
        <f>IF(P190="사용자항목18", L190, 0)</f>
        <v>0</v>
      </c>
      <c r="AU190">
        <f>IF(P190="사용자항목19", L190, 0)</f>
        <v>0</v>
      </c>
      <c r="AY190" s="4" t="s">
        <v>125</v>
      </c>
    </row>
    <row r="191" spans="1:51" ht="18.95" customHeight="1">
      <c r="A191" s="7"/>
      <c r="B191" s="7"/>
      <c r="C191" s="8"/>
      <c r="D191" s="11"/>
      <c r="E191" s="11"/>
      <c r="F191" s="11"/>
      <c r="G191" s="11"/>
      <c r="H191" s="11"/>
      <c r="I191" s="11"/>
      <c r="J191" s="11"/>
      <c r="K191" s="11"/>
      <c r="L191" s="11"/>
      <c r="M191" s="7"/>
    </row>
    <row r="192" spans="1:51" ht="18.95" customHeight="1">
      <c r="A192" s="7"/>
      <c r="B192" s="7"/>
      <c r="C192" s="8"/>
      <c r="D192" s="11"/>
      <c r="E192" s="11"/>
      <c r="F192" s="11"/>
      <c r="G192" s="11"/>
      <c r="H192" s="11"/>
      <c r="I192" s="11"/>
      <c r="J192" s="11"/>
      <c r="K192" s="11"/>
      <c r="L192" s="11"/>
      <c r="M192" s="7"/>
    </row>
    <row r="193" spans="1:13" ht="18.95" customHeight="1">
      <c r="A193" s="7"/>
      <c r="B193" s="7"/>
      <c r="C193" s="8"/>
      <c r="D193" s="11"/>
      <c r="E193" s="11"/>
      <c r="F193" s="11"/>
      <c r="G193" s="11"/>
      <c r="H193" s="11"/>
      <c r="I193" s="11"/>
      <c r="J193" s="11"/>
      <c r="K193" s="11"/>
      <c r="L193" s="11"/>
      <c r="M193" s="7"/>
    </row>
    <row r="194" spans="1:13" ht="18.95" customHeight="1">
      <c r="A194" s="7"/>
      <c r="B194" s="7"/>
      <c r="C194" s="8"/>
      <c r="D194" s="11"/>
      <c r="E194" s="11"/>
      <c r="F194" s="11"/>
      <c r="G194" s="11"/>
      <c r="H194" s="11"/>
      <c r="I194" s="11"/>
      <c r="J194" s="11"/>
      <c r="K194" s="11"/>
      <c r="L194" s="11"/>
      <c r="M194" s="7"/>
    </row>
    <row r="195" spans="1:13" ht="18.95" customHeight="1">
      <c r="A195" s="7"/>
      <c r="B195" s="7"/>
      <c r="C195" s="8"/>
      <c r="D195" s="11"/>
      <c r="E195" s="11"/>
      <c r="F195" s="11"/>
      <c r="G195" s="11"/>
      <c r="H195" s="11"/>
      <c r="I195" s="11"/>
      <c r="J195" s="11"/>
      <c r="K195" s="11"/>
      <c r="L195" s="11"/>
      <c r="M195" s="7"/>
    </row>
    <row r="196" spans="1:13" ht="18.95" customHeight="1">
      <c r="A196" s="7"/>
      <c r="B196" s="7"/>
      <c r="C196" s="8"/>
      <c r="D196" s="11"/>
      <c r="E196" s="11"/>
      <c r="F196" s="11"/>
      <c r="G196" s="11"/>
      <c r="H196" s="11"/>
      <c r="I196" s="11"/>
      <c r="J196" s="11"/>
      <c r="K196" s="11"/>
      <c r="L196" s="11"/>
      <c r="M196" s="7"/>
    </row>
    <row r="197" spans="1:13" ht="18.95" customHeight="1">
      <c r="A197" s="7"/>
      <c r="B197" s="7"/>
      <c r="C197" s="8"/>
      <c r="D197" s="11"/>
      <c r="E197" s="11"/>
      <c r="F197" s="11"/>
      <c r="G197" s="11"/>
      <c r="H197" s="11"/>
      <c r="I197" s="11"/>
      <c r="J197" s="11"/>
      <c r="K197" s="11"/>
      <c r="L197" s="11"/>
      <c r="M197" s="7"/>
    </row>
    <row r="198" spans="1:13" ht="18.95" customHeight="1">
      <c r="A198" s="7"/>
      <c r="B198" s="7"/>
      <c r="C198" s="8"/>
      <c r="D198" s="11"/>
      <c r="E198" s="11"/>
      <c r="F198" s="11"/>
      <c r="G198" s="11"/>
      <c r="H198" s="11"/>
      <c r="I198" s="11"/>
      <c r="J198" s="11"/>
      <c r="K198" s="11"/>
      <c r="L198" s="11"/>
      <c r="M198" s="7"/>
    </row>
    <row r="199" spans="1:13" ht="18.95" customHeight="1">
      <c r="A199" s="7"/>
      <c r="B199" s="7"/>
      <c r="C199" s="8"/>
      <c r="D199" s="11"/>
      <c r="E199" s="11"/>
      <c r="F199" s="11"/>
      <c r="G199" s="11"/>
      <c r="H199" s="11"/>
      <c r="I199" s="11"/>
      <c r="J199" s="11"/>
      <c r="K199" s="11"/>
      <c r="L199" s="11"/>
      <c r="M199" s="7"/>
    </row>
    <row r="200" spans="1:13" ht="18.95" customHeight="1">
      <c r="A200" s="7"/>
      <c r="B200" s="7"/>
      <c r="C200" s="8"/>
      <c r="D200" s="11"/>
      <c r="E200" s="11"/>
      <c r="F200" s="11"/>
      <c r="G200" s="11"/>
      <c r="H200" s="11"/>
      <c r="I200" s="11"/>
      <c r="J200" s="11"/>
      <c r="K200" s="11"/>
      <c r="L200" s="11"/>
      <c r="M200" s="7"/>
    </row>
    <row r="201" spans="1:13" ht="18.95" customHeight="1">
      <c r="A201" s="7"/>
      <c r="B201" s="7"/>
      <c r="C201" s="8"/>
      <c r="D201" s="11"/>
      <c r="E201" s="11"/>
      <c r="F201" s="11"/>
      <c r="G201" s="11"/>
      <c r="H201" s="11"/>
      <c r="I201" s="11"/>
      <c r="J201" s="11"/>
      <c r="K201" s="11"/>
      <c r="L201" s="11"/>
      <c r="M201" s="7"/>
    </row>
    <row r="202" spans="1:13" ht="18.95" customHeight="1">
      <c r="A202" s="7"/>
      <c r="B202" s="7"/>
      <c r="C202" s="8"/>
      <c r="D202" s="11"/>
      <c r="E202" s="11"/>
      <c r="F202" s="11"/>
      <c r="G202" s="11"/>
      <c r="H202" s="11"/>
      <c r="I202" s="11"/>
      <c r="J202" s="11"/>
      <c r="K202" s="11"/>
      <c r="L202" s="11"/>
      <c r="M202" s="7"/>
    </row>
    <row r="203" spans="1:13" ht="18.95" customHeight="1">
      <c r="A203" s="7"/>
      <c r="B203" s="7"/>
      <c r="C203" s="8"/>
      <c r="D203" s="11"/>
      <c r="E203" s="11"/>
      <c r="F203" s="11"/>
      <c r="G203" s="11"/>
      <c r="H203" s="11"/>
      <c r="I203" s="11"/>
      <c r="J203" s="11"/>
      <c r="K203" s="11"/>
      <c r="L203" s="11"/>
      <c r="M203" s="7"/>
    </row>
    <row r="204" spans="1:13" ht="18.95" customHeight="1">
      <c r="A204" s="7"/>
      <c r="B204" s="7"/>
      <c r="C204" s="8"/>
      <c r="D204" s="11"/>
      <c r="E204" s="11"/>
      <c r="F204" s="11"/>
      <c r="G204" s="11"/>
      <c r="H204" s="11"/>
      <c r="I204" s="11"/>
      <c r="J204" s="11"/>
      <c r="K204" s="11"/>
      <c r="L204" s="11"/>
      <c r="M204" s="7"/>
    </row>
    <row r="205" spans="1:13" ht="18.95" customHeight="1">
      <c r="A205" s="7"/>
      <c r="B205" s="7"/>
      <c r="C205" s="8"/>
      <c r="D205" s="11"/>
      <c r="E205" s="11"/>
      <c r="F205" s="11"/>
      <c r="G205" s="11"/>
      <c r="H205" s="11"/>
      <c r="I205" s="11"/>
      <c r="J205" s="11"/>
      <c r="K205" s="11"/>
      <c r="L205" s="11"/>
      <c r="M205" s="7"/>
    </row>
    <row r="206" spans="1:13" ht="18.95" customHeight="1">
      <c r="A206" s="7"/>
      <c r="B206" s="7"/>
      <c r="C206" s="8"/>
      <c r="D206" s="11"/>
      <c r="E206" s="11"/>
      <c r="F206" s="11"/>
      <c r="G206" s="11"/>
      <c r="H206" s="11"/>
      <c r="I206" s="11"/>
      <c r="J206" s="11"/>
      <c r="K206" s="11"/>
      <c r="L206" s="11"/>
      <c r="M206" s="7"/>
    </row>
    <row r="207" spans="1:13" ht="18.95" customHeight="1">
      <c r="A207" s="7"/>
      <c r="B207" s="7"/>
      <c r="C207" s="8"/>
      <c r="D207" s="11"/>
      <c r="E207" s="11"/>
      <c r="F207" s="11"/>
      <c r="G207" s="11"/>
      <c r="H207" s="11"/>
      <c r="I207" s="11"/>
      <c r="J207" s="11"/>
      <c r="K207" s="11"/>
      <c r="L207" s="11"/>
      <c r="M207" s="7"/>
    </row>
    <row r="208" spans="1:13" ht="18.95" customHeight="1">
      <c r="A208" s="7"/>
      <c r="B208" s="7"/>
      <c r="C208" s="8"/>
      <c r="D208" s="11"/>
      <c r="E208" s="11"/>
      <c r="F208" s="11"/>
      <c r="G208" s="11"/>
      <c r="H208" s="11"/>
      <c r="I208" s="11"/>
      <c r="J208" s="11"/>
      <c r="K208" s="11"/>
      <c r="L208" s="11"/>
      <c r="M208" s="7"/>
    </row>
    <row r="209" spans="1:51" ht="18.95" customHeight="1">
      <c r="A209" s="7"/>
      <c r="B209" s="7"/>
      <c r="C209" s="8"/>
      <c r="D209" s="11"/>
      <c r="E209" s="11"/>
      <c r="F209" s="11"/>
      <c r="G209" s="11"/>
      <c r="H209" s="11"/>
      <c r="I209" s="11"/>
      <c r="J209" s="11"/>
      <c r="K209" s="11"/>
      <c r="L209" s="11"/>
      <c r="M209" s="7"/>
    </row>
    <row r="210" spans="1:51" ht="18.95" customHeight="1">
      <c r="A210" s="7"/>
      <c r="B210" s="7"/>
      <c r="C210" s="8"/>
      <c r="D210" s="11"/>
      <c r="E210" s="11"/>
      <c r="F210" s="11"/>
      <c r="G210" s="11"/>
      <c r="H210" s="11"/>
      <c r="I210" s="11"/>
      <c r="J210" s="11"/>
      <c r="K210" s="11"/>
      <c r="L210" s="11"/>
      <c r="M210" s="7"/>
    </row>
    <row r="211" spans="1:51" ht="18.95" customHeight="1">
      <c r="A211" s="9" t="s">
        <v>45</v>
      </c>
      <c r="B211" s="134"/>
      <c r="C211" s="10"/>
      <c r="D211" s="12"/>
      <c r="E211" s="12"/>
      <c r="F211" s="12">
        <f>ROUNDDOWN(SUMIF(Q190:Q210, "1", F190:F210), 0)</f>
        <v>0</v>
      </c>
      <c r="G211" s="12"/>
      <c r="H211" s="12">
        <f>ROUNDDOWN(SUMIF(Q190:Q210, "1", H190:H210), 0)</f>
        <v>0</v>
      </c>
      <c r="I211" s="12"/>
      <c r="J211" s="12">
        <f>ROUNDDOWN(SUMIF(Q190:Q210, "1", J190:J210), 0)</f>
        <v>0</v>
      </c>
      <c r="K211" s="12"/>
      <c r="L211" s="12">
        <f>F211+H211+J211</f>
        <v>0</v>
      </c>
      <c r="M211" s="134"/>
      <c r="R211">
        <f t="shared" ref="R211:AY211" si="68">ROUNDDOWN(SUM(R190:R190), 0)</f>
        <v>0</v>
      </c>
      <c r="S211">
        <f t="shared" si="68"/>
        <v>0</v>
      </c>
      <c r="T211">
        <f t="shared" si="68"/>
        <v>0</v>
      </c>
      <c r="U211">
        <f t="shared" si="68"/>
        <v>0</v>
      </c>
      <c r="V211">
        <f t="shared" si="68"/>
        <v>0</v>
      </c>
      <c r="W211">
        <f t="shared" si="68"/>
        <v>0</v>
      </c>
      <c r="X211">
        <f t="shared" si="68"/>
        <v>0</v>
      </c>
      <c r="Y211">
        <f t="shared" si="68"/>
        <v>0</v>
      </c>
      <c r="Z211">
        <f t="shared" si="68"/>
        <v>0</v>
      </c>
      <c r="AA211">
        <f t="shared" si="68"/>
        <v>0</v>
      </c>
      <c r="AB211">
        <f t="shared" si="68"/>
        <v>0</v>
      </c>
      <c r="AC211">
        <f t="shared" si="68"/>
        <v>0</v>
      </c>
      <c r="AD211">
        <f t="shared" si="68"/>
        <v>0</v>
      </c>
      <c r="AE211">
        <f t="shared" si="68"/>
        <v>0</v>
      </c>
      <c r="AF211">
        <f t="shared" si="68"/>
        <v>0</v>
      </c>
      <c r="AG211">
        <f t="shared" si="68"/>
        <v>0</v>
      </c>
      <c r="AH211">
        <f t="shared" si="68"/>
        <v>0</v>
      </c>
      <c r="AI211">
        <f t="shared" si="68"/>
        <v>0</v>
      </c>
      <c r="AJ211">
        <f t="shared" si="68"/>
        <v>0</v>
      </c>
      <c r="AK211">
        <f t="shared" si="68"/>
        <v>0</v>
      </c>
      <c r="AL211">
        <f t="shared" si="68"/>
        <v>0</v>
      </c>
      <c r="AM211">
        <f t="shared" si="68"/>
        <v>0</v>
      </c>
      <c r="AN211">
        <f t="shared" si="68"/>
        <v>0</v>
      </c>
      <c r="AO211">
        <f t="shared" si="68"/>
        <v>0</v>
      </c>
      <c r="AP211">
        <f t="shared" si="68"/>
        <v>0</v>
      </c>
      <c r="AQ211">
        <f t="shared" si="68"/>
        <v>0</v>
      </c>
      <c r="AR211">
        <f t="shared" si="68"/>
        <v>0</v>
      </c>
      <c r="AS211">
        <f t="shared" si="68"/>
        <v>0</v>
      </c>
      <c r="AT211">
        <f t="shared" si="68"/>
        <v>0</v>
      </c>
      <c r="AU211">
        <f t="shared" si="68"/>
        <v>0</v>
      </c>
      <c r="AV211">
        <f t="shared" si="68"/>
        <v>0</v>
      </c>
      <c r="AW211">
        <f t="shared" si="68"/>
        <v>0</v>
      </c>
      <c r="AX211">
        <f t="shared" si="68"/>
        <v>0</v>
      </c>
      <c r="AY211">
        <f t="shared" si="68"/>
        <v>0</v>
      </c>
    </row>
    <row r="212" spans="1:51" ht="18.95" customHeight="1">
      <c r="A212" s="284" t="s">
        <v>373</v>
      </c>
      <c r="B212" s="285"/>
      <c r="C212" s="285"/>
      <c r="D212" s="286"/>
      <c r="E212" s="286"/>
      <c r="F212" s="286"/>
      <c r="G212" s="286"/>
      <c r="H212" s="286"/>
      <c r="I212" s="286"/>
      <c r="J212" s="286"/>
      <c r="K212" s="286"/>
      <c r="L212" s="286"/>
      <c r="M212" s="285"/>
    </row>
    <row r="213" spans="1:51" ht="18.95" customHeight="1">
      <c r="A213" s="5" t="s">
        <v>327</v>
      </c>
      <c r="B213" s="5" t="s">
        <v>328</v>
      </c>
      <c r="C213" s="6" t="s">
        <v>220</v>
      </c>
      <c r="D213" s="11">
        <v>4</v>
      </c>
      <c r="E213" s="11"/>
      <c r="F213" s="11"/>
      <c r="G213" s="11"/>
      <c r="H213" s="11"/>
      <c r="I213" s="11"/>
      <c r="J213" s="11"/>
      <c r="K213" s="11"/>
      <c r="L213" s="11"/>
      <c r="M213" s="5"/>
      <c r="O213" t="str">
        <f>""</f>
        <v/>
      </c>
      <c r="P213" s="4" t="s">
        <v>43</v>
      </c>
      <c r="Q213">
        <v>1</v>
      </c>
      <c r="R213">
        <f>IF(P213="기계경비", J213, 0)</f>
        <v>0</v>
      </c>
      <c r="S213">
        <f>IF(P213="운반비", L213, 0)</f>
        <v>0</v>
      </c>
      <c r="T213">
        <f>IF(P213="작업부산물", F213, 0)</f>
        <v>0</v>
      </c>
      <c r="U213">
        <f>IF(P213="관급", F213, 0)</f>
        <v>0</v>
      </c>
      <c r="V213">
        <f>IF(P213="외주비", J213, 0)</f>
        <v>0</v>
      </c>
      <c r="W213">
        <f>IF(P213="장비비", J213, 0)</f>
        <v>0</v>
      </c>
      <c r="X213">
        <f>IF(P213="폐기물처리비", L213, 0)</f>
        <v>0</v>
      </c>
      <c r="Y213">
        <f>IF(P213="가설비", J213, 0)</f>
        <v>0</v>
      </c>
      <c r="Z213">
        <f>IF(P213="잡비제외분", F213, 0)</f>
        <v>0</v>
      </c>
      <c r="AA213">
        <f>IF(P213="사급자재대", L213, 0)</f>
        <v>0</v>
      </c>
      <c r="AB213">
        <f>IF(P213="관급자재대", L213, 0)</f>
        <v>0</v>
      </c>
      <c r="AC213">
        <f>IF(P213="관급자 관급 자재대", L213, 0)</f>
        <v>0</v>
      </c>
      <c r="AD213">
        <f>IF(P213="사용자항목2", L213, 0)</f>
        <v>0</v>
      </c>
      <c r="AE213">
        <f>IF(P213="설계안전성 검토비", L213, 0)</f>
        <v>0</v>
      </c>
      <c r="AF213">
        <f>IF(P213="품질관리비(PS항목)", L213, 0)</f>
        <v>0</v>
      </c>
      <c r="AG213">
        <f>IF(P213="작업부산물(철거해체)", L213, 0)</f>
        <v>0</v>
      </c>
      <c r="AH213">
        <f>IF(P213="기술지도 용역비", L213, 0)</f>
        <v>0</v>
      </c>
      <c r="AI213">
        <f>IF(P213="도급자 관급 자재대", L213, 0)</f>
        <v>0</v>
      </c>
      <c r="AJ213">
        <f>IF(P213="해체계획서 작성비", L213, 0)</f>
        <v>0</v>
      </c>
      <c r="AK213">
        <f>IF(P213="안전관리비(PS항목)", L213, 0)</f>
        <v>0</v>
      </c>
      <c r="AL213">
        <f>IF(P213="사용자항목10", L213, 0)</f>
        <v>0</v>
      </c>
      <c r="AM213">
        <f>IF(P213="사용자항목11", L213, 0)</f>
        <v>0</v>
      </c>
      <c r="AN213">
        <f>IF(P213="사용자항목12", L213, 0)</f>
        <v>0</v>
      </c>
      <c r="AO213">
        <f>IF(P213="사용자항목13", L213, 0)</f>
        <v>0</v>
      </c>
      <c r="AP213">
        <f>IF(P213="사용자항목14", L213, 0)</f>
        <v>0</v>
      </c>
      <c r="AQ213">
        <f>IF(P213="사용자항목15", L213, 0)</f>
        <v>0</v>
      </c>
      <c r="AR213">
        <f>IF(P213="사용자항목16", L213, 0)</f>
        <v>0</v>
      </c>
      <c r="AS213">
        <f>IF(P213="사용자항목17", L213, 0)</f>
        <v>0</v>
      </c>
      <c r="AT213">
        <f>IF(P213="사용자항목18", L213, 0)</f>
        <v>0</v>
      </c>
      <c r="AU213">
        <f>IF(P213="사용자항목19", L213, 0)</f>
        <v>0</v>
      </c>
    </row>
    <row r="214" spans="1:51" ht="18.95" customHeight="1">
      <c r="A214" s="5" t="s">
        <v>329</v>
      </c>
      <c r="B214" s="5" t="s">
        <v>330</v>
      </c>
      <c r="C214" s="6" t="s">
        <v>44</v>
      </c>
      <c r="D214" s="11">
        <v>2.4</v>
      </c>
      <c r="E214" s="11"/>
      <c r="F214" s="11"/>
      <c r="G214" s="11"/>
      <c r="H214" s="11"/>
      <c r="I214" s="11"/>
      <c r="J214" s="11"/>
      <c r="K214" s="11"/>
      <c r="L214" s="11"/>
      <c r="M214" s="5"/>
      <c r="O214" t="str">
        <f>""</f>
        <v/>
      </c>
      <c r="P214" s="4" t="s">
        <v>43</v>
      </c>
      <c r="Q214">
        <v>1</v>
      </c>
      <c r="R214">
        <f>IF(P214="기계경비", J214, 0)</f>
        <v>0</v>
      </c>
      <c r="S214">
        <f>IF(P214="운반비", L214, 0)</f>
        <v>0</v>
      </c>
      <c r="T214">
        <f>IF(P214="작업부산물", F214, 0)</f>
        <v>0</v>
      </c>
      <c r="U214">
        <f>IF(P214="관급", F214, 0)</f>
        <v>0</v>
      </c>
      <c r="V214">
        <f>IF(P214="외주비", J214, 0)</f>
        <v>0</v>
      </c>
      <c r="W214">
        <f>IF(P214="장비비", J214, 0)</f>
        <v>0</v>
      </c>
      <c r="X214">
        <f>IF(P214="폐기물처리비", L214, 0)</f>
        <v>0</v>
      </c>
      <c r="Y214">
        <f>IF(P214="가설비", J214, 0)</f>
        <v>0</v>
      </c>
      <c r="Z214">
        <f>IF(P214="잡비제외분", F214, 0)</f>
        <v>0</v>
      </c>
      <c r="AA214">
        <f>IF(P214="사급자재대", L214, 0)</f>
        <v>0</v>
      </c>
      <c r="AB214">
        <f>IF(P214="관급자재대", L214, 0)</f>
        <v>0</v>
      </c>
      <c r="AC214">
        <f>IF(P214="관급자 관급 자재대", L214, 0)</f>
        <v>0</v>
      </c>
      <c r="AD214">
        <f>IF(P214="사용자항목2", L214, 0)</f>
        <v>0</v>
      </c>
      <c r="AE214">
        <f>IF(P214="설계안전성 검토비", L214, 0)</f>
        <v>0</v>
      </c>
      <c r="AF214">
        <f>IF(P214="품질관리비(PS항목)", L214, 0)</f>
        <v>0</v>
      </c>
      <c r="AG214">
        <f>IF(P214="작업부산물(철거해체)", L214, 0)</f>
        <v>0</v>
      </c>
      <c r="AH214">
        <f>IF(P214="기술지도 용역비", L214, 0)</f>
        <v>0</v>
      </c>
      <c r="AI214">
        <f>IF(P214="도급자 관급 자재대", L214, 0)</f>
        <v>0</v>
      </c>
      <c r="AJ214">
        <f>IF(P214="해체계획서 작성비", L214, 0)</f>
        <v>0</v>
      </c>
      <c r="AK214">
        <f>IF(P214="안전관리비(PS항목)", L214, 0)</f>
        <v>0</v>
      </c>
      <c r="AL214">
        <f>IF(P214="사용자항목10", L214, 0)</f>
        <v>0</v>
      </c>
      <c r="AM214">
        <f>IF(P214="사용자항목11", L214, 0)</f>
        <v>0</v>
      </c>
      <c r="AN214">
        <f>IF(P214="사용자항목12", L214, 0)</f>
        <v>0</v>
      </c>
      <c r="AO214">
        <f>IF(P214="사용자항목13", L214, 0)</f>
        <v>0</v>
      </c>
      <c r="AP214">
        <f>IF(P214="사용자항목14", L214, 0)</f>
        <v>0</v>
      </c>
      <c r="AQ214">
        <f>IF(P214="사용자항목15", L214, 0)</f>
        <v>0</v>
      </c>
      <c r="AR214">
        <f>IF(P214="사용자항목16", L214, 0)</f>
        <v>0</v>
      </c>
      <c r="AS214">
        <f>IF(P214="사용자항목17", L214, 0)</f>
        <v>0</v>
      </c>
      <c r="AT214">
        <f>IF(P214="사용자항목18", L214, 0)</f>
        <v>0</v>
      </c>
      <c r="AU214">
        <f>IF(P214="사용자항목19", L214, 0)</f>
        <v>0</v>
      </c>
      <c r="AY214" s="4" t="s">
        <v>125</v>
      </c>
    </row>
    <row r="215" spans="1:51" ht="18.95" customHeight="1">
      <c r="A215" s="7"/>
      <c r="B215" s="7"/>
      <c r="C215" s="8"/>
      <c r="D215" s="11"/>
      <c r="E215" s="11"/>
      <c r="F215" s="11"/>
      <c r="G215" s="11"/>
      <c r="H215" s="11"/>
      <c r="I215" s="11"/>
      <c r="J215" s="11"/>
      <c r="K215" s="11"/>
      <c r="L215" s="11"/>
      <c r="M215" s="7"/>
    </row>
    <row r="216" spans="1:51" ht="18.95" customHeight="1">
      <c r="A216" s="7"/>
      <c r="B216" s="7"/>
      <c r="C216" s="8"/>
      <c r="D216" s="11"/>
      <c r="E216" s="11"/>
      <c r="F216" s="11"/>
      <c r="G216" s="11"/>
      <c r="H216" s="11"/>
      <c r="I216" s="11"/>
      <c r="J216" s="11"/>
      <c r="K216" s="11"/>
      <c r="L216" s="11"/>
      <c r="M216" s="7"/>
    </row>
    <row r="217" spans="1:51" ht="18.95" customHeight="1">
      <c r="A217" s="7"/>
      <c r="B217" s="7"/>
      <c r="C217" s="8"/>
      <c r="D217" s="11"/>
      <c r="E217" s="11"/>
      <c r="F217" s="11"/>
      <c r="G217" s="11"/>
      <c r="H217" s="11"/>
      <c r="I217" s="11"/>
      <c r="J217" s="11"/>
      <c r="K217" s="11"/>
      <c r="L217" s="11"/>
      <c r="M217" s="7"/>
    </row>
    <row r="218" spans="1:51" ht="18.95" customHeight="1">
      <c r="A218" s="7"/>
      <c r="B218" s="7"/>
      <c r="C218" s="8"/>
      <c r="D218" s="11"/>
      <c r="E218" s="11"/>
      <c r="F218" s="11"/>
      <c r="G218" s="11"/>
      <c r="H218" s="11"/>
      <c r="I218" s="11"/>
      <c r="J218" s="11"/>
      <c r="K218" s="11"/>
      <c r="L218" s="11"/>
      <c r="M218" s="7"/>
    </row>
    <row r="219" spans="1:51" ht="18.95" customHeight="1">
      <c r="A219" s="7"/>
      <c r="B219" s="7"/>
      <c r="C219" s="8"/>
      <c r="D219" s="11"/>
      <c r="E219" s="11"/>
      <c r="F219" s="11"/>
      <c r="G219" s="11"/>
      <c r="H219" s="11"/>
      <c r="I219" s="11"/>
      <c r="J219" s="11"/>
      <c r="K219" s="11"/>
      <c r="L219" s="11"/>
      <c r="M219" s="7"/>
    </row>
    <row r="220" spans="1:51" ht="18.95" customHeight="1">
      <c r="A220" s="7"/>
      <c r="B220" s="7"/>
      <c r="C220" s="8"/>
      <c r="D220" s="11"/>
      <c r="E220" s="11"/>
      <c r="F220" s="11"/>
      <c r="G220" s="11"/>
      <c r="H220" s="11"/>
      <c r="I220" s="11"/>
      <c r="J220" s="11"/>
      <c r="K220" s="11"/>
      <c r="L220" s="11"/>
      <c r="M220" s="7"/>
    </row>
    <row r="221" spans="1:51" ht="18.95" customHeight="1">
      <c r="A221" s="7"/>
      <c r="B221" s="7"/>
      <c r="C221" s="8"/>
      <c r="D221" s="11"/>
      <c r="E221" s="11"/>
      <c r="F221" s="11"/>
      <c r="G221" s="11"/>
      <c r="H221" s="11"/>
      <c r="I221" s="11"/>
      <c r="J221" s="11"/>
      <c r="K221" s="11"/>
      <c r="L221" s="11"/>
      <c r="M221" s="7"/>
    </row>
    <row r="222" spans="1:51" ht="18.95" customHeight="1">
      <c r="A222" s="7"/>
      <c r="B222" s="7"/>
      <c r="C222" s="8"/>
      <c r="D222" s="11"/>
      <c r="E222" s="11"/>
      <c r="F222" s="11"/>
      <c r="G222" s="11"/>
      <c r="H222" s="11"/>
      <c r="I222" s="11"/>
      <c r="J222" s="11"/>
      <c r="K222" s="11"/>
      <c r="L222" s="11"/>
      <c r="M222" s="7"/>
    </row>
    <row r="223" spans="1:51" ht="18.95" customHeight="1">
      <c r="A223" s="7"/>
      <c r="B223" s="7"/>
      <c r="C223" s="8"/>
      <c r="D223" s="11"/>
      <c r="E223" s="11"/>
      <c r="F223" s="11"/>
      <c r="G223" s="11"/>
      <c r="H223" s="11"/>
      <c r="I223" s="11"/>
      <c r="J223" s="11"/>
      <c r="K223" s="11"/>
      <c r="L223" s="11"/>
      <c r="M223" s="7"/>
    </row>
    <row r="224" spans="1:51" ht="18.95" customHeight="1">
      <c r="A224" s="7"/>
      <c r="B224" s="7"/>
      <c r="C224" s="8"/>
      <c r="D224" s="11"/>
      <c r="E224" s="11"/>
      <c r="F224" s="11"/>
      <c r="G224" s="11"/>
      <c r="H224" s="11"/>
      <c r="I224" s="11"/>
      <c r="J224" s="11"/>
      <c r="K224" s="11"/>
      <c r="L224" s="11"/>
      <c r="M224" s="7"/>
    </row>
    <row r="225" spans="1:51" ht="18.95" customHeight="1">
      <c r="A225" s="7"/>
      <c r="B225" s="7"/>
      <c r="C225" s="8"/>
      <c r="D225" s="11"/>
      <c r="E225" s="11"/>
      <c r="F225" s="11"/>
      <c r="G225" s="11"/>
      <c r="H225" s="11"/>
      <c r="I225" s="11"/>
      <c r="J225" s="11"/>
      <c r="K225" s="11"/>
      <c r="L225" s="11"/>
      <c r="M225" s="7"/>
    </row>
    <row r="226" spans="1:51" ht="18.95" customHeight="1">
      <c r="A226" s="7"/>
      <c r="B226" s="7"/>
      <c r="C226" s="8"/>
      <c r="D226" s="11"/>
      <c r="E226" s="11"/>
      <c r="F226" s="11"/>
      <c r="G226" s="11"/>
      <c r="H226" s="11"/>
      <c r="I226" s="11"/>
      <c r="J226" s="11"/>
      <c r="K226" s="11"/>
      <c r="L226" s="11"/>
      <c r="M226" s="7"/>
    </row>
    <row r="227" spans="1:51" ht="18.95" customHeight="1">
      <c r="A227" s="7"/>
      <c r="B227" s="7"/>
      <c r="C227" s="8"/>
      <c r="D227" s="11"/>
      <c r="E227" s="11"/>
      <c r="F227" s="11"/>
      <c r="G227" s="11"/>
      <c r="H227" s="11"/>
      <c r="I227" s="11"/>
      <c r="J227" s="11"/>
      <c r="K227" s="11"/>
      <c r="L227" s="11"/>
      <c r="M227" s="7"/>
    </row>
    <row r="228" spans="1:51" ht="18.95" customHeight="1">
      <c r="A228" s="7"/>
      <c r="B228" s="7"/>
      <c r="C228" s="8"/>
      <c r="D228" s="11"/>
      <c r="E228" s="11"/>
      <c r="F228" s="11"/>
      <c r="G228" s="11"/>
      <c r="H228" s="11"/>
      <c r="I228" s="11"/>
      <c r="J228" s="11"/>
      <c r="K228" s="11"/>
      <c r="L228" s="11"/>
      <c r="M228" s="7"/>
    </row>
    <row r="229" spans="1:51" ht="18.95" customHeight="1">
      <c r="A229" s="7"/>
      <c r="B229" s="7"/>
      <c r="C229" s="8"/>
      <c r="D229" s="11"/>
      <c r="E229" s="11"/>
      <c r="F229" s="11"/>
      <c r="G229" s="11"/>
      <c r="H229" s="11"/>
      <c r="I229" s="11"/>
      <c r="J229" s="11"/>
      <c r="K229" s="11"/>
      <c r="L229" s="11"/>
      <c r="M229" s="7"/>
    </row>
    <row r="230" spans="1:51" ht="18.95" customHeight="1">
      <c r="A230" s="7"/>
      <c r="B230" s="7"/>
      <c r="C230" s="8"/>
      <c r="D230" s="11"/>
      <c r="E230" s="11"/>
      <c r="F230" s="11"/>
      <c r="G230" s="11"/>
      <c r="H230" s="11"/>
      <c r="I230" s="11"/>
      <c r="J230" s="11"/>
      <c r="K230" s="11"/>
      <c r="L230" s="11"/>
      <c r="M230" s="7"/>
    </row>
    <row r="231" spans="1:51" ht="18.95" customHeight="1">
      <c r="A231" s="7"/>
      <c r="B231" s="7"/>
      <c r="C231" s="8"/>
      <c r="D231" s="11"/>
      <c r="E231" s="11"/>
      <c r="F231" s="11"/>
      <c r="G231" s="11"/>
      <c r="H231" s="11"/>
      <c r="I231" s="11"/>
      <c r="J231" s="11"/>
      <c r="K231" s="11"/>
      <c r="L231" s="11"/>
      <c r="M231" s="7"/>
    </row>
    <row r="232" spans="1:51" ht="18.95" customHeight="1">
      <c r="A232" s="7"/>
      <c r="B232" s="7"/>
      <c r="C232" s="8"/>
      <c r="D232" s="11"/>
      <c r="E232" s="11"/>
      <c r="F232" s="11"/>
      <c r="G232" s="11"/>
      <c r="H232" s="11"/>
      <c r="I232" s="11"/>
      <c r="J232" s="11"/>
      <c r="K232" s="11"/>
      <c r="L232" s="11"/>
      <c r="M232" s="7"/>
    </row>
    <row r="233" spans="1:51" ht="18.95" customHeight="1">
      <c r="A233" s="7"/>
      <c r="B233" s="7"/>
      <c r="C233" s="8"/>
      <c r="D233" s="11"/>
      <c r="E233" s="11"/>
      <c r="F233" s="11"/>
      <c r="G233" s="11"/>
      <c r="H233" s="11"/>
      <c r="I233" s="11"/>
      <c r="J233" s="11"/>
      <c r="K233" s="11"/>
      <c r="L233" s="11"/>
      <c r="M233" s="7"/>
    </row>
    <row r="234" spans="1:51" ht="18.95" customHeight="1">
      <c r="A234" s="9" t="s">
        <v>45</v>
      </c>
      <c r="B234" s="134"/>
      <c r="C234" s="10"/>
      <c r="D234" s="12"/>
      <c r="E234" s="12"/>
      <c r="F234" s="12">
        <f>ROUNDDOWN(SUMIF(Q213:Q233, "1", F213:F233), 0)</f>
        <v>0</v>
      </c>
      <c r="G234" s="12"/>
      <c r="H234" s="12">
        <f>ROUNDDOWN(SUMIF(Q213:Q233, "1", H213:H233), 0)</f>
        <v>0</v>
      </c>
      <c r="I234" s="12"/>
      <c r="J234" s="12">
        <f>ROUNDDOWN(SUMIF(Q213:Q233, "1", J213:J233), 0)</f>
        <v>0</v>
      </c>
      <c r="K234" s="12"/>
      <c r="L234" s="12">
        <f>F234+H234+J234</f>
        <v>0</v>
      </c>
      <c r="M234" s="134"/>
      <c r="R234">
        <f t="shared" ref="R234:AY234" si="69">ROUNDDOWN(SUM(R213:R214), 0)</f>
        <v>0</v>
      </c>
      <c r="S234">
        <f t="shared" si="69"/>
        <v>0</v>
      </c>
      <c r="T234">
        <f t="shared" si="69"/>
        <v>0</v>
      </c>
      <c r="U234">
        <f t="shared" si="69"/>
        <v>0</v>
      </c>
      <c r="V234">
        <f t="shared" si="69"/>
        <v>0</v>
      </c>
      <c r="W234">
        <f t="shared" si="69"/>
        <v>0</v>
      </c>
      <c r="X234">
        <f t="shared" si="69"/>
        <v>0</v>
      </c>
      <c r="Y234">
        <f t="shared" si="69"/>
        <v>0</v>
      </c>
      <c r="Z234">
        <f t="shared" si="69"/>
        <v>0</v>
      </c>
      <c r="AA234">
        <f t="shared" si="69"/>
        <v>0</v>
      </c>
      <c r="AB234">
        <f t="shared" si="69"/>
        <v>0</v>
      </c>
      <c r="AC234">
        <f t="shared" si="69"/>
        <v>0</v>
      </c>
      <c r="AD234">
        <f t="shared" si="69"/>
        <v>0</v>
      </c>
      <c r="AE234">
        <f t="shared" si="69"/>
        <v>0</v>
      </c>
      <c r="AF234">
        <f t="shared" si="69"/>
        <v>0</v>
      </c>
      <c r="AG234">
        <f t="shared" si="69"/>
        <v>0</v>
      </c>
      <c r="AH234">
        <f t="shared" si="69"/>
        <v>0</v>
      </c>
      <c r="AI234">
        <f t="shared" si="69"/>
        <v>0</v>
      </c>
      <c r="AJ234">
        <f t="shared" si="69"/>
        <v>0</v>
      </c>
      <c r="AK234">
        <f t="shared" si="69"/>
        <v>0</v>
      </c>
      <c r="AL234">
        <f t="shared" si="69"/>
        <v>0</v>
      </c>
      <c r="AM234">
        <f t="shared" si="69"/>
        <v>0</v>
      </c>
      <c r="AN234">
        <f t="shared" si="69"/>
        <v>0</v>
      </c>
      <c r="AO234">
        <f t="shared" si="69"/>
        <v>0</v>
      </c>
      <c r="AP234">
        <f t="shared" si="69"/>
        <v>0</v>
      </c>
      <c r="AQ234">
        <f t="shared" si="69"/>
        <v>0</v>
      </c>
      <c r="AR234">
        <f t="shared" si="69"/>
        <v>0</v>
      </c>
      <c r="AS234">
        <f t="shared" si="69"/>
        <v>0</v>
      </c>
      <c r="AT234">
        <f t="shared" si="69"/>
        <v>0</v>
      </c>
      <c r="AU234">
        <f t="shared" si="69"/>
        <v>0</v>
      </c>
      <c r="AV234">
        <f t="shared" si="69"/>
        <v>0</v>
      </c>
      <c r="AW234">
        <f t="shared" si="69"/>
        <v>0</v>
      </c>
      <c r="AX234">
        <f t="shared" si="69"/>
        <v>0</v>
      </c>
      <c r="AY234">
        <f t="shared" si="69"/>
        <v>0</v>
      </c>
    </row>
    <row r="235" spans="1:51" ht="18.95" customHeight="1">
      <c r="A235" s="284" t="s">
        <v>374</v>
      </c>
      <c r="B235" s="285"/>
      <c r="C235" s="285"/>
      <c r="D235" s="286"/>
      <c r="E235" s="286"/>
      <c r="F235" s="286"/>
      <c r="G235" s="286"/>
      <c r="H235" s="286"/>
      <c r="I235" s="286"/>
      <c r="J235" s="286"/>
      <c r="K235" s="286"/>
      <c r="L235" s="286"/>
      <c r="M235" s="285"/>
    </row>
    <row r="236" spans="1:51" ht="18.95" customHeight="1">
      <c r="A236" s="5" t="s">
        <v>331</v>
      </c>
      <c r="B236" s="5" t="s">
        <v>332</v>
      </c>
      <c r="C236" s="6" t="s">
        <v>44</v>
      </c>
      <c r="D236" s="11">
        <v>34.799999999999997</v>
      </c>
      <c r="E236" s="11"/>
      <c r="F236" s="11"/>
      <c r="G236" s="11"/>
      <c r="H236" s="11"/>
      <c r="I236" s="11"/>
      <c r="J236" s="11"/>
      <c r="K236" s="11"/>
      <c r="L236" s="11"/>
      <c r="M236" s="5"/>
      <c r="O236" t="str">
        <f>""</f>
        <v/>
      </c>
      <c r="P236" s="4" t="s">
        <v>43</v>
      </c>
      <c r="Q236">
        <v>1</v>
      </c>
      <c r="R236">
        <f>IF(P236="기계경비", J236, 0)</f>
        <v>0</v>
      </c>
      <c r="S236">
        <f>IF(P236="운반비", L236, 0)</f>
        <v>0</v>
      </c>
      <c r="T236">
        <f>IF(P236="작업부산물", F236, 0)</f>
        <v>0</v>
      </c>
      <c r="U236">
        <f>IF(P236="관급", F236, 0)</f>
        <v>0</v>
      </c>
      <c r="V236">
        <f>IF(P236="외주비", J236, 0)</f>
        <v>0</v>
      </c>
      <c r="W236">
        <f>IF(P236="장비비", J236, 0)</f>
        <v>0</v>
      </c>
      <c r="X236">
        <f>IF(P236="폐기물처리비", L236, 0)</f>
        <v>0</v>
      </c>
      <c r="Y236">
        <f>IF(P236="가설비", J236, 0)</f>
        <v>0</v>
      </c>
      <c r="Z236">
        <f>IF(P236="잡비제외분", F236, 0)</f>
        <v>0</v>
      </c>
      <c r="AA236">
        <f>IF(P236="사급자재대", L236, 0)</f>
        <v>0</v>
      </c>
      <c r="AB236">
        <f>IF(P236="관급자재대", L236, 0)</f>
        <v>0</v>
      </c>
      <c r="AC236">
        <f>IF(P236="관급자 관급 자재대", L236, 0)</f>
        <v>0</v>
      </c>
      <c r="AD236">
        <f>IF(P236="사용자항목2", L236, 0)</f>
        <v>0</v>
      </c>
      <c r="AE236">
        <f>IF(P236="설계안전성 검토비", L236, 0)</f>
        <v>0</v>
      </c>
      <c r="AF236">
        <f>IF(P236="품질관리비(PS항목)", L236, 0)</f>
        <v>0</v>
      </c>
      <c r="AG236">
        <f>IF(P236="작업부산물(철거해체)", L236, 0)</f>
        <v>0</v>
      </c>
      <c r="AH236">
        <f>IF(P236="기술지도 용역비", L236, 0)</f>
        <v>0</v>
      </c>
      <c r="AI236">
        <f>IF(P236="도급자 관급 자재대", L236, 0)</f>
        <v>0</v>
      </c>
      <c r="AJ236">
        <f>IF(P236="해체계획서 작성비", L236, 0)</f>
        <v>0</v>
      </c>
      <c r="AK236">
        <f>IF(P236="안전관리비(PS항목)", L236, 0)</f>
        <v>0</v>
      </c>
      <c r="AL236">
        <f>IF(P236="사용자항목10", L236, 0)</f>
        <v>0</v>
      </c>
      <c r="AM236">
        <f>IF(P236="사용자항목11", L236, 0)</f>
        <v>0</v>
      </c>
      <c r="AN236">
        <f>IF(P236="사용자항목12", L236, 0)</f>
        <v>0</v>
      </c>
      <c r="AO236">
        <f>IF(P236="사용자항목13", L236, 0)</f>
        <v>0</v>
      </c>
      <c r="AP236">
        <f>IF(P236="사용자항목14", L236, 0)</f>
        <v>0</v>
      </c>
      <c r="AQ236">
        <f>IF(P236="사용자항목15", L236, 0)</f>
        <v>0</v>
      </c>
      <c r="AR236">
        <f>IF(P236="사용자항목16", L236, 0)</f>
        <v>0</v>
      </c>
      <c r="AS236">
        <f>IF(P236="사용자항목17", L236, 0)</f>
        <v>0</v>
      </c>
      <c r="AT236">
        <f>IF(P236="사용자항목18", L236, 0)</f>
        <v>0</v>
      </c>
      <c r="AU236">
        <f>IF(P236="사용자항목19", L236, 0)</f>
        <v>0</v>
      </c>
    </row>
    <row r="237" spans="1:51" ht="18.95" customHeight="1">
      <c r="A237" s="5" t="s">
        <v>269</v>
      </c>
      <c r="B237" s="5" t="s">
        <v>333</v>
      </c>
      <c r="C237" s="6" t="s">
        <v>96</v>
      </c>
      <c r="D237" s="11">
        <v>10</v>
      </c>
      <c r="E237" s="11"/>
      <c r="F237" s="11"/>
      <c r="G237" s="11"/>
      <c r="H237" s="11"/>
      <c r="I237" s="11"/>
      <c r="J237" s="11"/>
      <c r="K237" s="11"/>
      <c r="L237" s="11"/>
      <c r="M237" s="5"/>
      <c r="O237" t="str">
        <f>""</f>
        <v/>
      </c>
      <c r="P237" s="4" t="s">
        <v>43</v>
      </c>
      <c r="Q237">
        <v>1</v>
      </c>
      <c r="R237">
        <f>IF(P237="기계경비", J237, 0)</f>
        <v>0</v>
      </c>
      <c r="S237">
        <f>IF(P237="운반비", L237, 0)</f>
        <v>0</v>
      </c>
      <c r="T237">
        <f>IF(P237="작업부산물", F237, 0)</f>
        <v>0</v>
      </c>
      <c r="U237">
        <f>IF(P237="관급", F237, 0)</f>
        <v>0</v>
      </c>
      <c r="V237">
        <f>IF(P237="외주비", J237, 0)</f>
        <v>0</v>
      </c>
      <c r="W237">
        <f>IF(P237="장비비", J237, 0)</f>
        <v>0</v>
      </c>
      <c r="X237">
        <f>IF(P237="폐기물처리비", L237, 0)</f>
        <v>0</v>
      </c>
      <c r="Y237">
        <f>IF(P237="가설비", J237, 0)</f>
        <v>0</v>
      </c>
      <c r="Z237">
        <f>IF(P237="잡비제외분", F237, 0)</f>
        <v>0</v>
      </c>
      <c r="AA237">
        <f>IF(P237="사급자재대", L237, 0)</f>
        <v>0</v>
      </c>
      <c r="AB237">
        <f>IF(P237="관급자재대", L237, 0)</f>
        <v>0</v>
      </c>
      <c r="AC237">
        <f>IF(P237="관급자 관급 자재대", L237, 0)</f>
        <v>0</v>
      </c>
      <c r="AD237">
        <f>IF(P237="사용자항목2", L237, 0)</f>
        <v>0</v>
      </c>
      <c r="AE237">
        <f>IF(P237="설계안전성 검토비", L237, 0)</f>
        <v>0</v>
      </c>
      <c r="AF237">
        <f>IF(P237="품질관리비(PS항목)", L237, 0)</f>
        <v>0</v>
      </c>
      <c r="AG237">
        <f>IF(P237="작업부산물(철거해체)", L237, 0)</f>
        <v>0</v>
      </c>
      <c r="AH237">
        <f>IF(P237="기술지도 용역비", L237, 0)</f>
        <v>0</v>
      </c>
      <c r="AI237">
        <f>IF(P237="도급자 관급 자재대", L237, 0)</f>
        <v>0</v>
      </c>
      <c r="AJ237">
        <f>IF(P237="해체계획서 작성비", L237, 0)</f>
        <v>0</v>
      </c>
      <c r="AK237">
        <f>IF(P237="안전관리비(PS항목)", L237, 0)</f>
        <v>0</v>
      </c>
      <c r="AL237">
        <f>IF(P237="사용자항목10", L237, 0)</f>
        <v>0</v>
      </c>
      <c r="AM237">
        <f>IF(P237="사용자항목11", L237, 0)</f>
        <v>0</v>
      </c>
      <c r="AN237">
        <f>IF(P237="사용자항목12", L237, 0)</f>
        <v>0</v>
      </c>
      <c r="AO237">
        <f>IF(P237="사용자항목13", L237, 0)</f>
        <v>0</v>
      </c>
      <c r="AP237">
        <f>IF(P237="사용자항목14", L237, 0)</f>
        <v>0</v>
      </c>
      <c r="AQ237">
        <f>IF(P237="사용자항목15", L237, 0)</f>
        <v>0</v>
      </c>
      <c r="AR237">
        <f>IF(P237="사용자항목16", L237, 0)</f>
        <v>0</v>
      </c>
      <c r="AS237">
        <f>IF(P237="사용자항목17", L237, 0)</f>
        <v>0</v>
      </c>
      <c r="AT237">
        <f>IF(P237="사용자항목18", L237, 0)</f>
        <v>0</v>
      </c>
      <c r="AU237">
        <f>IF(P237="사용자항목19", L237, 0)</f>
        <v>0</v>
      </c>
    </row>
    <row r="238" spans="1:51" ht="18.95" customHeight="1">
      <c r="A238" s="5" t="s">
        <v>334</v>
      </c>
      <c r="B238" s="5" t="s">
        <v>335</v>
      </c>
      <c r="C238" s="6" t="s">
        <v>44</v>
      </c>
      <c r="D238" s="11">
        <v>21.5</v>
      </c>
      <c r="E238" s="11"/>
      <c r="F238" s="11"/>
      <c r="G238" s="11"/>
      <c r="H238" s="11"/>
      <c r="I238" s="11"/>
      <c r="J238" s="11"/>
      <c r="K238" s="11"/>
      <c r="L238" s="11"/>
      <c r="M238" s="5"/>
      <c r="O238" t="str">
        <f>""</f>
        <v/>
      </c>
      <c r="P238" s="4" t="s">
        <v>43</v>
      </c>
      <c r="Q238">
        <v>1</v>
      </c>
      <c r="R238">
        <f>IF(P238="기계경비", J238, 0)</f>
        <v>0</v>
      </c>
      <c r="S238">
        <f>IF(P238="운반비", L238, 0)</f>
        <v>0</v>
      </c>
      <c r="T238">
        <f>IF(P238="작업부산물", F238, 0)</f>
        <v>0</v>
      </c>
      <c r="U238">
        <f>IF(P238="관급", F238, 0)</f>
        <v>0</v>
      </c>
      <c r="V238">
        <f>IF(P238="외주비", J238, 0)</f>
        <v>0</v>
      </c>
      <c r="W238">
        <f>IF(P238="장비비", J238, 0)</f>
        <v>0</v>
      </c>
      <c r="X238">
        <f>IF(P238="폐기물처리비", L238, 0)</f>
        <v>0</v>
      </c>
      <c r="Y238">
        <f>IF(P238="가설비", J238, 0)</f>
        <v>0</v>
      </c>
      <c r="Z238">
        <f>IF(P238="잡비제외분", F238, 0)</f>
        <v>0</v>
      </c>
      <c r="AA238">
        <f>IF(P238="사급자재대", L238, 0)</f>
        <v>0</v>
      </c>
      <c r="AB238">
        <f>IF(P238="관급자재대", L238, 0)</f>
        <v>0</v>
      </c>
      <c r="AC238">
        <f>IF(P238="관급자 관급 자재대", L238, 0)</f>
        <v>0</v>
      </c>
      <c r="AD238">
        <f>IF(P238="사용자항목2", L238, 0)</f>
        <v>0</v>
      </c>
      <c r="AE238">
        <f>IF(P238="설계안전성 검토비", L238, 0)</f>
        <v>0</v>
      </c>
      <c r="AF238">
        <f>IF(P238="품질관리비(PS항목)", L238, 0)</f>
        <v>0</v>
      </c>
      <c r="AG238">
        <f>IF(P238="작업부산물(철거해체)", L238, 0)</f>
        <v>0</v>
      </c>
      <c r="AH238">
        <f>IF(P238="기술지도 용역비", L238, 0)</f>
        <v>0</v>
      </c>
      <c r="AI238">
        <f>IF(P238="도급자 관급 자재대", L238, 0)</f>
        <v>0</v>
      </c>
      <c r="AJ238">
        <f>IF(P238="해체계획서 작성비", L238, 0)</f>
        <v>0</v>
      </c>
      <c r="AK238">
        <f>IF(P238="안전관리비(PS항목)", L238, 0)</f>
        <v>0</v>
      </c>
      <c r="AL238">
        <f>IF(P238="사용자항목10", L238, 0)</f>
        <v>0</v>
      </c>
      <c r="AM238">
        <f>IF(P238="사용자항목11", L238, 0)</f>
        <v>0</v>
      </c>
      <c r="AN238">
        <f>IF(P238="사용자항목12", L238, 0)</f>
        <v>0</v>
      </c>
      <c r="AO238">
        <f>IF(P238="사용자항목13", L238, 0)</f>
        <v>0</v>
      </c>
      <c r="AP238">
        <f>IF(P238="사용자항목14", L238, 0)</f>
        <v>0</v>
      </c>
      <c r="AQ238">
        <f>IF(P238="사용자항목15", L238, 0)</f>
        <v>0</v>
      </c>
      <c r="AR238">
        <f>IF(P238="사용자항목16", L238, 0)</f>
        <v>0</v>
      </c>
      <c r="AS238">
        <f>IF(P238="사용자항목17", L238, 0)</f>
        <v>0</v>
      </c>
      <c r="AT238">
        <f>IF(P238="사용자항목18", L238, 0)</f>
        <v>0</v>
      </c>
      <c r="AU238">
        <f>IF(P238="사용자항목19", L238, 0)</f>
        <v>0</v>
      </c>
    </row>
    <row r="239" spans="1:51" ht="18.95" customHeight="1">
      <c r="A239" s="7"/>
      <c r="B239" s="7"/>
      <c r="C239" s="8"/>
      <c r="D239" s="11"/>
      <c r="E239" s="11"/>
      <c r="F239" s="11"/>
      <c r="G239" s="11"/>
      <c r="H239" s="11"/>
      <c r="I239" s="11"/>
      <c r="J239" s="11"/>
      <c r="K239" s="11"/>
      <c r="L239" s="11"/>
      <c r="M239" s="7"/>
    </row>
    <row r="240" spans="1:51" ht="18.95" customHeight="1">
      <c r="A240" s="7"/>
      <c r="B240" s="7"/>
      <c r="C240" s="8"/>
      <c r="D240" s="11"/>
      <c r="E240" s="11"/>
      <c r="F240" s="11"/>
      <c r="G240" s="11"/>
      <c r="H240" s="11"/>
      <c r="I240" s="11"/>
      <c r="J240" s="11"/>
      <c r="K240" s="11"/>
      <c r="L240" s="11"/>
      <c r="M240" s="7"/>
    </row>
    <row r="241" spans="1:13" ht="18.95" customHeight="1">
      <c r="A241" s="7"/>
      <c r="B241" s="7"/>
      <c r="C241" s="8"/>
      <c r="D241" s="11"/>
      <c r="E241" s="11"/>
      <c r="F241" s="11"/>
      <c r="G241" s="11"/>
      <c r="H241" s="11"/>
      <c r="I241" s="11"/>
      <c r="J241" s="11"/>
      <c r="K241" s="11"/>
      <c r="L241" s="11"/>
      <c r="M241" s="7"/>
    </row>
    <row r="242" spans="1:13" ht="18.95" customHeight="1">
      <c r="A242" s="7"/>
      <c r="B242" s="7"/>
      <c r="C242" s="8"/>
      <c r="D242" s="11"/>
      <c r="E242" s="11"/>
      <c r="F242" s="11"/>
      <c r="G242" s="11"/>
      <c r="H242" s="11"/>
      <c r="I242" s="11"/>
      <c r="J242" s="11"/>
      <c r="K242" s="11"/>
      <c r="L242" s="11"/>
      <c r="M242" s="7"/>
    </row>
    <row r="243" spans="1:13" ht="18.95" customHeight="1">
      <c r="A243" s="7"/>
      <c r="B243" s="7"/>
      <c r="C243" s="8"/>
      <c r="D243" s="11"/>
      <c r="E243" s="11"/>
      <c r="F243" s="11"/>
      <c r="G243" s="11"/>
      <c r="H243" s="11"/>
      <c r="I243" s="11"/>
      <c r="J243" s="11"/>
      <c r="K243" s="11"/>
      <c r="L243" s="11"/>
      <c r="M243" s="7"/>
    </row>
    <row r="244" spans="1:13" ht="18.95" customHeight="1">
      <c r="A244" s="7"/>
      <c r="B244" s="7"/>
      <c r="C244" s="8"/>
      <c r="D244" s="11"/>
      <c r="E244" s="11"/>
      <c r="F244" s="11"/>
      <c r="G244" s="11"/>
      <c r="H244" s="11"/>
      <c r="I244" s="11"/>
      <c r="J244" s="11"/>
      <c r="K244" s="11"/>
      <c r="L244" s="11"/>
      <c r="M244" s="7"/>
    </row>
    <row r="245" spans="1:13" ht="18.95" customHeight="1">
      <c r="A245" s="7"/>
      <c r="B245" s="7"/>
      <c r="C245" s="8"/>
      <c r="D245" s="11"/>
      <c r="E245" s="11"/>
      <c r="F245" s="11"/>
      <c r="G245" s="11"/>
      <c r="H245" s="11"/>
      <c r="I245" s="11"/>
      <c r="J245" s="11"/>
      <c r="K245" s="11"/>
      <c r="L245" s="11"/>
      <c r="M245" s="7"/>
    </row>
    <row r="246" spans="1:13" ht="18.95" customHeight="1">
      <c r="A246" s="7"/>
      <c r="B246" s="7"/>
      <c r="C246" s="8"/>
      <c r="D246" s="11"/>
      <c r="E246" s="11"/>
      <c r="F246" s="11"/>
      <c r="G246" s="11"/>
      <c r="H246" s="11"/>
      <c r="I246" s="11"/>
      <c r="J246" s="11"/>
      <c r="K246" s="11"/>
      <c r="L246" s="11"/>
      <c r="M246" s="7"/>
    </row>
    <row r="247" spans="1:13" ht="18.95" customHeight="1">
      <c r="A247" s="7"/>
      <c r="B247" s="7"/>
      <c r="C247" s="8"/>
      <c r="D247" s="11"/>
      <c r="E247" s="11"/>
      <c r="F247" s="11"/>
      <c r="G247" s="11"/>
      <c r="H247" s="11"/>
      <c r="I247" s="11"/>
      <c r="J247" s="11"/>
      <c r="K247" s="11"/>
      <c r="L247" s="11"/>
      <c r="M247" s="7"/>
    </row>
    <row r="248" spans="1:13" ht="18.95" customHeight="1">
      <c r="A248" s="7"/>
      <c r="B248" s="7"/>
      <c r="C248" s="8"/>
      <c r="D248" s="11"/>
      <c r="E248" s="11"/>
      <c r="F248" s="11"/>
      <c r="G248" s="11"/>
      <c r="H248" s="11"/>
      <c r="I248" s="11"/>
      <c r="J248" s="11"/>
      <c r="K248" s="11"/>
      <c r="L248" s="11"/>
      <c r="M248" s="7"/>
    </row>
    <row r="249" spans="1:13" ht="18.95" customHeight="1">
      <c r="A249" s="7"/>
      <c r="B249" s="7"/>
      <c r="C249" s="8"/>
      <c r="D249" s="11"/>
      <c r="E249" s="11"/>
      <c r="F249" s="11"/>
      <c r="G249" s="11"/>
      <c r="H249" s="11"/>
      <c r="I249" s="11"/>
      <c r="J249" s="11"/>
      <c r="K249" s="11"/>
      <c r="L249" s="11"/>
      <c r="M249" s="7"/>
    </row>
    <row r="250" spans="1:13" ht="18.95" customHeight="1">
      <c r="A250" s="7"/>
      <c r="B250" s="7"/>
      <c r="C250" s="8"/>
      <c r="D250" s="11"/>
      <c r="E250" s="11"/>
      <c r="F250" s="11"/>
      <c r="G250" s="11"/>
      <c r="H250" s="11"/>
      <c r="I250" s="11"/>
      <c r="J250" s="11"/>
      <c r="K250" s="11"/>
      <c r="L250" s="11"/>
      <c r="M250" s="7"/>
    </row>
    <row r="251" spans="1:13" ht="18.95" customHeight="1">
      <c r="A251" s="7"/>
      <c r="B251" s="7"/>
      <c r="C251" s="8"/>
      <c r="D251" s="11"/>
      <c r="E251" s="11"/>
      <c r="F251" s="11"/>
      <c r="G251" s="11"/>
      <c r="H251" s="11"/>
      <c r="I251" s="11"/>
      <c r="J251" s="11"/>
      <c r="K251" s="11"/>
      <c r="L251" s="11"/>
      <c r="M251" s="7"/>
    </row>
    <row r="252" spans="1:13" ht="18.95" customHeight="1">
      <c r="A252" s="7"/>
      <c r="B252" s="7"/>
      <c r="C252" s="8"/>
      <c r="D252" s="11"/>
      <c r="E252" s="11"/>
      <c r="F252" s="11"/>
      <c r="G252" s="11"/>
      <c r="H252" s="11"/>
      <c r="I252" s="11"/>
      <c r="J252" s="11"/>
      <c r="K252" s="11"/>
      <c r="L252" s="11"/>
      <c r="M252" s="7"/>
    </row>
    <row r="253" spans="1:13" ht="18.95" customHeight="1">
      <c r="A253" s="7"/>
      <c r="B253" s="7"/>
      <c r="C253" s="8"/>
      <c r="D253" s="11"/>
      <c r="E253" s="11"/>
      <c r="F253" s="11"/>
      <c r="G253" s="11"/>
      <c r="H253" s="11"/>
      <c r="I253" s="11"/>
      <c r="J253" s="11"/>
      <c r="K253" s="11"/>
      <c r="L253" s="11"/>
      <c r="M253" s="7"/>
    </row>
    <row r="254" spans="1:13" ht="18.95" customHeight="1">
      <c r="A254" s="7"/>
      <c r="B254" s="7"/>
      <c r="C254" s="8"/>
      <c r="D254" s="11"/>
      <c r="E254" s="11"/>
      <c r="F254" s="11"/>
      <c r="G254" s="11"/>
      <c r="H254" s="11"/>
      <c r="I254" s="11"/>
      <c r="J254" s="11"/>
      <c r="K254" s="11"/>
      <c r="L254" s="11"/>
      <c r="M254" s="7"/>
    </row>
    <row r="255" spans="1:13" ht="18.95" customHeight="1">
      <c r="A255" s="7"/>
      <c r="B255" s="7"/>
      <c r="C255" s="8"/>
      <c r="D255" s="11"/>
      <c r="E255" s="11"/>
      <c r="F255" s="11"/>
      <c r="G255" s="11"/>
      <c r="H255" s="11"/>
      <c r="I255" s="11"/>
      <c r="J255" s="11"/>
      <c r="K255" s="11"/>
      <c r="L255" s="11"/>
      <c r="M255" s="7"/>
    </row>
    <row r="256" spans="1:13" ht="18.95" customHeight="1">
      <c r="A256" s="7"/>
      <c r="B256" s="7"/>
      <c r="C256" s="8"/>
      <c r="D256" s="11"/>
      <c r="E256" s="11"/>
      <c r="F256" s="11"/>
      <c r="G256" s="11"/>
      <c r="H256" s="11"/>
      <c r="I256" s="11"/>
      <c r="J256" s="11"/>
      <c r="K256" s="11"/>
      <c r="L256" s="11"/>
      <c r="M256" s="7"/>
    </row>
    <row r="257" spans="1:51" ht="18.95" customHeight="1">
      <c r="A257" s="9" t="s">
        <v>45</v>
      </c>
      <c r="B257" s="134"/>
      <c r="C257" s="10"/>
      <c r="D257" s="12"/>
      <c r="E257" s="12"/>
      <c r="F257" s="12">
        <f>ROUNDDOWN(SUMIF(Q236:Q256, "1", F236:F256), 0)</f>
        <v>0</v>
      </c>
      <c r="G257" s="12"/>
      <c r="H257" s="12">
        <f>ROUNDDOWN(SUMIF(Q236:Q256, "1", H236:H256), 0)</f>
        <v>0</v>
      </c>
      <c r="I257" s="12"/>
      <c r="J257" s="12">
        <f>ROUNDDOWN(SUMIF(Q236:Q256, "1", J236:J256), 0)</f>
        <v>0</v>
      </c>
      <c r="K257" s="12"/>
      <c r="L257" s="12">
        <f>F257+H257+J257</f>
        <v>0</v>
      </c>
      <c r="M257" s="134"/>
      <c r="R257">
        <f t="shared" ref="R257:AY257" si="70">ROUNDDOWN(SUM(R236:R238), 0)</f>
        <v>0</v>
      </c>
      <c r="S257">
        <f t="shared" si="70"/>
        <v>0</v>
      </c>
      <c r="T257">
        <f t="shared" si="70"/>
        <v>0</v>
      </c>
      <c r="U257">
        <f t="shared" si="70"/>
        <v>0</v>
      </c>
      <c r="V257">
        <f t="shared" si="70"/>
        <v>0</v>
      </c>
      <c r="W257">
        <f t="shared" si="70"/>
        <v>0</v>
      </c>
      <c r="X257">
        <f t="shared" si="70"/>
        <v>0</v>
      </c>
      <c r="Y257">
        <f t="shared" si="70"/>
        <v>0</v>
      </c>
      <c r="Z257">
        <f t="shared" si="70"/>
        <v>0</v>
      </c>
      <c r="AA257">
        <f t="shared" si="70"/>
        <v>0</v>
      </c>
      <c r="AB257">
        <f t="shared" si="70"/>
        <v>0</v>
      </c>
      <c r="AC257">
        <f t="shared" si="70"/>
        <v>0</v>
      </c>
      <c r="AD257">
        <f t="shared" si="70"/>
        <v>0</v>
      </c>
      <c r="AE257">
        <f t="shared" si="70"/>
        <v>0</v>
      </c>
      <c r="AF257">
        <f t="shared" si="70"/>
        <v>0</v>
      </c>
      <c r="AG257">
        <f t="shared" si="70"/>
        <v>0</v>
      </c>
      <c r="AH257">
        <f t="shared" si="70"/>
        <v>0</v>
      </c>
      <c r="AI257">
        <f t="shared" si="70"/>
        <v>0</v>
      </c>
      <c r="AJ257">
        <f t="shared" si="70"/>
        <v>0</v>
      </c>
      <c r="AK257">
        <f t="shared" si="70"/>
        <v>0</v>
      </c>
      <c r="AL257">
        <f t="shared" si="70"/>
        <v>0</v>
      </c>
      <c r="AM257">
        <f t="shared" si="70"/>
        <v>0</v>
      </c>
      <c r="AN257">
        <f t="shared" si="70"/>
        <v>0</v>
      </c>
      <c r="AO257">
        <f t="shared" si="70"/>
        <v>0</v>
      </c>
      <c r="AP257">
        <f t="shared" si="70"/>
        <v>0</v>
      </c>
      <c r="AQ257">
        <f t="shared" si="70"/>
        <v>0</v>
      </c>
      <c r="AR257">
        <f t="shared" si="70"/>
        <v>0</v>
      </c>
      <c r="AS257">
        <f t="shared" si="70"/>
        <v>0</v>
      </c>
      <c r="AT257">
        <f t="shared" si="70"/>
        <v>0</v>
      </c>
      <c r="AU257">
        <f t="shared" si="70"/>
        <v>0</v>
      </c>
      <c r="AV257">
        <f t="shared" si="70"/>
        <v>0</v>
      </c>
      <c r="AW257">
        <f t="shared" si="70"/>
        <v>0</v>
      </c>
      <c r="AX257">
        <f t="shared" si="70"/>
        <v>0</v>
      </c>
      <c r="AY257">
        <f t="shared" si="70"/>
        <v>0</v>
      </c>
    </row>
    <row r="258" spans="1:51" ht="18.95" customHeight="1">
      <c r="A258" s="284" t="s">
        <v>375</v>
      </c>
      <c r="B258" s="285"/>
      <c r="C258" s="285"/>
      <c r="D258" s="286"/>
      <c r="E258" s="286"/>
      <c r="F258" s="286"/>
      <c r="G258" s="286"/>
      <c r="H258" s="286"/>
      <c r="I258" s="286"/>
      <c r="J258" s="286"/>
      <c r="K258" s="286"/>
      <c r="L258" s="286"/>
      <c r="M258" s="285"/>
    </row>
    <row r="259" spans="1:51" ht="18.95" customHeight="1">
      <c r="A259" s="5" t="s">
        <v>336</v>
      </c>
      <c r="B259" s="5" t="s">
        <v>337</v>
      </c>
      <c r="C259" s="6" t="s">
        <v>44</v>
      </c>
      <c r="D259" s="11">
        <v>120.6</v>
      </c>
      <c r="E259" s="11"/>
      <c r="F259" s="11"/>
      <c r="G259" s="11"/>
      <c r="H259" s="11"/>
      <c r="I259" s="11"/>
      <c r="J259" s="11"/>
      <c r="K259" s="11"/>
      <c r="L259" s="11"/>
      <c r="M259" s="5"/>
      <c r="O259" t="str">
        <f>""</f>
        <v/>
      </c>
      <c r="P259" s="4" t="s">
        <v>43</v>
      </c>
      <c r="Q259">
        <v>1</v>
      </c>
      <c r="R259">
        <f t="shared" ref="R259:R264" si="71">IF(P259="기계경비", J259, 0)</f>
        <v>0</v>
      </c>
      <c r="S259">
        <f t="shared" ref="S259:S264" si="72">IF(P259="운반비", L259, 0)</f>
        <v>0</v>
      </c>
      <c r="T259">
        <f t="shared" ref="T259:T264" si="73">IF(P259="작업부산물", F259, 0)</f>
        <v>0</v>
      </c>
      <c r="U259">
        <f t="shared" ref="U259:U264" si="74">IF(P259="관급", F259, 0)</f>
        <v>0</v>
      </c>
      <c r="V259">
        <f t="shared" ref="V259:V264" si="75">IF(P259="외주비", J259, 0)</f>
        <v>0</v>
      </c>
      <c r="W259">
        <f t="shared" ref="W259:W264" si="76">IF(P259="장비비", J259, 0)</f>
        <v>0</v>
      </c>
      <c r="X259">
        <f t="shared" ref="X259:X264" si="77">IF(P259="폐기물처리비", L259, 0)</f>
        <v>0</v>
      </c>
      <c r="Y259">
        <f t="shared" ref="Y259:Y264" si="78">IF(P259="가설비", J259, 0)</f>
        <v>0</v>
      </c>
      <c r="Z259">
        <f t="shared" ref="Z259:Z264" si="79">IF(P259="잡비제외분", F259, 0)</f>
        <v>0</v>
      </c>
      <c r="AA259">
        <f t="shared" ref="AA259:AA264" si="80">IF(P259="사급자재대", L259, 0)</f>
        <v>0</v>
      </c>
      <c r="AB259">
        <f t="shared" ref="AB259:AB264" si="81">IF(P259="관급자재대", L259, 0)</f>
        <v>0</v>
      </c>
      <c r="AC259">
        <f t="shared" ref="AC259:AC264" si="82">IF(P259="관급자 관급 자재대", L259, 0)</f>
        <v>0</v>
      </c>
      <c r="AD259">
        <f t="shared" ref="AD259:AD264" si="83">IF(P259="사용자항목2", L259, 0)</f>
        <v>0</v>
      </c>
      <c r="AE259">
        <f t="shared" ref="AE259:AE264" si="84">IF(P259="설계안전성 검토비", L259, 0)</f>
        <v>0</v>
      </c>
      <c r="AF259">
        <f t="shared" ref="AF259:AF264" si="85">IF(P259="품질관리비(PS항목)", L259, 0)</f>
        <v>0</v>
      </c>
      <c r="AG259">
        <f t="shared" ref="AG259:AG264" si="86">IF(P259="작업부산물(철거해체)", L259, 0)</f>
        <v>0</v>
      </c>
      <c r="AH259">
        <f t="shared" ref="AH259:AH264" si="87">IF(P259="기술지도 용역비", L259, 0)</f>
        <v>0</v>
      </c>
      <c r="AI259">
        <f t="shared" ref="AI259:AI264" si="88">IF(P259="도급자 관급 자재대", L259, 0)</f>
        <v>0</v>
      </c>
      <c r="AJ259">
        <f t="shared" ref="AJ259:AJ264" si="89">IF(P259="해체계획서 작성비", L259, 0)</f>
        <v>0</v>
      </c>
      <c r="AK259">
        <f t="shared" ref="AK259:AK264" si="90">IF(P259="안전관리비(PS항목)", L259, 0)</f>
        <v>0</v>
      </c>
      <c r="AL259">
        <f t="shared" ref="AL259:AL264" si="91">IF(P259="사용자항목10", L259, 0)</f>
        <v>0</v>
      </c>
      <c r="AM259">
        <f t="shared" ref="AM259:AM264" si="92">IF(P259="사용자항목11", L259, 0)</f>
        <v>0</v>
      </c>
      <c r="AN259">
        <f t="shared" ref="AN259:AN264" si="93">IF(P259="사용자항목12", L259, 0)</f>
        <v>0</v>
      </c>
      <c r="AO259">
        <f t="shared" ref="AO259:AO264" si="94">IF(P259="사용자항목13", L259, 0)</f>
        <v>0</v>
      </c>
      <c r="AP259">
        <f t="shared" ref="AP259:AP264" si="95">IF(P259="사용자항목14", L259, 0)</f>
        <v>0</v>
      </c>
      <c r="AQ259">
        <f t="shared" ref="AQ259:AQ264" si="96">IF(P259="사용자항목15", L259, 0)</f>
        <v>0</v>
      </c>
      <c r="AR259">
        <f t="shared" ref="AR259:AR264" si="97">IF(P259="사용자항목16", L259, 0)</f>
        <v>0</v>
      </c>
      <c r="AS259">
        <f t="shared" ref="AS259:AS264" si="98">IF(P259="사용자항목17", L259, 0)</f>
        <v>0</v>
      </c>
      <c r="AT259">
        <f t="shared" ref="AT259:AT264" si="99">IF(P259="사용자항목18", L259, 0)</f>
        <v>0</v>
      </c>
      <c r="AU259">
        <f t="shared" ref="AU259:AU264" si="100">IF(P259="사용자항목19", L259, 0)</f>
        <v>0</v>
      </c>
      <c r="AY259" s="4" t="s">
        <v>125</v>
      </c>
    </row>
    <row r="260" spans="1:51" ht="18.95" customHeight="1">
      <c r="A260" s="5" t="s">
        <v>338</v>
      </c>
      <c r="B260" s="5" t="s">
        <v>339</v>
      </c>
      <c r="C260" s="6" t="s">
        <v>44</v>
      </c>
      <c r="D260" s="11">
        <v>15.8</v>
      </c>
      <c r="E260" s="11"/>
      <c r="F260" s="11"/>
      <c r="G260" s="11"/>
      <c r="H260" s="11"/>
      <c r="I260" s="11"/>
      <c r="J260" s="11"/>
      <c r="K260" s="11"/>
      <c r="L260" s="11"/>
      <c r="M260" s="5"/>
      <c r="O260" t="str">
        <f>""</f>
        <v/>
      </c>
      <c r="P260" s="4" t="s">
        <v>43</v>
      </c>
      <c r="Q260">
        <v>1</v>
      </c>
      <c r="R260">
        <f t="shared" si="71"/>
        <v>0</v>
      </c>
      <c r="S260">
        <f t="shared" si="72"/>
        <v>0</v>
      </c>
      <c r="T260">
        <f t="shared" si="73"/>
        <v>0</v>
      </c>
      <c r="U260">
        <f t="shared" si="74"/>
        <v>0</v>
      </c>
      <c r="V260">
        <f t="shared" si="75"/>
        <v>0</v>
      </c>
      <c r="W260">
        <f t="shared" si="76"/>
        <v>0</v>
      </c>
      <c r="X260">
        <f t="shared" si="77"/>
        <v>0</v>
      </c>
      <c r="Y260">
        <f t="shared" si="78"/>
        <v>0</v>
      </c>
      <c r="Z260">
        <f t="shared" si="79"/>
        <v>0</v>
      </c>
      <c r="AA260">
        <f t="shared" si="80"/>
        <v>0</v>
      </c>
      <c r="AB260">
        <f t="shared" si="81"/>
        <v>0</v>
      </c>
      <c r="AC260">
        <f t="shared" si="82"/>
        <v>0</v>
      </c>
      <c r="AD260">
        <f t="shared" si="83"/>
        <v>0</v>
      </c>
      <c r="AE260">
        <f t="shared" si="84"/>
        <v>0</v>
      </c>
      <c r="AF260">
        <f t="shared" si="85"/>
        <v>0</v>
      </c>
      <c r="AG260">
        <f t="shared" si="86"/>
        <v>0</v>
      </c>
      <c r="AH260">
        <f t="shared" si="87"/>
        <v>0</v>
      </c>
      <c r="AI260">
        <f t="shared" si="88"/>
        <v>0</v>
      </c>
      <c r="AJ260">
        <f t="shared" si="89"/>
        <v>0</v>
      </c>
      <c r="AK260">
        <f t="shared" si="90"/>
        <v>0</v>
      </c>
      <c r="AL260">
        <f t="shared" si="91"/>
        <v>0</v>
      </c>
      <c r="AM260">
        <f t="shared" si="92"/>
        <v>0</v>
      </c>
      <c r="AN260">
        <f t="shared" si="93"/>
        <v>0</v>
      </c>
      <c r="AO260">
        <f t="shared" si="94"/>
        <v>0</v>
      </c>
      <c r="AP260">
        <f t="shared" si="95"/>
        <v>0</v>
      </c>
      <c r="AQ260">
        <f t="shared" si="96"/>
        <v>0</v>
      </c>
      <c r="AR260">
        <f t="shared" si="97"/>
        <v>0</v>
      </c>
      <c r="AS260">
        <f t="shared" si="98"/>
        <v>0</v>
      </c>
      <c r="AT260">
        <f t="shared" si="99"/>
        <v>0</v>
      </c>
      <c r="AU260">
        <f t="shared" si="100"/>
        <v>0</v>
      </c>
      <c r="AY260" s="4" t="s">
        <v>125</v>
      </c>
    </row>
    <row r="261" spans="1:51" ht="18.95" customHeight="1">
      <c r="A261" s="5" t="s">
        <v>340</v>
      </c>
      <c r="B261" s="5" t="s">
        <v>341</v>
      </c>
      <c r="C261" s="6" t="s">
        <v>96</v>
      </c>
      <c r="D261" s="11">
        <v>16</v>
      </c>
      <c r="E261" s="11"/>
      <c r="F261" s="11"/>
      <c r="G261" s="11"/>
      <c r="H261" s="11"/>
      <c r="I261" s="11"/>
      <c r="J261" s="11"/>
      <c r="K261" s="11"/>
      <c r="L261" s="11"/>
      <c r="M261" s="5"/>
      <c r="O261" t="str">
        <f>""</f>
        <v/>
      </c>
      <c r="P261" s="4" t="s">
        <v>43</v>
      </c>
      <c r="Q261">
        <v>1</v>
      </c>
      <c r="R261">
        <f t="shared" si="71"/>
        <v>0</v>
      </c>
      <c r="S261">
        <f t="shared" si="72"/>
        <v>0</v>
      </c>
      <c r="T261">
        <f t="shared" si="73"/>
        <v>0</v>
      </c>
      <c r="U261">
        <f t="shared" si="74"/>
        <v>0</v>
      </c>
      <c r="V261">
        <f t="shared" si="75"/>
        <v>0</v>
      </c>
      <c r="W261">
        <f t="shared" si="76"/>
        <v>0</v>
      </c>
      <c r="X261">
        <f t="shared" si="77"/>
        <v>0</v>
      </c>
      <c r="Y261">
        <f t="shared" si="78"/>
        <v>0</v>
      </c>
      <c r="Z261">
        <f t="shared" si="79"/>
        <v>0</v>
      </c>
      <c r="AA261">
        <f t="shared" si="80"/>
        <v>0</v>
      </c>
      <c r="AB261">
        <f t="shared" si="81"/>
        <v>0</v>
      </c>
      <c r="AC261">
        <f t="shared" si="82"/>
        <v>0</v>
      </c>
      <c r="AD261">
        <f t="shared" si="83"/>
        <v>0</v>
      </c>
      <c r="AE261">
        <f t="shared" si="84"/>
        <v>0</v>
      </c>
      <c r="AF261">
        <f t="shared" si="85"/>
        <v>0</v>
      </c>
      <c r="AG261">
        <f t="shared" si="86"/>
        <v>0</v>
      </c>
      <c r="AH261">
        <f t="shared" si="87"/>
        <v>0</v>
      </c>
      <c r="AI261">
        <f t="shared" si="88"/>
        <v>0</v>
      </c>
      <c r="AJ261">
        <f t="shared" si="89"/>
        <v>0</v>
      </c>
      <c r="AK261">
        <f t="shared" si="90"/>
        <v>0</v>
      </c>
      <c r="AL261">
        <f t="shared" si="91"/>
        <v>0</v>
      </c>
      <c r="AM261">
        <f t="shared" si="92"/>
        <v>0</v>
      </c>
      <c r="AN261">
        <f t="shared" si="93"/>
        <v>0</v>
      </c>
      <c r="AO261">
        <f t="shared" si="94"/>
        <v>0</v>
      </c>
      <c r="AP261">
        <f t="shared" si="95"/>
        <v>0</v>
      </c>
      <c r="AQ261">
        <f t="shared" si="96"/>
        <v>0</v>
      </c>
      <c r="AR261">
        <f t="shared" si="97"/>
        <v>0</v>
      </c>
      <c r="AS261">
        <f t="shared" si="98"/>
        <v>0</v>
      </c>
      <c r="AT261">
        <f t="shared" si="99"/>
        <v>0</v>
      </c>
      <c r="AU261">
        <f t="shared" si="100"/>
        <v>0</v>
      </c>
      <c r="AY261" s="4" t="s">
        <v>125</v>
      </c>
    </row>
    <row r="262" spans="1:51" ht="18.95" customHeight="1">
      <c r="A262" s="5" t="s">
        <v>342</v>
      </c>
      <c r="B262" s="5" t="s">
        <v>343</v>
      </c>
      <c r="C262" s="6" t="s">
        <v>96</v>
      </c>
      <c r="D262" s="11">
        <v>16</v>
      </c>
      <c r="E262" s="11"/>
      <c r="F262" s="11"/>
      <c r="G262" s="11"/>
      <c r="H262" s="11"/>
      <c r="I262" s="11"/>
      <c r="J262" s="11"/>
      <c r="K262" s="11"/>
      <c r="L262" s="11"/>
      <c r="M262" s="5"/>
      <c r="O262" t="str">
        <f>""</f>
        <v/>
      </c>
      <c r="P262" s="4" t="s">
        <v>43</v>
      </c>
      <c r="Q262">
        <v>1</v>
      </c>
      <c r="R262">
        <f t="shared" si="71"/>
        <v>0</v>
      </c>
      <c r="S262">
        <f t="shared" si="72"/>
        <v>0</v>
      </c>
      <c r="T262">
        <f t="shared" si="73"/>
        <v>0</v>
      </c>
      <c r="U262">
        <f t="shared" si="74"/>
        <v>0</v>
      </c>
      <c r="V262">
        <f t="shared" si="75"/>
        <v>0</v>
      </c>
      <c r="W262">
        <f t="shared" si="76"/>
        <v>0</v>
      </c>
      <c r="X262">
        <f t="shared" si="77"/>
        <v>0</v>
      </c>
      <c r="Y262">
        <f t="shared" si="78"/>
        <v>0</v>
      </c>
      <c r="Z262">
        <f t="shared" si="79"/>
        <v>0</v>
      </c>
      <c r="AA262">
        <f t="shared" si="80"/>
        <v>0</v>
      </c>
      <c r="AB262">
        <f t="shared" si="81"/>
        <v>0</v>
      </c>
      <c r="AC262">
        <f t="shared" si="82"/>
        <v>0</v>
      </c>
      <c r="AD262">
        <f t="shared" si="83"/>
        <v>0</v>
      </c>
      <c r="AE262">
        <f t="shared" si="84"/>
        <v>0</v>
      </c>
      <c r="AF262">
        <f t="shared" si="85"/>
        <v>0</v>
      </c>
      <c r="AG262">
        <f t="shared" si="86"/>
        <v>0</v>
      </c>
      <c r="AH262">
        <f t="shared" si="87"/>
        <v>0</v>
      </c>
      <c r="AI262">
        <f t="shared" si="88"/>
        <v>0</v>
      </c>
      <c r="AJ262">
        <f t="shared" si="89"/>
        <v>0</v>
      </c>
      <c r="AK262">
        <f t="shared" si="90"/>
        <v>0</v>
      </c>
      <c r="AL262">
        <f t="shared" si="91"/>
        <v>0</v>
      </c>
      <c r="AM262">
        <f t="shared" si="92"/>
        <v>0</v>
      </c>
      <c r="AN262">
        <f t="shared" si="93"/>
        <v>0</v>
      </c>
      <c r="AO262">
        <f t="shared" si="94"/>
        <v>0</v>
      </c>
      <c r="AP262">
        <f t="shared" si="95"/>
        <v>0</v>
      </c>
      <c r="AQ262">
        <f t="shared" si="96"/>
        <v>0</v>
      </c>
      <c r="AR262">
        <f t="shared" si="97"/>
        <v>0</v>
      </c>
      <c r="AS262">
        <f t="shared" si="98"/>
        <v>0</v>
      </c>
      <c r="AT262">
        <f t="shared" si="99"/>
        <v>0</v>
      </c>
      <c r="AU262">
        <f t="shared" si="100"/>
        <v>0</v>
      </c>
      <c r="AY262" s="4" t="s">
        <v>125</v>
      </c>
    </row>
    <row r="263" spans="1:51" ht="18.95" customHeight="1">
      <c r="A263" s="5" t="s">
        <v>344</v>
      </c>
      <c r="B263" s="5" t="s">
        <v>345</v>
      </c>
      <c r="C263" s="6" t="s">
        <v>96</v>
      </c>
      <c r="D263" s="11">
        <v>40.6</v>
      </c>
      <c r="E263" s="11"/>
      <c r="F263" s="11"/>
      <c r="G263" s="11"/>
      <c r="H263" s="11"/>
      <c r="I263" s="11"/>
      <c r="J263" s="11"/>
      <c r="K263" s="11"/>
      <c r="L263" s="11"/>
      <c r="M263" s="5"/>
      <c r="O263" t="str">
        <f>""</f>
        <v/>
      </c>
      <c r="P263" s="4" t="s">
        <v>43</v>
      </c>
      <c r="Q263">
        <v>1</v>
      </c>
      <c r="R263">
        <f t="shared" si="71"/>
        <v>0</v>
      </c>
      <c r="S263">
        <f t="shared" si="72"/>
        <v>0</v>
      </c>
      <c r="T263">
        <f t="shared" si="73"/>
        <v>0</v>
      </c>
      <c r="U263">
        <f t="shared" si="74"/>
        <v>0</v>
      </c>
      <c r="V263">
        <f t="shared" si="75"/>
        <v>0</v>
      </c>
      <c r="W263">
        <f t="shared" si="76"/>
        <v>0</v>
      </c>
      <c r="X263">
        <f t="shared" si="77"/>
        <v>0</v>
      </c>
      <c r="Y263">
        <f t="shared" si="78"/>
        <v>0</v>
      </c>
      <c r="Z263">
        <f t="shared" si="79"/>
        <v>0</v>
      </c>
      <c r="AA263">
        <f t="shared" si="80"/>
        <v>0</v>
      </c>
      <c r="AB263">
        <f t="shared" si="81"/>
        <v>0</v>
      </c>
      <c r="AC263">
        <f t="shared" si="82"/>
        <v>0</v>
      </c>
      <c r="AD263">
        <f t="shared" si="83"/>
        <v>0</v>
      </c>
      <c r="AE263">
        <f t="shared" si="84"/>
        <v>0</v>
      </c>
      <c r="AF263">
        <f t="shared" si="85"/>
        <v>0</v>
      </c>
      <c r="AG263">
        <f t="shared" si="86"/>
        <v>0</v>
      </c>
      <c r="AH263">
        <f t="shared" si="87"/>
        <v>0</v>
      </c>
      <c r="AI263">
        <f t="shared" si="88"/>
        <v>0</v>
      </c>
      <c r="AJ263">
        <f t="shared" si="89"/>
        <v>0</v>
      </c>
      <c r="AK263">
        <f t="shared" si="90"/>
        <v>0</v>
      </c>
      <c r="AL263">
        <f t="shared" si="91"/>
        <v>0</v>
      </c>
      <c r="AM263">
        <f t="shared" si="92"/>
        <v>0</v>
      </c>
      <c r="AN263">
        <f t="shared" si="93"/>
        <v>0</v>
      </c>
      <c r="AO263">
        <f t="shared" si="94"/>
        <v>0</v>
      </c>
      <c r="AP263">
        <f t="shared" si="95"/>
        <v>0</v>
      </c>
      <c r="AQ263">
        <f t="shared" si="96"/>
        <v>0</v>
      </c>
      <c r="AR263">
        <f t="shared" si="97"/>
        <v>0</v>
      </c>
      <c r="AS263">
        <f t="shared" si="98"/>
        <v>0</v>
      </c>
      <c r="AT263">
        <f t="shared" si="99"/>
        <v>0</v>
      </c>
      <c r="AU263">
        <f t="shared" si="100"/>
        <v>0</v>
      </c>
      <c r="AY263" s="4" t="s">
        <v>125</v>
      </c>
    </row>
    <row r="264" spans="1:51" ht="18.95" customHeight="1">
      <c r="A264" s="5" t="s">
        <v>346</v>
      </c>
      <c r="B264" s="5" t="s">
        <v>347</v>
      </c>
      <c r="C264" s="6" t="s">
        <v>96</v>
      </c>
      <c r="D264" s="11">
        <v>4</v>
      </c>
      <c r="E264" s="11"/>
      <c r="F264" s="11"/>
      <c r="G264" s="11"/>
      <c r="H264" s="11"/>
      <c r="I264" s="11"/>
      <c r="J264" s="11"/>
      <c r="K264" s="11"/>
      <c r="L264" s="11"/>
      <c r="M264" s="5"/>
      <c r="O264" t="str">
        <f>""</f>
        <v/>
      </c>
      <c r="P264" s="4" t="s">
        <v>43</v>
      </c>
      <c r="Q264">
        <v>1</v>
      </c>
      <c r="R264">
        <f t="shared" si="71"/>
        <v>0</v>
      </c>
      <c r="S264">
        <f t="shared" si="72"/>
        <v>0</v>
      </c>
      <c r="T264">
        <f t="shared" si="73"/>
        <v>0</v>
      </c>
      <c r="U264">
        <f t="shared" si="74"/>
        <v>0</v>
      </c>
      <c r="V264">
        <f t="shared" si="75"/>
        <v>0</v>
      </c>
      <c r="W264">
        <f t="shared" si="76"/>
        <v>0</v>
      </c>
      <c r="X264">
        <f t="shared" si="77"/>
        <v>0</v>
      </c>
      <c r="Y264">
        <f t="shared" si="78"/>
        <v>0</v>
      </c>
      <c r="Z264">
        <f t="shared" si="79"/>
        <v>0</v>
      </c>
      <c r="AA264">
        <f t="shared" si="80"/>
        <v>0</v>
      </c>
      <c r="AB264">
        <f t="shared" si="81"/>
        <v>0</v>
      </c>
      <c r="AC264">
        <f t="shared" si="82"/>
        <v>0</v>
      </c>
      <c r="AD264">
        <f t="shared" si="83"/>
        <v>0</v>
      </c>
      <c r="AE264">
        <f t="shared" si="84"/>
        <v>0</v>
      </c>
      <c r="AF264">
        <f t="shared" si="85"/>
        <v>0</v>
      </c>
      <c r="AG264">
        <f t="shared" si="86"/>
        <v>0</v>
      </c>
      <c r="AH264">
        <f t="shared" si="87"/>
        <v>0</v>
      </c>
      <c r="AI264">
        <f t="shared" si="88"/>
        <v>0</v>
      </c>
      <c r="AJ264">
        <f t="shared" si="89"/>
        <v>0</v>
      </c>
      <c r="AK264">
        <f t="shared" si="90"/>
        <v>0</v>
      </c>
      <c r="AL264">
        <f t="shared" si="91"/>
        <v>0</v>
      </c>
      <c r="AM264">
        <f t="shared" si="92"/>
        <v>0</v>
      </c>
      <c r="AN264">
        <f t="shared" si="93"/>
        <v>0</v>
      </c>
      <c r="AO264">
        <f t="shared" si="94"/>
        <v>0</v>
      </c>
      <c r="AP264">
        <f t="shared" si="95"/>
        <v>0</v>
      </c>
      <c r="AQ264">
        <f t="shared" si="96"/>
        <v>0</v>
      </c>
      <c r="AR264">
        <f t="shared" si="97"/>
        <v>0</v>
      </c>
      <c r="AS264">
        <f t="shared" si="98"/>
        <v>0</v>
      </c>
      <c r="AT264">
        <f t="shared" si="99"/>
        <v>0</v>
      </c>
      <c r="AU264">
        <f t="shared" si="100"/>
        <v>0</v>
      </c>
      <c r="AY264" s="4" t="s">
        <v>125</v>
      </c>
    </row>
    <row r="265" spans="1:51" ht="18.95" customHeight="1">
      <c r="A265" s="7"/>
      <c r="B265" s="7"/>
      <c r="C265" s="8"/>
      <c r="D265" s="11"/>
      <c r="E265" s="11"/>
      <c r="F265" s="11"/>
      <c r="G265" s="11"/>
      <c r="H265" s="11"/>
      <c r="I265" s="11"/>
      <c r="J265" s="11"/>
      <c r="K265" s="11"/>
      <c r="L265" s="11"/>
      <c r="M265" s="7"/>
    </row>
    <row r="266" spans="1:51" ht="18.95" customHeight="1">
      <c r="A266" s="7"/>
      <c r="B266" s="7"/>
      <c r="C266" s="8"/>
      <c r="D266" s="11"/>
      <c r="E266" s="11"/>
      <c r="F266" s="11"/>
      <c r="G266" s="11"/>
      <c r="H266" s="11"/>
      <c r="I266" s="11"/>
      <c r="J266" s="11"/>
      <c r="K266" s="11"/>
      <c r="L266" s="11"/>
      <c r="M266" s="7"/>
    </row>
    <row r="267" spans="1:51" ht="18.95" customHeight="1">
      <c r="A267" s="7"/>
      <c r="B267" s="7"/>
      <c r="C267" s="8"/>
      <c r="D267" s="11"/>
      <c r="E267" s="11"/>
      <c r="F267" s="11"/>
      <c r="G267" s="11"/>
      <c r="H267" s="11"/>
      <c r="I267" s="11"/>
      <c r="J267" s="11"/>
      <c r="K267" s="11"/>
      <c r="L267" s="11"/>
      <c r="M267" s="7"/>
    </row>
    <row r="268" spans="1:51" ht="18.95" customHeight="1">
      <c r="A268" s="7"/>
      <c r="B268" s="7"/>
      <c r="C268" s="8"/>
      <c r="D268" s="11"/>
      <c r="E268" s="11"/>
      <c r="F268" s="11"/>
      <c r="G268" s="11"/>
      <c r="H268" s="11"/>
      <c r="I268" s="11"/>
      <c r="J268" s="11"/>
      <c r="K268" s="11"/>
      <c r="L268" s="11"/>
      <c r="M268" s="7"/>
    </row>
    <row r="269" spans="1:51" ht="18.95" customHeight="1">
      <c r="A269" s="7"/>
      <c r="B269" s="7"/>
      <c r="C269" s="8"/>
      <c r="D269" s="11"/>
      <c r="E269" s="11"/>
      <c r="F269" s="11"/>
      <c r="G269" s="11"/>
      <c r="H269" s="11"/>
      <c r="I269" s="11"/>
      <c r="J269" s="11"/>
      <c r="K269" s="11"/>
      <c r="L269" s="11"/>
      <c r="M269" s="7"/>
    </row>
    <row r="270" spans="1:51" ht="18.95" customHeight="1">
      <c r="A270" s="7"/>
      <c r="B270" s="7"/>
      <c r="C270" s="8"/>
      <c r="D270" s="11"/>
      <c r="E270" s="11"/>
      <c r="F270" s="11"/>
      <c r="G270" s="11"/>
      <c r="H270" s="11"/>
      <c r="I270" s="11"/>
      <c r="J270" s="11"/>
      <c r="K270" s="11"/>
      <c r="L270" s="11"/>
      <c r="M270" s="7"/>
    </row>
    <row r="271" spans="1:51" ht="18.95" customHeight="1">
      <c r="A271" s="7"/>
      <c r="B271" s="7"/>
      <c r="C271" s="8"/>
      <c r="D271" s="11"/>
      <c r="E271" s="11"/>
      <c r="F271" s="11"/>
      <c r="G271" s="11"/>
      <c r="H271" s="11"/>
      <c r="I271" s="11"/>
      <c r="J271" s="11"/>
      <c r="K271" s="11"/>
      <c r="L271" s="11"/>
      <c r="M271" s="7"/>
    </row>
    <row r="272" spans="1:51" ht="18.95" customHeight="1">
      <c r="A272" s="7"/>
      <c r="B272" s="7"/>
      <c r="C272" s="8"/>
      <c r="D272" s="11"/>
      <c r="E272" s="11"/>
      <c r="F272" s="11"/>
      <c r="G272" s="11"/>
      <c r="H272" s="11"/>
      <c r="I272" s="11"/>
      <c r="J272" s="11"/>
      <c r="K272" s="11"/>
      <c r="L272" s="11"/>
      <c r="M272" s="7"/>
    </row>
    <row r="273" spans="1:51" ht="18.95" customHeight="1">
      <c r="A273" s="7"/>
      <c r="B273" s="7"/>
      <c r="C273" s="8"/>
      <c r="D273" s="11"/>
      <c r="E273" s="11"/>
      <c r="F273" s="11"/>
      <c r="G273" s="11"/>
      <c r="H273" s="11"/>
      <c r="I273" s="11"/>
      <c r="J273" s="11"/>
      <c r="K273" s="11"/>
      <c r="L273" s="11"/>
      <c r="M273" s="7"/>
    </row>
    <row r="274" spans="1:51" ht="18.95" customHeight="1">
      <c r="A274" s="7"/>
      <c r="B274" s="7"/>
      <c r="C274" s="8"/>
      <c r="D274" s="11"/>
      <c r="E274" s="11"/>
      <c r="F274" s="11"/>
      <c r="G274" s="11"/>
      <c r="H274" s="11"/>
      <c r="I274" s="11"/>
      <c r="J274" s="11"/>
      <c r="K274" s="11"/>
      <c r="L274" s="11"/>
      <c r="M274" s="7"/>
    </row>
    <row r="275" spans="1:51" ht="18.95" customHeight="1">
      <c r="A275" s="7"/>
      <c r="B275" s="7"/>
      <c r="C275" s="8"/>
      <c r="D275" s="11"/>
      <c r="E275" s="11"/>
      <c r="F275" s="11"/>
      <c r="G275" s="11"/>
      <c r="H275" s="11"/>
      <c r="I275" s="11"/>
      <c r="J275" s="11"/>
      <c r="K275" s="11"/>
      <c r="L275" s="11"/>
      <c r="M275" s="7"/>
    </row>
    <row r="276" spans="1:51" ht="18.95" customHeight="1">
      <c r="A276" s="7"/>
      <c r="B276" s="7"/>
      <c r="C276" s="8"/>
      <c r="D276" s="11"/>
      <c r="E276" s="11"/>
      <c r="F276" s="11"/>
      <c r="G276" s="11"/>
      <c r="H276" s="11"/>
      <c r="I276" s="11"/>
      <c r="J276" s="11"/>
      <c r="K276" s="11"/>
      <c r="L276" s="11"/>
      <c r="M276" s="7"/>
    </row>
    <row r="277" spans="1:51" ht="18.95" customHeight="1">
      <c r="A277" s="7"/>
      <c r="B277" s="7"/>
      <c r="C277" s="8"/>
      <c r="D277" s="11"/>
      <c r="E277" s="11"/>
      <c r="F277" s="11"/>
      <c r="G277" s="11"/>
      <c r="H277" s="11"/>
      <c r="I277" s="11"/>
      <c r="J277" s="11"/>
      <c r="K277" s="11"/>
      <c r="L277" s="11"/>
      <c r="M277" s="7"/>
    </row>
    <row r="278" spans="1:51" ht="18.95" customHeight="1">
      <c r="A278" s="7"/>
      <c r="B278" s="7"/>
      <c r="C278" s="8"/>
      <c r="D278" s="11"/>
      <c r="E278" s="11"/>
      <c r="F278" s="11"/>
      <c r="G278" s="11"/>
      <c r="H278" s="11"/>
      <c r="I278" s="11"/>
      <c r="J278" s="11"/>
      <c r="K278" s="11"/>
      <c r="L278" s="11"/>
      <c r="M278" s="7"/>
    </row>
    <row r="279" spans="1:51" ht="18.95" customHeight="1">
      <c r="A279" s="7"/>
      <c r="B279" s="7"/>
      <c r="C279" s="8"/>
      <c r="D279" s="11"/>
      <c r="E279" s="11"/>
      <c r="F279" s="11"/>
      <c r="G279" s="11"/>
      <c r="H279" s="11"/>
      <c r="I279" s="11"/>
      <c r="J279" s="11"/>
      <c r="K279" s="11"/>
      <c r="L279" s="11"/>
      <c r="M279" s="7"/>
    </row>
    <row r="280" spans="1:51" ht="18.95" customHeight="1">
      <c r="A280" s="9" t="s">
        <v>45</v>
      </c>
      <c r="B280" s="134"/>
      <c r="C280" s="10"/>
      <c r="D280" s="12"/>
      <c r="E280" s="12"/>
      <c r="F280" s="12">
        <f>ROUNDDOWN(SUMIF(Q259:Q279, "1", F259:F279), 0)</f>
        <v>0</v>
      </c>
      <c r="G280" s="12"/>
      <c r="H280" s="12">
        <f>ROUNDDOWN(SUMIF(Q259:Q279, "1", H259:H279), 0)</f>
        <v>0</v>
      </c>
      <c r="I280" s="12"/>
      <c r="J280" s="12">
        <f>ROUNDDOWN(SUMIF(Q259:Q279, "1", J259:J279), 0)</f>
        <v>0</v>
      </c>
      <c r="K280" s="12"/>
      <c r="L280" s="12">
        <f>F280+H280+J280</f>
        <v>0</v>
      </c>
      <c r="M280" s="134"/>
      <c r="R280">
        <f t="shared" ref="R280:AY280" si="101">ROUNDDOWN(SUM(R259:R264), 0)</f>
        <v>0</v>
      </c>
      <c r="S280">
        <f t="shared" si="101"/>
        <v>0</v>
      </c>
      <c r="T280">
        <f t="shared" si="101"/>
        <v>0</v>
      </c>
      <c r="U280">
        <f t="shared" si="101"/>
        <v>0</v>
      </c>
      <c r="V280">
        <f t="shared" si="101"/>
        <v>0</v>
      </c>
      <c r="W280">
        <f t="shared" si="101"/>
        <v>0</v>
      </c>
      <c r="X280">
        <f t="shared" si="101"/>
        <v>0</v>
      </c>
      <c r="Y280">
        <f t="shared" si="101"/>
        <v>0</v>
      </c>
      <c r="Z280">
        <f t="shared" si="101"/>
        <v>0</v>
      </c>
      <c r="AA280">
        <f t="shared" si="101"/>
        <v>0</v>
      </c>
      <c r="AB280">
        <f t="shared" si="101"/>
        <v>0</v>
      </c>
      <c r="AC280">
        <f t="shared" si="101"/>
        <v>0</v>
      </c>
      <c r="AD280">
        <f t="shared" si="101"/>
        <v>0</v>
      </c>
      <c r="AE280">
        <f t="shared" si="101"/>
        <v>0</v>
      </c>
      <c r="AF280">
        <f t="shared" si="101"/>
        <v>0</v>
      </c>
      <c r="AG280">
        <f t="shared" si="101"/>
        <v>0</v>
      </c>
      <c r="AH280">
        <f t="shared" si="101"/>
        <v>0</v>
      </c>
      <c r="AI280">
        <f t="shared" si="101"/>
        <v>0</v>
      </c>
      <c r="AJ280">
        <f t="shared" si="101"/>
        <v>0</v>
      </c>
      <c r="AK280">
        <f t="shared" si="101"/>
        <v>0</v>
      </c>
      <c r="AL280">
        <f t="shared" si="101"/>
        <v>0</v>
      </c>
      <c r="AM280">
        <f t="shared" si="101"/>
        <v>0</v>
      </c>
      <c r="AN280">
        <f t="shared" si="101"/>
        <v>0</v>
      </c>
      <c r="AO280">
        <f t="shared" si="101"/>
        <v>0</v>
      </c>
      <c r="AP280">
        <f t="shared" si="101"/>
        <v>0</v>
      </c>
      <c r="AQ280">
        <f t="shared" si="101"/>
        <v>0</v>
      </c>
      <c r="AR280">
        <f t="shared" si="101"/>
        <v>0</v>
      </c>
      <c r="AS280">
        <f t="shared" si="101"/>
        <v>0</v>
      </c>
      <c r="AT280">
        <f t="shared" si="101"/>
        <v>0</v>
      </c>
      <c r="AU280">
        <f t="shared" si="101"/>
        <v>0</v>
      </c>
      <c r="AV280">
        <f t="shared" si="101"/>
        <v>0</v>
      </c>
      <c r="AW280">
        <f t="shared" si="101"/>
        <v>0</v>
      </c>
      <c r="AX280">
        <f t="shared" si="101"/>
        <v>0</v>
      </c>
      <c r="AY280">
        <f t="shared" si="101"/>
        <v>0</v>
      </c>
    </row>
    <row r="281" spans="1:51" ht="18.95" customHeight="1">
      <c r="A281" s="284" t="s">
        <v>376</v>
      </c>
      <c r="B281" s="285"/>
      <c r="C281" s="285"/>
      <c r="D281" s="286"/>
      <c r="E281" s="286"/>
      <c r="F281" s="286"/>
      <c r="G281" s="286"/>
      <c r="H281" s="286"/>
      <c r="I281" s="286"/>
      <c r="J281" s="286"/>
      <c r="K281" s="286"/>
      <c r="L281" s="286"/>
      <c r="M281" s="285"/>
    </row>
    <row r="282" spans="1:51" ht="18.95" customHeight="1">
      <c r="A282" s="5" t="s">
        <v>221</v>
      </c>
      <c r="B282" s="5" t="s">
        <v>222</v>
      </c>
      <c r="C282" s="6" t="s">
        <v>44</v>
      </c>
      <c r="D282" s="11">
        <v>332.6</v>
      </c>
      <c r="E282" s="11"/>
      <c r="F282" s="11"/>
      <c r="G282" s="11"/>
      <c r="H282" s="11"/>
      <c r="I282" s="11"/>
      <c r="J282" s="11"/>
      <c r="K282" s="11"/>
      <c r="L282" s="11"/>
      <c r="M282" s="5"/>
      <c r="O282" t="str">
        <f>"01"</f>
        <v>01</v>
      </c>
      <c r="P282" s="4" t="s">
        <v>43</v>
      </c>
      <c r="Q282">
        <v>1</v>
      </c>
      <c r="R282">
        <f>IF(P282="기계경비", J282, 0)</f>
        <v>0</v>
      </c>
      <c r="S282">
        <f>IF(P282="운반비", L282, 0)</f>
        <v>0</v>
      </c>
      <c r="T282">
        <f>IF(P282="작업부산물", F282, 0)</f>
        <v>0</v>
      </c>
      <c r="U282">
        <f>IF(P282="관급", F282, 0)</f>
        <v>0</v>
      </c>
      <c r="V282">
        <f>IF(P282="외주비", J282, 0)</f>
        <v>0</v>
      </c>
      <c r="W282">
        <f>IF(P282="장비비", J282, 0)</f>
        <v>0</v>
      </c>
      <c r="X282">
        <f>IF(P282="폐기물처리비", L282, 0)</f>
        <v>0</v>
      </c>
      <c r="Y282">
        <f>IF(P282="가설비", J282, 0)</f>
        <v>0</v>
      </c>
      <c r="Z282">
        <f>IF(P282="잡비제외분", F282, 0)</f>
        <v>0</v>
      </c>
      <c r="AA282">
        <f>IF(P282="사급자재대", L282, 0)</f>
        <v>0</v>
      </c>
      <c r="AB282">
        <f>IF(P282="관급자재대", L282, 0)</f>
        <v>0</v>
      </c>
      <c r="AC282">
        <f>IF(P282="관급자 관급 자재대", L282, 0)</f>
        <v>0</v>
      </c>
      <c r="AD282">
        <f>IF(P282="사용자항목2", L282, 0)</f>
        <v>0</v>
      </c>
      <c r="AE282">
        <f>IF(P282="설계안전성 검토비", L282, 0)</f>
        <v>0</v>
      </c>
      <c r="AF282">
        <f>IF(P282="품질관리비(PS항목)", L282, 0)</f>
        <v>0</v>
      </c>
      <c r="AG282">
        <f>IF(P282="작업부산물(철거해체)", L282, 0)</f>
        <v>0</v>
      </c>
      <c r="AH282">
        <f>IF(P282="기술지도 용역비", L282, 0)</f>
        <v>0</v>
      </c>
      <c r="AI282">
        <f>IF(P282="도급자 관급 자재대", L282, 0)</f>
        <v>0</v>
      </c>
      <c r="AJ282">
        <f>IF(P282="해체계획서 작성비", L282, 0)</f>
        <v>0</v>
      </c>
      <c r="AK282">
        <f>IF(P282="안전관리비(PS항목)", L282, 0)</f>
        <v>0</v>
      </c>
      <c r="AL282">
        <f>IF(P282="사용자항목10", L282, 0)</f>
        <v>0</v>
      </c>
      <c r="AM282">
        <f>IF(P282="사용자항목11", L282, 0)</f>
        <v>0</v>
      </c>
      <c r="AN282">
        <f>IF(P282="사용자항목12", L282, 0)</f>
        <v>0</v>
      </c>
      <c r="AO282">
        <f>IF(P282="사용자항목13", L282, 0)</f>
        <v>0</v>
      </c>
      <c r="AP282">
        <f>IF(P282="사용자항목14", L282, 0)</f>
        <v>0</v>
      </c>
      <c r="AQ282">
        <f>IF(P282="사용자항목15", L282, 0)</f>
        <v>0</v>
      </c>
      <c r="AR282">
        <f>IF(P282="사용자항목16", L282, 0)</f>
        <v>0</v>
      </c>
      <c r="AS282">
        <f>IF(P282="사용자항목17", L282, 0)</f>
        <v>0</v>
      </c>
      <c r="AT282">
        <f>IF(P282="사용자항목18", L282, 0)</f>
        <v>0</v>
      </c>
      <c r="AU282">
        <f>IF(P282="사용자항목19", L282, 0)</f>
        <v>0</v>
      </c>
    </row>
    <row r="283" spans="1:51" ht="18.95" customHeight="1">
      <c r="A283" s="5" t="s">
        <v>226</v>
      </c>
      <c r="B283" s="5" t="s">
        <v>227</v>
      </c>
      <c r="C283" s="6" t="s">
        <v>44</v>
      </c>
      <c r="D283" s="11">
        <v>6.9</v>
      </c>
      <c r="E283" s="11"/>
      <c r="F283" s="11"/>
      <c r="G283" s="11"/>
      <c r="H283" s="11"/>
      <c r="I283" s="11"/>
      <c r="J283" s="11"/>
      <c r="K283" s="11"/>
      <c r="L283" s="11"/>
      <c r="M283" s="5"/>
      <c r="O283" t="str">
        <f>"01"</f>
        <v>01</v>
      </c>
      <c r="P283" s="4" t="s">
        <v>43</v>
      </c>
      <c r="Q283">
        <v>1</v>
      </c>
      <c r="R283">
        <f>IF(P283="기계경비", J283, 0)</f>
        <v>0</v>
      </c>
      <c r="S283">
        <f>IF(P283="운반비", L283, 0)</f>
        <v>0</v>
      </c>
      <c r="T283">
        <f>IF(P283="작업부산물", F283, 0)</f>
        <v>0</v>
      </c>
      <c r="U283">
        <f>IF(P283="관급", F283, 0)</f>
        <v>0</v>
      </c>
      <c r="V283">
        <f>IF(P283="외주비", J283, 0)</f>
        <v>0</v>
      </c>
      <c r="W283">
        <f>IF(P283="장비비", J283, 0)</f>
        <v>0</v>
      </c>
      <c r="X283">
        <f>IF(P283="폐기물처리비", L283, 0)</f>
        <v>0</v>
      </c>
      <c r="Y283">
        <f>IF(P283="가설비", J283, 0)</f>
        <v>0</v>
      </c>
      <c r="Z283">
        <f>IF(P283="잡비제외분", F283, 0)</f>
        <v>0</v>
      </c>
      <c r="AA283">
        <f>IF(P283="사급자재대", L283, 0)</f>
        <v>0</v>
      </c>
      <c r="AB283">
        <f>IF(P283="관급자재대", L283, 0)</f>
        <v>0</v>
      </c>
      <c r="AC283">
        <f>IF(P283="관급자 관급 자재대", L283, 0)</f>
        <v>0</v>
      </c>
      <c r="AD283">
        <f>IF(P283="사용자항목2", L283, 0)</f>
        <v>0</v>
      </c>
      <c r="AE283">
        <f>IF(P283="설계안전성 검토비", L283, 0)</f>
        <v>0</v>
      </c>
      <c r="AF283">
        <f>IF(P283="품질관리비(PS항목)", L283, 0)</f>
        <v>0</v>
      </c>
      <c r="AG283">
        <f>IF(P283="작업부산물(철거해체)", L283, 0)</f>
        <v>0</v>
      </c>
      <c r="AH283">
        <f>IF(P283="기술지도 용역비", L283, 0)</f>
        <v>0</v>
      </c>
      <c r="AI283">
        <f>IF(P283="도급자 관급 자재대", L283, 0)</f>
        <v>0</v>
      </c>
      <c r="AJ283">
        <f>IF(P283="해체계획서 작성비", L283, 0)</f>
        <v>0</v>
      </c>
      <c r="AK283">
        <f>IF(P283="안전관리비(PS항목)", L283, 0)</f>
        <v>0</v>
      </c>
      <c r="AL283">
        <f>IF(P283="사용자항목10", L283, 0)</f>
        <v>0</v>
      </c>
      <c r="AM283">
        <f>IF(P283="사용자항목11", L283, 0)</f>
        <v>0</v>
      </c>
      <c r="AN283">
        <f>IF(P283="사용자항목12", L283, 0)</f>
        <v>0</v>
      </c>
      <c r="AO283">
        <f>IF(P283="사용자항목13", L283, 0)</f>
        <v>0</v>
      </c>
      <c r="AP283">
        <f>IF(P283="사용자항목14", L283, 0)</f>
        <v>0</v>
      </c>
      <c r="AQ283">
        <f>IF(P283="사용자항목15", L283, 0)</f>
        <v>0</v>
      </c>
      <c r="AR283">
        <f>IF(P283="사용자항목16", L283, 0)</f>
        <v>0</v>
      </c>
      <c r="AS283">
        <f>IF(P283="사용자항목17", L283, 0)</f>
        <v>0</v>
      </c>
      <c r="AT283">
        <f>IF(P283="사용자항목18", L283, 0)</f>
        <v>0</v>
      </c>
      <c r="AU283">
        <f>IF(P283="사용자항목19", L283, 0)</f>
        <v>0</v>
      </c>
    </row>
    <row r="284" spans="1:51" ht="18.95" customHeight="1">
      <c r="A284" s="5" t="s">
        <v>348</v>
      </c>
      <c r="B284" s="5" t="s">
        <v>349</v>
      </c>
      <c r="C284" s="6" t="s">
        <v>44</v>
      </c>
      <c r="D284" s="11">
        <v>434.1</v>
      </c>
      <c r="E284" s="11"/>
      <c r="F284" s="11"/>
      <c r="G284" s="11"/>
      <c r="H284" s="11"/>
      <c r="I284" s="11"/>
      <c r="J284" s="11"/>
      <c r="K284" s="11"/>
      <c r="L284" s="11"/>
      <c r="M284" s="5"/>
      <c r="O284" t="str">
        <f>""</f>
        <v/>
      </c>
      <c r="P284" s="4" t="s">
        <v>43</v>
      </c>
      <c r="Q284">
        <v>1</v>
      </c>
      <c r="R284">
        <f>IF(P284="기계경비", J284, 0)</f>
        <v>0</v>
      </c>
      <c r="S284">
        <f>IF(P284="운반비", L284, 0)</f>
        <v>0</v>
      </c>
      <c r="T284">
        <f>IF(P284="작업부산물", F284, 0)</f>
        <v>0</v>
      </c>
      <c r="U284">
        <f>IF(P284="관급", F284, 0)</f>
        <v>0</v>
      </c>
      <c r="V284">
        <f>IF(P284="외주비", J284, 0)</f>
        <v>0</v>
      </c>
      <c r="W284">
        <f>IF(P284="장비비", J284, 0)</f>
        <v>0</v>
      </c>
      <c r="X284">
        <f>IF(P284="폐기물처리비", L284, 0)</f>
        <v>0</v>
      </c>
      <c r="Y284">
        <f>IF(P284="가설비", J284, 0)</f>
        <v>0</v>
      </c>
      <c r="Z284">
        <f>IF(P284="잡비제외분", F284, 0)</f>
        <v>0</v>
      </c>
      <c r="AA284">
        <f>IF(P284="사급자재대", L284, 0)</f>
        <v>0</v>
      </c>
      <c r="AB284">
        <f>IF(P284="관급자재대", L284, 0)</f>
        <v>0</v>
      </c>
      <c r="AC284">
        <f>IF(P284="관급자 관급 자재대", L284, 0)</f>
        <v>0</v>
      </c>
      <c r="AD284">
        <f>IF(P284="사용자항목2", L284, 0)</f>
        <v>0</v>
      </c>
      <c r="AE284">
        <f>IF(P284="설계안전성 검토비", L284, 0)</f>
        <v>0</v>
      </c>
      <c r="AF284">
        <f>IF(P284="품질관리비(PS항목)", L284, 0)</f>
        <v>0</v>
      </c>
      <c r="AG284">
        <f>IF(P284="작업부산물(철거해체)", L284, 0)</f>
        <v>0</v>
      </c>
      <c r="AH284">
        <f>IF(P284="기술지도 용역비", L284, 0)</f>
        <v>0</v>
      </c>
      <c r="AI284">
        <f>IF(P284="도급자 관급 자재대", L284, 0)</f>
        <v>0</v>
      </c>
      <c r="AJ284">
        <f>IF(P284="해체계획서 작성비", L284, 0)</f>
        <v>0</v>
      </c>
      <c r="AK284">
        <f>IF(P284="안전관리비(PS항목)", L284, 0)</f>
        <v>0</v>
      </c>
      <c r="AL284">
        <f>IF(P284="사용자항목10", L284, 0)</f>
        <v>0</v>
      </c>
      <c r="AM284">
        <f>IF(P284="사용자항목11", L284, 0)</f>
        <v>0</v>
      </c>
      <c r="AN284">
        <f>IF(P284="사용자항목12", L284, 0)</f>
        <v>0</v>
      </c>
      <c r="AO284">
        <f>IF(P284="사용자항목13", L284, 0)</f>
        <v>0</v>
      </c>
      <c r="AP284">
        <f>IF(P284="사용자항목14", L284, 0)</f>
        <v>0</v>
      </c>
      <c r="AQ284">
        <f>IF(P284="사용자항목15", L284, 0)</f>
        <v>0</v>
      </c>
      <c r="AR284">
        <f>IF(P284="사용자항목16", L284, 0)</f>
        <v>0</v>
      </c>
      <c r="AS284">
        <f>IF(P284="사용자항목17", L284, 0)</f>
        <v>0</v>
      </c>
      <c r="AT284">
        <f>IF(P284="사용자항목18", L284, 0)</f>
        <v>0</v>
      </c>
      <c r="AU284">
        <f>IF(P284="사용자항목19", L284, 0)</f>
        <v>0</v>
      </c>
    </row>
    <row r="285" spans="1:51" ht="18.95" customHeight="1">
      <c r="A285" s="5" t="s">
        <v>350</v>
      </c>
      <c r="B285" s="5" t="s">
        <v>351</v>
      </c>
      <c r="C285" s="6" t="s">
        <v>44</v>
      </c>
      <c r="D285" s="11">
        <v>96.5</v>
      </c>
      <c r="E285" s="11"/>
      <c r="F285" s="11"/>
      <c r="G285" s="11"/>
      <c r="H285" s="11"/>
      <c r="I285" s="11"/>
      <c r="J285" s="11"/>
      <c r="K285" s="11"/>
      <c r="L285" s="11"/>
      <c r="M285" s="5"/>
      <c r="O285" t="str">
        <f>""</f>
        <v/>
      </c>
      <c r="P285" s="4" t="s">
        <v>43</v>
      </c>
      <c r="Q285">
        <v>1</v>
      </c>
      <c r="R285">
        <f>IF(P285="기계경비", J285, 0)</f>
        <v>0</v>
      </c>
      <c r="S285">
        <f>IF(P285="운반비", L285, 0)</f>
        <v>0</v>
      </c>
      <c r="T285">
        <f>IF(P285="작업부산물", F285, 0)</f>
        <v>0</v>
      </c>
      <c r="U285">
        <f>IF(P285="관급", F285, 0)</f>
        <v>0</v>
      </c>
      <c r="V285">
        <f>IF(P285="외주비", J285, 0)</f>
        <v>0</v>
      </c>
      <c r="W285">
        <f>IF(P285="장비비", J285, 0)</f>
        <v>0</v>
      </c>
      <c r="X285">
        <f>IF(P285="폐기물처리비", L285, 0)</f>
        <v>0</v>
      </c>
      <c r="Y285">
        <f>IF(P285="가설비", J285, 0)</f>
        <v>0</v>
      </c>
      <c r="Z285">
        <f>IF(P285="잡비제외분", F285, 0)</f>
        <v>0</v>
      </c>
      <c r="AA285">
        <f>IF(P285="사급자재대", L285, 0)</f>
        <v>0</v>
      </c>
      <c r="AB285">
        <f>IF(P285="관급자재대", L285, 0)</f>
        <v>0</v>
      </c>
      <c r="AC285">
        <f>IF(P285="관급자 관급 자재대", L285, 0)</f>
        <v>0</v>
      </c>
      <c r="AD285">
        <f>IF(P285="사용자항목2", L285, 0)</f>
        <v>0</v>
      </c>
      <c r="AE285">
        <f>IF(P285="설계안전성 검토비", L285, 0)</f>
        <v>0</v>
      </c>
      <c r="AF285">
        <f>IF(P285="품질관리비(PS항목)", L285, 0)</f>
        <v>0</v>
      </c>
      <c r="AG285">
        <f>IF(P285="작업부산물(철거해체)", L285, 0)</f>
        <v>0</v>
      </c>
      <c r="AH285">
        <f>IF(P285="기술지도 용역비", L285, 0)</f>
        <v>0</v>
      </c>
      <c r="AI285">
        <f>IF(P285="도급자 관급 자재대", L285, 0)</f>
        <v>0</v>
      </c>
      <c r="AJ285">
        <f>IF(P285="해체계획서 작성비", L285, 0)</f>
        <v>0</v>
      </c>
      <c r="AK285">
        <f>IF(P285="안전관리비(PS항목)", L285, 0)</f>
        <v>0</v>
      </c>
      <c r="AL285">
        <f>IF(P285="사용자항목10", L285, 0)</f>
        <v>0</v>
      </c>
      <c r="AM285">
        <f>IF(P285="사용자항목11", L285, 0)</f>
        <v>0</v>
      </c>
      <c r="AN285">
        <f>IF(P285="사용자항목12", L285, 0)</f>
        <v>0</v>
      </c>
      <c r="AO285">
        <f>IF(P285="사용자항목13", L285, 0)</f>
        <v>0</v>
      </c>
      <c r="AP285">
        <f>IF(P285="사용자항목14", L285, 0)</f>
        <v>0</v>
      </c>
      <c r="AQ285">
        <f>IF(P285="사용자항목15", L285, 0)</f>
        <v>0</v>
      </c>
      <c r="AR285">
        <f>IF(P285="사용자항목16", L285, 0)</f>
        <v>0</v>
      </c>
      <c r="AS285">
        <f>IF(P285="사용자항목17", L285, 0)</f>
        <v>0</v>
      </c>
      <c r="AT285">
        <f>IF(P285="사용자항목18", L285, 0)</f>
        <v>0</v>
      </c>
      <c r="AU285">
        <f>IF(P285="사용자항목19", L285, 0)</f>
        <v>0</v>
      </c>
    </row>
    <row r="286" spans="1:51" ht="18.95" customHeight="1">
      <c r="A286" s="7"/>
      <c r="B286" s="7"/>
      <c r="C286" s="8"/>
      <c r="D286" s="11"/>
      <c r="E286" s="11"/>
      <c r="F286" s="11"/>
      <c r="G286" s="11"/>
      <c r="H286" s="11"/>
      <c r="I286" s="11"/>
      <c r="J286" s="11"/>
      <c r="K286" s="11"/>
      <c r="L286" s="11"/>
      <c r="M286" s="7"/>
    </row>
    <row r="287" spans="1:51" ht="18.95" customHeight="1">
      <c r="A287" s="7"/>
      <c r="B287" s="7"/>
      <c r="C287" s="8"/>
      <c r="D287" s="11"/>
      <c r="E287" s="11"/>
      <c r="F287" s="11"/>
      <c r="G287" s="11"/>
      <c r="H287" s="11"/>
      <c r="I287" s="11"/>
      <c r="J287" s="11"/>
      <c r="K287" s="11"/>
      <c r="L287" s="11"/>
      <c r="M287" s="7"/>
    </row>
    <row r="288" spans="1:51" ht="18.95" customHeight="1">
      <c r="A288" s="7"/>
      <c r="B288" s="7"/>
      <c r="C288" s="8"/>
      <c r="D288" s="11"/>
      <c r="E288" s="11"/>
      <c r="F288" s="11"/>
      <c r="G288" s="11"/>
      <c r="H288" s="11"/>
      <c r="I288" s="11"/>
      <c r="J288" s="11"/>
      <c r="K288" s="11"/>
      <c r="L288" s="11"/>
      <c r="M288" s="7"/>
    </row>
    <row r="289" spans="1:51" ht="18.95" customHeight="1">
      <c r="A289" s="7"/>
      <c r="B289" s="7"/>
      <c r="C289" s="8"/>
      <c r="D289" s="11"/>
      <c r="E289" s="11"/>
      <c r="F289" s="11"/>
      <c r="G289" s="11"/>
      <c r="H289" s="11"/>
      <c r="I289" s="11"/>
      <c r="J289" s="11"/>
      <c r="K289" s="11"/>
      <c r="L289" s="11"/>
      <c r="M289" s="7"/>
    </row>
    <row r="290" spans="1:51" ht="18.95" customHeight="1">
      <c r="A290" s="7"/>
      <c r="B290" s="7"/>
      <c r="C290" s="8"/>
      <c r="D290" s="11"/>
      <c r="E290" s="11"/>
      <c r="F290" s="11"/>
      <c r="G290" s="11"/>
      <c r="H290" s="11"/>
      <c r="I290" s="11"/>
      <c r="J290" s="11"/>
      <c r="K290" s="11"/>
      <c r="L290" s="11"/>
      <c r="M290" s="7"/>
    </row>
    <row r="291" spans="1:51" ht="18.95" customHeight="1">
      <c r="A291" s="7"/>
      <c r="B291" s="7"/>
      <c r="C291" s="8"/>
      <c r="D291" s="11"/>
      <c r="E291" s="11"/>
      <c r="F291" s="11"/>
      <c r="G291" s="11"/>
      <c r="H291" s="11"/>
      <c r="I291" s="11"/>
      <c r="J291" s="11"/>
      <c r="K291" s="11"/>
      <c r="L291" s="11"/>
      <c r="M291" s="7"/>
    </row>
    <row r="292" spans="1:51" ht="18.95" customHeight="1">
      <c r="A292" s="7"/>
      <c r="B292" s="7"/>
      <c r="C292" s="8"/>
      <c r="D292" s="11"/>
      <c r="E292" s="11"/>
      <c r="F292" s="11"/>
      <c r="G292" s="11"/>
      <c r="H292" s="11"/>
      <c r="I292" s="11"/>
      <c r="J292" s="11"/>
      <c r="K292" s="11"/>
      <c r="L292" s="11"/>
      <c r="M292" s="7"/>
    </row>
    <row r="293" spans="1:51" ht="18.95" customHeight="1">
      <c r="A293" s="7"/>
      <c r="B293" s="7"/>
      <c r="C293" s="8"/>
      <c r="D293" s="11"/>
      <c r="E293" s="11"/>
      <c r="F293" s="11"/>
      <c r="G293" s="11"/>
      <c r="H293" s="11"/>
      <c r="I293" s="11"/>
      <c r="J293" s="11"/>
      <c r="K293" s="11"/>
      <c r="L293" s="11"/>
      <c r="M293" s="7"/>
    </row>
    <row r="294" spans="1:51" ht="18.95" customHeight="1">
      <c r="A294" s="7"/>
      <c r="B294" s="7"/>
      <c r="C294" s="8"/>
      <c r="D294" s="11"/>
      <c r="E294" s="11"/>
      <c r="F294" s="11"/>
      <c r="G294" s="11"/>
      <c r="H294" s="11"/>
      <c r="I294" s="11"/>
      <c r="J294" s="11"/>
      <c r="K294" s="11"/>
      <c r="L294" s="11"/>
      <c r="M294" s="7"/>
    </row>
    <row r="295" spans="1:51" ht="18.95" customHeight="1">
      <c r="A295" s="7"/>
      <c r="B295" s="7"/>
      <c r="C295" s="8"/>
      <c r="D295" s="11"/>
      <c r="E295" s="11"/>
      <c r="F295" s="11"/>
      <c r="G295" s="11"/>
      <c r="H295" s="11"/>
      <c r="I295" s="11"/>
      <c r="J295" s="11"/>
      <c r="K295" s="11"/>
      <c r="L295" s="11"/>
      <c r="M295" s="7"/>
    </row>
    <row r="296" spans="1:51" ht="18.95" customHeight="1">
      <c r="A296" s="7"/>
      <c r="B296" s="7"/>
      <c r="C296" s="8"/>
      <c r="D296" s="11"/>
      <c r="E296" s="11"/>
      <c r="F296" s="11"/>
      <c r="G296" s="11"/>
      <c r="H296" s="11"/>
      <c r="I296" s="11"/>
      <c r="J296" s="11"/>
      <c r="K296" s="11"/>
      <c r="L296" s="11"/>
      <c r="M296" s="7"/>
    </row>
    <row r="297" spans="1:51" ht="18.95" customHeight="1">
      <c r="A297" s="7"/>
      <c r="B297" s="7"/>
      <c r="C297" s="8"/>
      <c r="D297" s="11"/>
      <c r="E297" s="11"/>
      <c r="F297" s="11"/>
      <c r="G297" s="11"/>
      <c r="H297" s="11"/>
      <c r="I297" s="11"/>
      <c r="J297" s="11"/>
      <c r="K297" s="11"/>
      <c r="L297" s="11"/>
      <c r="M297" s="7"/>
    </row>
    <row r="298" spans="1:51" ht="18.95" customHeight="1">
      <c r="A298" s="7"/>
      <c r="B298" s="7"/>
      <c r="C298" s="8"/>
      <c r="D298" s="11"/>
      <c r="E298" s="11"/>
      <c r="F298" s="11"/>
      <c r="G298" s="11"/>
      <c r="H298" s="11"/>
      <c r="I298" s="11"/>
      <c r="J298" s="11"/>
      <c r="K298" s="11"/>
      <c r="L298" s="11"/>
      <c r="M298" s="7"/>
    </row>
    <row r="299" spans="1:51" ht="18.95" customHeight="1">
      <c r="A299" s="7"/>
      <c r="B299" s="7"/>
      <c r="C299" s="8"/>
      <c r="D299" s="11"/>
      <c r="E299" s="11"/>
      <c r="F299" s="11"/>
      <c r="G299" s="11"/>
      <c r="H299" s="11"/>
      <c r="I299" s="11"/>
      <c r="J299" s="11"/>
      <c r="K299" s="11"/>
      <c r="L299" s="11"/>
      <c r="M299" s="7"/>
    </row>
    <row r="300" spans="1:51" ht="18.95" customHeight="1">
      <c r="A300" s="7"/>
      <c r="B300" s="7"/>
      <c r="C300" s="8"/>
      <c r="D300" s="11"/>
      <c r="E300" s="11"/>
      <c r="F300" s="11"/>
      <c r="G300" s="11"/>
      <c r="H300" s="11"/>
      <c r="I300" s="11"/>
      <c r="J300" s="11"/>
      <c r="K300" s="11"/>
      <c r="L300" s="11"/>
      <c r="M300" s="7"/>
    </row>
    <row r="301" spans="1:51" ht="18.95" customHeight="1">
      <c r="A301" s="7"/>
      <c r="B301" s="7"/>
      <c r="C301" s="8"/>
      <c r="D301" s="11"/>
      <c r="E301" s="11"/>
      <c r="F301" s="11"/>
      <c r="G301" s="11"/>
      <c r="H301" s="11"/>
      <c r="I301" s="11"/>
      <c r="J301" s="11"/>
      <c r="K301" s="11"/>
      <c r="L301" s="11"/>
      <c r="M301" s="7"/>
    </row>
    <row r="302" spans="1:51" ht="18.95" customHeight="1">
      <c r="A302" s="7"/>
      <c r="B302" s="7"/>
      <c r="C302" s="8"/>
      <c r="D302" s="11"/>
      <c r="E302" s="11"/>
      <c r="F302" s="11"/>
      <c r="G302" s="11"/>
      <c r="H302" s="11"/>
      <c r="I302" s="11"/>
      <c r="J302" s="11"/>
      <c r="K302" s="11"/>
      <c r="L302" s="11"/>
      <c r="M302" s="7"/>
    </row>
    <row r="303" spans="1:51" ht="18.95" customHeight="1">
      <c r="A303" s="9" t="s">
        <v>45</v>
      </c>
      <c r="B303" s="134"/>
      <c r="C303" s="10"/>
      <c r="D303" s="12"/>
      <c r="E303" s="12"/>
      <c r="F303" s="12">
        <f>ROUNDDOWN(SUMIF(Q282:Q302, "1", F282:F302), 0)</f>
        <v>0</v>
      </c>
      <c r="G303" s="12"/>
      <c r="H303" s="12">
        <f>ROUNDDOWN(SUMIF(Q282:Q302, "1", H282:H302), 0)</f>
        <v>0</v>
      </c>
      <c r="I303" s="12"/>
      <c r="J303" s="12">
        <f>ROUNDDOWN(SUMIF(Q282:Q302, "1", J282:J302), 0)</f>
        <v>0</v>
      </c>
      <c r="K303" s="12"/>
      <c r="L303" s="12">
        <f>F303+H303+J303</f>
        <v>0</v>
      </c>
      <c r="M303" s="134"/>
      <c r="R303">
        <f t="shared" ref="R303:AY303" si="102">ROUNDDOWN(SUM(R282:R285), 0)</f>
        <v>0</v>
      </c>
      <c r="S303">
        <f t="shared" si="102"/>
        <v>0</v>
      </c>
      <c r="T303">
        <f t="shared" si="102"/>
        <v>0</v>
      </c>
      <c r="U303">
        <f t="shared" si="102"/>
        <v>0</v>
      </c>
      <c r="V303">
        <f t="shared" si="102"/>
        <v>0</v>
      </c>
      <c r="W303">
        <f t="shared" si="102"/>
        <v>0</v>
      </c>
      <c r="X303">
        <f t="shared" si="102"/>
        <v>0</v>
      </c>
      <c r="Y303">
        <f t="shared" si="102"/>
        <v>0</v>
      </c>
      <c r="Z303">
        <f t="shared" si="102"/>
        <v>0</v>
      </c>
      <c r="AA303">
        <f t="shared" si="102"/>
        <v>0</v>
      </c>
      <c r="AB303">
        <f t="shared" si="102"/>
        <v>0</v>
      </c>
      <c r="AC303">
        <f t="shared" si="102"/>
        <v>0</v>
      </c>
      <c r="AD303">
        <f t="shared" si="102"/>
        <v>0</v>
      </c>
      <c r="AE303">
        <f t="shared" si="102"/>
        <v>0</v>
      </c>
      <c r="AF303">
        <f t="shared" si="102"/>
        <v>0</v>
      </c>
      <c r="AG303">
        <f t="shared" si="102"/>
        <v>0</v>
      </c>
      <c r="AH303">
        <f t="shared" si="102"/>
        <v>0</v>
      </c>
      <c r="AI303">
        <f t="shared" si="102"/>
        <v>0</v>
      </c>
      <c r="AJ303">
        <f t="shared" si="102"/>
        <v>0</v>
      </c>
      <c r="AK303">
        <f t="shared" si="102"/>
        <v>0</v>
      </c>
      <c r="AL303">
        <f t="shared" si="102"/>
        <v>0</v>
      </c>
      <c r="AM303">
        <f t="shared" si="102"/>
        <v>0</v>
      </c>
      <c r="AN303">
        <f t="shared" si="102"/>
        <v>0</v>
      </c>
      <c r="AO303">
        <f t="shared" si="102"/>
        <v>0</v>
      </c>
      <c r="AP303">
        <f t="shared" si="102"/>
        <v>0</v>
      </c>
      <c r="AQ303">
        <f t="shared" si="102"/>
        <v>0</v>
      </c>
      <c r="AR303">
        <f t="shared" si="102"/>
        <v>0</v>
      </c>
      <c r="AS303">
        <f t="shared" si="102"/>
        <v>0</v>
      </c>
      <c r="AT303">
        <f t="shared" si="102"/>
        <v>0</v>
      </c>
      <c r="AU303">
        <f t="shared" si="102"/>
        <v>0</v>
      </c>
      <c r="AV303">
        <f t="shared" si="102"/>
        <v>0</v>
      </c>
      <c r="AW303">
        <f t="shared" si="102"/>
        <v>0</v>
      </c>
      <c r="AX303">
        <f t="shared" si="102"/>
        <v>0</v>
      </c>
      <c r="AY303">
        <f t="shared" si="102"/>
        <v>0</v>
      </c>
    </row>
    <row r="304" spans="1:51" ht="18.95" customHeight="1">
      <c r="A304" s="284" t="s">
        <v>377</v>
      </c>
      <c r="B304" s="285"/>
      <c r="C304" s="285"/>
      <c r="D304" s="286"/>
      <c r="E304" s="286"/>
      <c r="F304" s="286"/>
      <c r="G304" s="286"/>
      <c r="H304" s="286"/>
      <c r="I304" s="286"/>
      <c r="J304" s="286"/>
      <c r="K304" s="286"/>
      <c r="L304" s="286"/>
      <c r="M304" s="285"/>
    </row>
    <row r="305" spans="1:51" ht="18.95" customHeight="1">
      <c r="A305" s="5" t="s">
        <v>352</v>
      </c>
      <c r="B305" s="7"/>
      <c r="C305" s="6" t="s">
        <v>96</v>
      </c>
      <c r="D305" s="11">
        <v>4</v>
      </c>
      <c r="E305" s="11"/>
      <c r="F305" s="11"/>
      <c r="G305" s="11"/>
      <c r="H305" s="11"/>
      <c r="I305" s="11"/>
      <c r="J305" s="11"/>
      <c r="K305" s="11"/>
      <c r="L305" s="11"/>
      <c r="M305" s="5"/>
      <c r="O305" t="str">
        <f>""</f>
        <v/>
      </c>
      <c r="P305" s="4" t="s">
        <v>43</v>
      </c>
      <c r="Q305">
        <v>1</v>
      </c>
      <c r="R305">
        <f t="shared" ref="R305:R313" si="103">IF(P305="기계경비", J305, 0)</f>
        <v>0</v>
      </c>
      <c r="S305">
        <f t="shared" ref="S305:S313" si="104">IF(P305="운반비", L305, 0)</f>
        <v>0</v>
      </c>
      <c r="T305">
        <f t="shared" ref="T305:T313" si="105">IF(P305="작업부산물", F305, 0)</f>
        <v>0</v>
      </c>
      <c r="U305">
        <f t="shared" ref="U305:U313" si="106">IF(P305="관급", F305, 0)</f>
        <v>0</v>
      </c>
      <c r="V305">
        <f t="shared" ref="V305:V313" si="107">IF(P305="외주비", J305, 0)</f>
        <v>0</v>
      </c>
      <c r="W305">
        <f t="shared" ref="W305:W313" si="108">IF(P305="장비비", J305, 0)</f>
        <v>0</v>
      </c>
      <c r="X305">
        <f t="shared" ref="X305:X313" si="109">IF(P305="폐기물처리비", L305, 0)</f>
        <v>0</v>
      </c>
      <c r="Y305">
        <f t="shared" ref="Y305:Y313" si="110">IF(P305="가설비", J305, 0)</f>
        <v>0</v>
      </c>
      <c r="Z305">
        <f t="shared" ref="Z305:Z313" si="111">IF(P305="잡비제외분", F305, 0)</f>
        <v>0</v>
      </c>
      <c r="AA305">
        <f t="shared" ref="AA305:AA313" si="112">IF(P305="사급자재대", L305, 0)</f>
        <v>0</v>
      </c>
      <c r="AB305">
        <f t="shared" ref="AB305:AB313" si="113">IF(P305="관급자재대", L305, 0)</f>
        <v>0</v>
      </c>
      <c r="AC305">
        <f t="shared" ref="AC305:AC313" si="114">IF(P305="관급자 관급 자재대", L305, 0)</f>
        <v>0</v>
      </c>
      <c r="AD305">
        <f t="shared" ref="AD305:AD313" si="115">IF(P305="사용자항목2", L305, 0)</f>
        <v>0</v>
      </c>
      <c r="AE305">
        <f t="shared" ref="AE305:AE313" si="116">IF(P305="설계안전성 검토비", L305, 0)</f>
        <v>0</v>
      </c>
      <c r="AF305">
        <f t="shared" ref="AF305:AF313" si="117">IF(P305="품질관리비(PS항목)", L305, 0)</f>
        <v>0</v>
      </c>
      <c r="AG305">
        <f t="shared" ref="AG305:AG313" si="118">IF(P305="작업부산물(철거해체)", L305, 0)</f>
        <v>0</v>
      </c>
      <c r="AH305">
        <f t="shared" ref="AH305:AH313" si="119">IF(P305="기술지도 용역비", L305, 0)</f>
        <v>0</v>
      </c>
      <c r="AI305">
        <f t="shared" ref="AI305:AI313" si="120">IF(P305="도급자 관급 자재대", L305, 0)</f>
        <v>0</v>
      </c>
      <c r="AJ305">
        <f t="shared" ref="AJ305:AJ313" si="121">IF(P305="해체계획서 작성비", L305, 0)</f>
        <v>0</v>
      </c>
      <c r="AK305">
        <f t="shared" ref="AK305:AK313" si="122">IF(P305="안전관리비(PS항목)", L305, 0)</f>
        <v>0</v>
      </c>
      <c r="AL305">
        <f t="shared" ref="AL305:AL313" si="123">IF(P305="사용자항목10", L305, 0)</f>
        <v>0</v>
      </c>
      <c r="AM305">
        <f t="shared" ref="AM305:AM313" si="124">IF(P305="사용자항목11", L305, 0)</f>
        <v>0</v>
      </c>
      <c r="AN305">
        <f t="shared" ref="AN305:AN313" si="125">IF(P305="사용자항목12", L305, 0)</f>
        <v>0</v>
      </c>
      <c r="AO305">
        <f t="shared" ref="AO305:AO313" si="126">IF(P305="사용자항목13", L305, 0)</f>
        <v>0</v>
      </c>
      <c r="AP305">
        <f t="shared" ref="AP305:AP313" si="127">IF(P305="사용자항목14", L305, 0)</f>
        <v>0</v>
      </c>
      <c r="AQ305">
        <f t="shared" ref="AQ305:AQ313" si="128">IF(P305="사용자항목15", L305, 0)</f>
        <v>0</v>
      </c>
      <c r="AR305">
        <f t="shared" ref="AR305:AR313" si="129">IF(P305="사용자항목16", L305, 0)</f>
        <v>0</v>
      </c>
      <c r="AS305">
        <f t="shared" ref="AS305:AS313" si="130">IF(P305="사용자항목17", L305, 0)</f>
        <v>0</v>
      </c>
      <c r="AT305">
        <f t="shared" ref="AT305:AT313" si="131">IF(P305="사용자항목18", L305, 0)</f>
        <v>0</v>
      </c>
      <c r="AU305">
        <f t="shared" ref="AU305:AU313" si="132">IF(P305="사용자항목19", L305, 0)</f>
        <v>0</v>
      </c>
    </row>
    <row r="306" spans="1:51" ht="18.95" customHeight="1">
      <c r="A306" s="5" t="s">
        <v>353</v>
      </c>
      <c r="B306" s="5" t="s">
        <v>354</v>
      </c>
      <c r="C306" s="6" t="s">
        <v>96</v>
      </c>
      <c r="D306" s="11">
        <v>35.700000000000003</v>
      </c>
      <c r="E306" s="11"/>
      <c r="F306" s="11"/>
      <c r="G306" s="11"/>
      <c r="H306" s="11"/>
      <c r="I306" s="11"/>
      <c r="J306" s="11"/>
      <c r="K306" s="11"/>
      <c r="L306" s="11"/>
      <c r="M306" s="5"/>
      <c r="O306" t="str">
        <f>""</f>
        <v/>
      </c>
      <c r="P306" s="4" t="s">
        <v>43</v>
      </c>
      <c r="Q306">
        <v>1</v>
      </c>
      <c r="R306">
        <f t="shared" si="103"/>
        <v>0</v>
      </c>
      <c r="S306">
        <f t="shared" si="104"/>
        <v>0</v>
      </c>
      <c r="T306">
        <f t="shared" si="105"/>
        <v>0</v>
      </c>
      <c r="U306">
        <f t="shared" si="106"/>
        <v>0</v>
      </c>
      <c r="V306">
        <f t="shared" si="107"/>
        <v>0</v>
      </c>
      <c r="W306">
        <f t="shared" si="108"/>
        <v>0</v>
      </c>
      <c r="X306">
        <f t="shared" si="109"/>
        <v>0</v>
      </c>
      <c r="Y306">
        <f t="shared" si="110"/>
        <v>0</v>
      </c>
      <c r="Z306">
        <f t="shared" si="111"/>
        <v>0</v>
      </c>
      <c r="AA306">
        <f t="shared" si="112"/>
        <v>0</v>
      </c>
      <c r="AB306">
        <f t="shared" si="113"/>
        <v>0</v>
      </c>
      <c r="AC306">
        <f t="shared" si="114"/>
        <v>0</v>
      </c>
      <c r="AD306">
        <f t="shared" si="115"/>
        <v>0</v>
      </c>
      <c r="AE306">
        <f t="shared" si="116"/>
        <v>0</v>
      </c>
      <c r="AF306">
        <f t="shared" si="117"/>
        <v>0</v>
      </c>
      <c r="AG306">
        <f t="shared" si="118"/>
        <v>0</v>
      </c>
      <c r="AH306">
        <f t="shared" si="119"/>
        <v>0</v>
      </c>
      <c r="AI306">
        <f t="shared" si="120"/>
        <v>0</v>
      </c>
      <c r="AJ306">
        <f t="shared" si="121"/>
        <v>0</v>
      </c>
      <c r="AK306">
        <f t="shared" si="122"/>
        <v>0</v>
      </c>
      <c r="AL306">
        <f t="shared" si="123"/>
        <v>0</v>
      </c>
      <c r="AM306">
        <f t="shared" si="124"/>
        <v>0</v>
      </c>
      <c r="AN306">
        <f t="shared" si="125"/>
        <v>0</v>
      </c>
      <c r="AO306">
        <f t="shared" si="126"/>
        <v>0</v>
      </c>
      <c r="AP306">
        <f t="shared" si="127"/>
        <v>0</v>
      </c>
      <c r="AQ306">
        <f t="shared" si="128"/>
        <v>0</v>
      </c>
      <c r="AR306">
        <f t="shared" si="129"/>
        <v>0</v>
      </c>
      <c r="AS306">
        <f t="shared" si="130"/>
        <v>0</v>
      </c>
      <c r="AT306">
        <f t="shared" si="131"/>
        <v>0</v>
      </c>
      <c r="AU306">
        <f t="shared" si="132"/>
        <v>0</v>
      </c>
    </row>
    <row r="307" spans="1:51" ht="18.95" customHeight="1">
      <c r="A307" s="5" t="s">
        <v>266</v>
      </c>
      <c r="B307" s="5" t="s">
        <v>267</v>
      </c>
      <c r="C307" s="6" t="s">
        <v>126</v>
      </c>
      <c r="D307" s="11">
        <v>2.1</v>
      </c>
      <c r="E307" s="11"/>
      <c r="F307" s="11"/>
      <c r="G307" s="11"/>
      <c r="H307" s="11"/>
      <c r="I307" s="11"/>
      <c r="J307" s="11"/>
      <c r="K307" s="11"/>
      <c r="L307" s="11"/>
      <c r="M307" s="5"/>
      <c r="O307" t="str">
        <f>""</f>
        <v/>
      </c>
      <c r="P307" s="4" t="s">
        <v>43</v>
      </c>
      <c r="Q307">
        <v>1</v>
      </c>
      <c r="R307">
        <f t="shared" si="103"/>
        <v>0</v>
      </c>
      <c r="S307">
        <f t="shared" si="104"/>
        <v>0</v>
      </c>
      <c r="T307">
        <f t="shared" si="105"/>
        <v>0</v>
      </c>
      <c r="U307">
        <f t="shared" si="106"/>
        <v>0</v>
      </c>
      <c r="V307">
        <f t="shared" si="107"/>
        <v>0</v>
      </c>
      <c r="W307">
        <f t="shared" si="108"/>
        <v>0</v>
      </c>
      <c r="X307">
        <f t="shared" si="109"/>
        <v>0</v>
      </c>
      <c r="Y307">
        <f t="shared" si="110"/>
        <v>0</v>
      </c>
      <c r="Z307">
        <f t="shared" si="111"/>
        <v>0</v>
      </c>
      <c r="AA307">
        <f t="shared" si="112"/>
        <v>0</v>
      </c>
      <c r="AB307">
        <f t="shared" si="113"/>
        <v>0</v>
      </c>
      <c r="AC307">
        <f t="shared" si="114"/>
        <v>0</v>
      </c>
      <c r="AD307">
        <f t="shared" si="115"/>
        <v>0</v>
      </c>
      <c r="AE307">
        <f t="shared" si="116"/>
        <v>0</v>
      </c>
      <c r="AF307">
        <f t="shared" si="117"/>
        <v>0</v>
      </c>
      <c r="AG307">
        <f t="shared" si="118"/>
        <v>0</v>
      </c>
      <c r="AH307">
        <f t="shared" si="119"/>
        <v>0</v>
      </c>
      <c r="AI307">
        <f t="shared" si="120"/>
        <v>0</v>
      </c>
      <c r="AJ307">
        <f t="shared" si="121"/>
        <v>0</v>
      </c>
      <c r="AK307">
        <f t="shared" si="122"/>
        <v>0</v>
      </c>
      <c r="AL307">
        <f t="shared" si="123"/>
        <v>0</v>
      </c>
      <c r="AM307">
        <f t="shared" si="124"/>
        <v>0</v>
      </c>
      <c r="AN307">
        <f t="shared" si="125"/>
        <v>0</v>
      </c>
      <c r="AO307">
        <f t="shared" si="126"/>
        <v>0</v>
      </c>
      <c r="AP307">
        <f t="shared" si="127"/>
        <v>0</v>
      </c>
      <c r="AQ307">
        <f t="shared" si="128"/>
        <v>0</v>
      </c>
      <c r="AR307">
        <f t="shared" si="129"/>
        <v>0</v>
      </c>
      <c r="AS307">
        <f t="shared" si="130"/>
        <v>0</v>
      </c>
      <c r="AT307">
        <f t="shared" si="131"/>
        <v>0</v>
      </c>
      <c r="AU307">
        <f t="shared" si="132"/>
        <v>0</v>
      </c>
    </row>
    <row r="308" spans="1:51" ht="18.95" customHeight="1">
      <c r="A308" s="5" t="s">
        <v>355</v>
      </c>
      <c r="B308" s="5" t="s">
        <v>356</v>
      </c>
      <c r="C308" s="6" t="s">
        <v>126</v>
      </c>
      <c r="D308" s="11">
        <v>2.6</v>
      </c>
      <c r="E308" s="11"/>
      <c r="F308" s="11"/>
      <c r="G308" s="11"/>
      <c r="H308" s="11"/>
      <c r="I308" s="11"/>
      <c r="J308" s="11"/>
      <c r="K308" s="11"/>
      <c r="L308" s="11"/>
      <c r="M308" s="5"/>
      <c r="O308" t="str">
        <f>""</f>
        <v/>
      </c>
      <c r="P308" s="4" t="s">
        <v>43</v>
      </c>
      <c r="Q308">
        <v>1</v>
      </c>
      <c r="R308">
        <f t="shared" si="103"/>
        <v>0</v>
      </c>
      <c r="S308">
        <f t="shared" si="104"/>
        <v>0</v>
      </c>
      <c r="T308">
        <f t="shared" si="105"/>
        <v>0</v>
      </c>
      <c r="U308">
        <f t="shared" si="106"/>
        <v>0</v>
      </c>
      <c r="V308">
        <f t="shared" si="107"/>
        <v>0</v>
      </c>
      <c r="W308">
        <f t="shared" si="108"/>
        <v>0</v>
      </c>
      <c r="X308">
        <f t="shared" si="109"/>
        <v>0</v>
      </c>
      <c r="Y308">
        <f t="shared" si="110"/>
        <v>0</v>
      </c>
      <c r="Z308">
        <f t="shared" si="111"/>
        <v>0</v>
      </c>
      <c r="AA308">
        <f t="shared" si="112"/>
        <v>0</v>
      </c>
      <c r="AB308">
        <f t="shared" si="113"/>
        <v>0</v>
      </c>
      <c r="AC308">
        <f t="shared" si="114"/>
        <v>0</v>
      </c>
      <c r="AD308">
        <f t="shared" si="115"/>
        <v>0</v>
      </c>
      <c r="AE308">
        <f t="shared" si="116"/>
        <v>0</v>
      </c>
      <c r="AF308">
        <f t="shared" si="117"/>
        <v>0</v>
      </c>
      <c r="AG308">
        <f t="shared" si="118"/>
        <v>0</v>
      </c>
      <c r="AH308">
        <f t="shared" si="119"/>
        <v>0</v>
      </c>
      <c r="AI308">
        <f t="shared" si="120"/>
        <v>0</v>
      </c>
      <c r="AJ308">
        <f t="shared" si="121"/>
        <v>0</v>
      </c>
      <c r="AK308">
        <f t="shared" si="122"/>
        <v>0</v>
      </c>
      <c r="AL308">
        <f t="shared" si="123"/>
        <v>0</v>
      </c>
      <c r="AM308">
        <f t="shared" si="124"/>
        <v>0</v>
      </c>
      <c r="AN308">
        <f t="shared" si="125"/>
        <v>0</v>
      </c>
      <c r="AO308">
        <f t="shared" si="126"/>
        <v>0</v>
      </c>
      <c r="AP308">
        <f t="shared" si="127"/>
        <v>0</v>
      </c>
      <c r="AQ308">
        <f t="shared" si="128"/>
        <v>0</v>
      </c>
      <c r="AR308">
        <f t="shared" si="129"/>
        <v>0</v>
      </c>
      <c r="AS308">
        <f t="shared" si="130"/>
        <v>0</v>
      </c>
      <c r="AT308">
        <f t="shared" si="131"/>
        <v>0</v>
      </c>
      <c r="AU308">
        <f t="shared" si="132"/>
        <v>0</v>
      </c>
      <c r="AY308" s="4" t="s">
        <v>357</v>
      </c>
    </row>
    <row r="309" spans="1:51" ht="18.95" customHeight="1">
      <c r="A309" s="5" t="s">
        <v>358</v>
      </c>
      <c r="B309" s="5" t="s">
        <v>359</v>
      </c>
      <c r="C309" s="6" t="s">
        <v>44</v>
      </c>
      <c r="D309" s="11">
        <v>9.8000000000000007</v>
      </c>
      <c r="E309" s="11"/>
      <c r="F309" s="11"/>
      <c r="G309" s="11"/>
      <c r="H309" s="11"/>
      <c r="I309" s="11"/>
      <c r="J309" s="11"/>
      <c r="K309" s="11"/>
      <c r="L309" s="11"/>
      <c r="M309" s="5"/>
      <c r="O309" t="str">
        <f>""</f>
        <v/>
      </c>
      <c r="P309" s="4" t="s">
        <v>43</v>
      </c>
      <c r="Q309">
        <v>1</v>
      </c>
      <c r="R309">
        <f t="shared" si="103"/>
        <v>0</v>
      </c>
      <c r="S309">
        <f t="shared" si="104"/>
        <v>0</v>
      </c>
      <c r="T309">
        <f t="shared" si="105"/>
        <v>0</v>
      </c>
      <c r="U309">
        <f t="shared" si="106"/>
        <v>0</v>
      </c>
      <c r="V309">
        <f t="shared" si="107"/>
        <v>0</v>
      </c>
      <c r="W309">
        <f t="shared" si="108"/>
        <v>0</v>
      </c>
      <c r="X309">
        <f t="shared" si="109"/>
        <v>0</v>
      </c>
      <c r="Y309">
        <f t="shared" si="110"/>
        <v>0</v>
      </c>
      <c r="Z309">
        <f t="shared" si="111"/>
        <v>0</v>
      </c>
      <c r="AA309">
        <f t="shared" si="112"/>
        <v>0</v>
      </c>
      <c r="AB309">
        <f t="shared" si="113"/>
        <v>0</v>
      </c>
      <c r="AC309">
        <f t="shared" si="114"/>
        <v>0</v>
      </c>
      <c r="AD309">
        <f t="shared" si="115"/>
        <v>0</v>
      </c>
      <c r="AE309">
        <f t="shared" si="116"/>
        <v>0</v>
      </c>
      <c r="AF309">
        <f t="shared" si="117"/>
        <v>0</v>
      </c>
      <c r="AG309">
        <f t="shared" si="118"/>
        <v>0</v>
      </c>
      <c r="AH309">
        <f t="shared" si="119"/>
        <v>0</v>
      </c>
      <c r="AI309">
        <f t="shared" si="120"/>
        <v>0</v>
      </c>
      <c r="AJ309">
        <f t="shared" si="121"/>
        <v>0</v>
      </c>
      <c r="AK309">
        <f t="shared" si="122"/>
        <v>0</v>
      </c>
      <c r="AL309">
        <f t="shared" si="123"/>
        <v>0</v>
      </c>
      <c r="AM309">
        <f t="shared" si="124"/>
        <v>0</v>
      </c>
      <c r="AN309">
        <f t="shared" si="125"/>
        <v>0</v>
      </c>
      <c r="AO309">
        <f t="shared" si="126"/>
        <v>0</v>
      </c>
      <c r="AP309">
        <f t="shared" si="127"/>
        <v>0</v>
      </c>
      <c r="AQ309">
        <f t="shared" si="128"/>
        <v>0</v>
      </c>
      <c r="AR309">
        <f t="shared" si="129"/>
        <v>0</v>
      </c>
      <c r="AS309">
        <f t="shared" si="130"/>
        <v>0</v>
      </c>
      <c r="AT309">
        <f t="shared" si="131"/>
        <v>0</v>
      </c>
      <c r="AU309">
        <f t="shared" si="132"/>
        <v>0</v>
      </c>
      <c r="AY309" s="4" t="s">
        <v>360</v>
      </c>
    </row>
    <row r="310" spans="1:51" ht="18.95" customHeight="1">
      <c r="A310" s="5" t="s">
        <v>361</v>
      </c>
      <c r="B310" s="5" t="s">
        <v>362</v>
      </c>
      <c r="C310" s="6" t="s">
        <v>44</v>
      </c>
      <c r="D310" s="11">
        <v>6.6</v>
      </c>
      <c r="E310" s="11"/>
      <c r="F310" s="11"/>
      <c r="G310" s="11"/>
      <c r="H310" s="11"/>
      <c r="I310" s="11"/>
      <c r="J310" s="11"/>
      <c r="K310" s="11"/>
      <c r="L310" s="11"/>
      <c r="M310" s="5"/>
      <c r="O310" t="str">
        <f>""</f>
        <v/>
      </c>
      <c r="P310" s="4" t="s">
        <v>43</v>
      </c>
      <c r="Q310">
        <v>1</v>
      </c>
      <c r="R310">
        <f t="shared" si="103"/>
        <v>0</v>
      </c>
      <c r="S310">
        <f t="shared" si="104"/>
        <v>0</v>
      </c>
      <c r="T310">
        <f t="shared" si="105"/>
        <v>0</v>
      </c>
      <c r="U310">
        <f t="shared" si="106"/>
        <v>0</v>
      </c>
      <c r="V310">
        <f t="shared" si="107"/>
        <v>0</v>
      </c>
      <c r="W310">
        <f t="shared" si="108"/>
        <v>0</v>
      </c>
      <c r="X310">
        <f t="shared" si="109"/>
        <v>0</v>
      </c>
      <c r="Y310">
        <f t="shared" si="110"/>
        <v>0</v>
      </c>
      <c r="Z310">
        <f t="shared" si="111"/>
        <v>0</v>
      </c>
      <c r="AA310">
        <f t="shared" si="112"/>
        <v>0</v>
      </c>
      <c r="AB310">
        <f t="shared" si="113"/>
        <v>0</v>
      </c>
      <c r="AC310">
        <f t="shared" si="114"/>
        <v>0</v>
      </c>
      <c r="AD310">
        <f t="shared" si="115"/>
        <v>0</v>
      </c>
      <c r="AE310">
        <f t="shared" si="116"/>
        <v>0</v>
      </c>
      <c r="AF310">
        <f t="shared" si="117"/>
        <v>0</v>
      </c>
      <c r="AG310">
        <f t="shared" si="118"/>
        <v>0</v>
      </c>
      <c r="AH310">
        <f t="shared" si="119"/>
        <v>0</v>
      </c>
      <c r="AI310">
        <f t="shared" si="120"/>
        <v>0</v>
      </c>
      <c r="AJ310">
        <f t="shared" si="121"/>
        <v>0</v>
      </c>
      <c r="AK310">
        <f t="shared" si="122"/>
        <v>0</v>
      </c>
      <c r="AL310">
        <f t="shared" si="123"/>
        <v>0</v>
      </c>
      <c r="AM310">
        <f t="shared" si="124"/>
        <v>0</v>
      </c>
      <c r="AN310">
        <f t="shared" si="125"/>
        <v>0</v>
      </c>
      <c r="AO310">
        <f t="shared" si="126"/>
        <v>0</v>
      </c>
      <c r="AP310">
        <f t="shared" si="127"/>
        <v>0</v>
      </c>
      <c r="AQ310">
        <f t="shared" si="128"/>
        <v>0</v>
      </c>
      <c r="AR310">
        <f t="shared" si="129"/>
        <v>0</v>
      </c>
      <c r="AS310">
        <f t="shared" si="130"/>
        <v>0</v>
      </c>
      <c r="AT310">
        <f t="shared" si="131"/>
        <v>0</v>
      </c>
      <c r="AU310">
        <f t="shared" si="132"/>
        <v>0</v>
      </c>
      <c r="AY310" s="4" t="s">
        <v>363</v>
      </c>
    </row>
    <row r="311" spans="1:51" ht="18.95" customHeight="1">
      <c r="A311" s="5" t="s">
        <v>364</v>
      </c>
      <c r="B311" s="7"/>
      <c r="C311" s="6" t="s">
        <v>44</v>
      </c>
      <c r="D311" s="11">
        <v>8.1</v>
      </c>
      <c r="E311" s="11"/>
      <c r="F311" s="11"/>
      <c r="G311" s="11"/>
      <c r="H311" s="11"/>
      <c r="I311" s="11"/>
      <c r="J311" s="11"/>
      <c r="K311" s="11"/>
      <c r="L311" s="11"/>
      <c r="M311" s="5"/>
      <c r="O311" t="str">
        <f>""</f>
        <v/>
      </c>
      <c r="P311" s="4" t="s">
        <v>43</v>
      </c>
      <c r="Q311">
        <v>1</v>
      </c>
      <c r="R311">
        <f t="shared" si="103"/>
        <v>0</v>
      </c>
      <c r="S311">
        <f t="shared" si="104"/>
        <v>0</v>
      </c>
      <c r="T311">
        <f t="shared" si="105"/>
        <v>0</v>
      </c>
      <c r="U311">
        <f t="shared" si="106"/>
        <v>0</v>
      </c>
      <c r="V311">
        <f t="shared" si="107"/>
        <v>0</v>
      </c>
      <c r="W311">
        <f t="shared" si="108"/>
        <v>0</v>
      </c>
      <c r="X311">
        <f t="shared" si="109"/>
        <v>0</v>
      </c>
      <c r="Y311">
        <f t="shared" si="110"/>
        <v>0</v>
      </c>
      <c r="Z311">
        <f t="shared" si="111"/>
        <v>0</v>
      </c>
      <c r="AA311">
        <f t="shared" si="112"/>
        <v>0</v>
      </c>
      <c r="AB311">
        <f t="shared" si="113"/>
        <v>0</v>
      </c>
      <c r="AC311">
        <f t="shared" si="114"/>
        <v>0</v>
      </c>
      <c r="AD311">
        <f t="shared" si="115"/>
        <v>0</v>
      </c>
      <c r="AE311">
        <f t="shared" si="116"/>
        <v>0</v>
      </c>
      <c r="AF311">
        <f t="shared" si="117"/>
        <v>0</v>
      </c>
      <c r="AG311">
        <f t="shared" si="118"/>
        <v>0</v>
      </c>
      <c r="AH311">
        <f t="shared" si="119"/>
        <v>0</v>
      </c>
      <c r="AI311">
        <f t="shared" si="120"/>
        <v>0</v>
      </c>
      <c r="AJ311">
        <f t="shared" si="121"/>
        <v>0</v>
      </c>
      <c r="AK311">
        <f t="shared" si="122"/>
        <v>0</v>
      </c>
      <c r="AL311">
        <f t="shared" si="123"/>
        <v>0</v>
      </c>
      <c r="AM311">
        <f t="shared" si="124"/>
        <v>0</v>
      </c>
      <c r="AN311">
        <f t="shared" si="125"/>
        <v>0</v>
      </c>
      <c r="AO311">
        <f t="shared" si="126"/>
        <v>0</v>
      </c>
      <c r="AP311">
        <f t="shared" si="127"/>
        <v>0</v>
      </c>
      <c r="AQ311">
        <f t="shared" si="128"/>
        <v>0</v>
      </c>
      <c r="AR311">
        <f t="shared" si="129"/>
        <v>0</v>
      </c>
      <c r="AS311">
        <f t="shared" si="130"/>
        <v>0</v>
      </c>
      <c r="AT311">
        <f t="shared" si="131"/>
        <v>0</v>
      </c>
      <c r="AU311">
        <f t="shared" si="132"/>
        <v>0</v>
      </c>
    </row>
    <row r="312" spans="1:51" ht="18.95" customHeight="1">
      <c r="A312" s="5" t="s">
        <v>187</v>
      </c>
      <c r="B312" s="5" t="s">
        <v>188</v>
      </c>
      <c r="C312" s="6" t="s">
        <v>136</v>
      </c>
      <c r="D312" s="11">
        <v>10.1</v>
      </c>
      <c r="E312" s="11"/>
      <c r="F312" s="11"/>
      <c r="G312" s="11"/>
      <c r="H312" s="11"/>
      <c r="I312" s="11"/>
      <c r="J312" s="11"/>
      <c r="K312" s="11"/>
      <c r="L312" s="11"/>
      <c r="M312" s="5"/>
      <c r="O312" t="str">
        <f>"03"</f>
        <v>03</v>
      </c>
      <c r="P312" s="4" t="s">
        <v>43</v>
      </c>
      <c r="Q312">
        <v>1</v>
      </c>
      <c r="R312">
        <f t="shared" si="103"/>
        <v>0</v>
      </c>
      <c r="S312">
        <f t="shared" si="104"/>
        <v>0</v>
      </c>
      <c r="T312">
        <f t="shared" si="105"/>
        <v>0</v>
      </c>
      <c r="U312">
        <f t="shared" si="106"/>
        <v>0</v>
      </c>
      <c r="V312">
        <f t="shared" si="107"/>
        <v>0</v>
      </c>
      <c r="W312">
        <f t="shared" si="108"/>
        <v>0</v>
      </c>
      <c r="X312">
        <f t="shared" si="109"/>
        <v>0</v>
      </c>
      <c r="Y312">
        <f t="shared" si="110"/>
        <v>0</v>
      </c>
      <c r="Z312">
        <f t="shared" si="111"/>
        <v>0</v>
      </c>
      <c r="AA312">
        <f t="shared" si="112"/>
        <v>0</v>
      </c>
      <c r="AB312">
        <f t="shared" si="113"/>
        <v>0</v>
      </c>
      <c r="AC312">
        <f t="shared" si="114"/>
        <v>0</v>
      </c>
      <c r="AD312">
        <f t="shared" si="115"/>
        <v>0</v>
      </c>
      <c r="AE312">
        <f t="shared" si="116"/>
        <v>0</v>
      </c>
      <c r="AF312">
        <f t="shared" si="117"/>
        <v>0</v>
      </c>
      <c r="AG312">
        <f t="shared" si="118"/>
        <v>0</v>
      </c>
      <c r="AH312">
        <f t="shared" si="119"/>
        <v>0</v>
      </c>
      <c r="AI312">
        <f t="shared" si="120"/>
        <v>0</v>
      </c>
      <c r="AJ312">
        <f t="shared" si="121"/>
        <v>0</v>
      </c>
      <c r="AK312">
        <f t="shared" si="122"/>
        <v>0</v>
      </c>
      <c r="AL312">
        <f t="shared" si="123"/>
        <v>0</v>
      </c>
      <c r="AM312">
        <f t="shared" si="124"/>
        <v>0</v>
      </c>
      <c r="AN312">
        <f t="shared" si="125"/>
        <v>0</v>
      </c>
      <c r="AO312">
        <f t="shared" si="126"/>
        <v>0</v>
      </c>
      <c r="AP312">
        <f t="shared" si="127"/>
        <v>0</v>
      </c>
      <c r="AQ312">
        <f t="shared" si="128"/>
        <v>0</v>
      </c>
      <c r="AR312">
        <f t="shared" si="129"/>
        <v>0</v>
      </c>
      <c r="AS312">
        <f t="shared" si="130"/>
        <v>0</v>
      </c>
      <c r="AT312">
        <f t="shared" si="131"/>
        <v>0</v>
      </c>
      <c r="AU312">
        <f t="shared" si="132"/>
        <v>0</v>
      </c>
    </row>
    <row r="313" spans="1:51" ht="18.95" customHeight="1">
      <c r="A313" s="5" t="s">
        <v>255</v>
      </c>
      <c r="B313" s="5" t="s">
        <v>256</v>
      </c>
      <c r="C313" s="6" t="s">
        <v>136</v>
      </c>
      <c r="D313" s="11">
        <v>0.28000000000000003</v>
      </c>
      <c r="E313" s="11"/>
      <c r="F313" s="11"/>
      <c r="G313" s="11"/>
      <c r="H313" s="11"/>
      <c r="I313" s="11"/>
      <c r="J313" s="11"/>
      <c r="K313" s="11"/>
      <c r="L313" s="11"/>
      <c r="M313" s="5"/>
      <c r="O313" t="str">
        <f>"03"</f>
        <v>03</v>
      </c>
      <c r="P313" s="4" t="s">
        <v>43</v>
      </c>
      <c r="Q313">
        <v>1</v>
      </c>
      <c r="R313">
        <f t="shared" si="103"/>
        <v>0</v>
      </c>
      <c r="S313">
        <f t="shared" si="104"/>
        <v>0</v>
      </c>
      <c r="T313">
        <f t="shared" si="105"/>
        <v>0</v>
      </c>
      <c r="U313">
        <f t="shared" si="106"/>
        <v>0</v>
      </c>
      <c r="V313">
        <f t="shared" si="107"/>
        <v>0</v>
      </c>
      <c r="W313">
        <f t="shared" si="108"/>
        <v>0</v>
      </c>
      <c r="X313">
        <f t="shared" si="109"/>
        <v>0</v>
      </c>
      <c r="Y313">
        <f t="shared" si="110"/>
        <v>0</v>
      </c>
      <c r="Z313">
        <f t="shared" si="111"/>
        <v>0</v>
      </c>
      <c r="AA313">
        <f t="shared" si="112"/>
        <v>0</v>
      </c>
      <c r="AB313">
        <f t="shared" si="113"/>
        <v>0</v>
      </c>
      <c r="AC313">
        <f t="shared" si="114"/>
        <v>0</v>
      </c>
      <c r="AD313">
        <f t="shared" si="115"/>
        <v>0</v>
      </c>
      <c r="AE313">
        <f t="shared" si="116"/>
        <v>0</v>
      </c>
      <c r="AF313">
        <f t="shared" si="117"/>
        <v>0</v>
      </c>
      <c r="AG313">
        <f t="shared" si="118"/>
        <v>0</v>
      </c>
      <c r="AH313">
        <f t="shared" si="119"/>
        <v>0</v>
      </c>
      <c r="AI313">
        <f t="shared" si="120"/>
        <v>0</v>
      </c>
      <c r="AJ313">
        <f t="shared" si="121"/>
        <v>0</v>
      </c>
      <c r="AK313">
        <f t="shared" si="122"/>
        <v>0</v>
      </c>
      <c r="AL313">
        <f t="shared" si="123"/>
        <v>0</v>
      </c>
      <c r="AM313">
        <f t="shared" si="124"/>
        <v>0</v>
      </c>
      <c r="AN313">
        <f t="shared" si="125"/>
        <v>0</v>
      </c>
      <c r="AO313">
        <f t="shared" si="126"/>
        <v>0</v>
      </c>
      <c r="AP313">
        <f t="shared" si="127"/>
        <v>0</v>
      </c>
      <c r="AQ313">
        <f t="shared" si="128"/>
        <v>0</v>
      </c>
      <c r="AR313">
        <f t="shared" si="129"/>
        <v>0</v>
      </c>
      <c r="AS313">
        <f t="shared" si="130"/>
        <v>0</v>
      </c>
      <c r="AT313">
        <f t="shared" si="131"/>
        <v>0</v>
      </c>
      <c r="AU313">
        <f t="shared" si="132"/>
        <v>0</v>
      </c>
    </row>
    <row r="314" spans="1:51" ht="18.95" customHeight="1">
      <c r="A314" s="7"/>
      <c r="B314" s="7"/>
      <c r="C314" s="8"/>
      <c r="D314" s="11"/>
      <c r="E314" s="11"/>
      <c r="F314" s="11"/>
      <c r="G314" s="11"/>
      <c r="H314" s="11"/>
      <c r="I314" s="11"/>
      <c r="J314" s="11"/>
      <c r="K314" s="11"/>
      <c r="L314" s="11"/>
      <c r="M314" s="7"/>
    </row>
    <row r="315" spans="1:51" ht="18.95" customHeight="1">
      <c r="A315" s="7"/>
      <c r="B315" s="7"/>
      <c r="C315" s="8"/>
      <c r="D315" s="11"/>
      <c r="E315" s="11"/>
      <c r="F315" s="11"/>
      <c r="G315" s="11"/>
      <c r="H315" s="11"/>
      <c r="I315" s="11"/>
      <c r="J315" s="11"/>
      <c r="K315" s="11"/>
      <c r="L315" s="11"/>
      <c r="M315" s="7"/>
    </row>
    <row r="316" spans="1:51" ht="18.95" customHeight="1">
      <c r="A316" s="7"/>
      <c r="B316" s="7"/>
      <c r="C316" s="8"/>
      <c r="D316" s="11"/>
      <c r="E316" s="11"/>
      <c r="F316" s="11"/>
      <c r="G316" s="11"/>
      <c r="H316" s="11"/>
      <c r="I316" s="11"/>
      <c r="J316" s="11"/>
      <c r="K316" s="11"/>
      <c r="L316" s="11"/>
      <c r="M316" s="7"/>
    </row>
    <row r="317" spans="1:51" ht="18.95" customHeight="1">
      <c r="A317" s="7"/>
      <c r="B317" s="7"/>
      <c r="C317" s="8"/>
      <c r="D317" s="11"/>
      <c r="E317" s="11"/>
      <c r="F317" s="11"/>
      <c r="G317" s="11"/>
      <c r="H317" s="11"/>
      <c r="I317" s="11"/>
      <c r="J317" s="11"/>
      <c r="K317" s="11"/>
      <c r="L317" s="11"/>
      <c r="M317" s="7"/>
    </row>
    <row r="318" spans="1:51" ht="18.95" customHeight="1">
      <c r="A318" s="7"/>
      <c r="B318" s="7"/>
      <c r="C318" s="8"/>
      <c r="D318" s="11"/>
      <c r="E318" s="11"/>
      <c r="F318" s="11"/>
      <c r="G318" s="11"/>
      <c r="H318" s="11"/>
      <c r="I318" s="11"/>
      <c r="J318" s="11"/>
      <c r="K318" s="11"/>
      <c r="L318" s="11"/>
      <c r="M318" s="7"/>
    </row>
    <row r="319" spans="1:51" ht="18.95" customHeight="1">
      <c r="A319" s="7"/>
      <c r="B319" s="7"/>
      <c r="C319" s="8"/>
      <c r="D319" s="11"/>
      <c r="E319" s="11"/>
      <c r="F319" s="11"/>
      <c r="G319" s="11"/>
      <c r="H319" s="11"/>
      <c r="I319" s="11"/>
      <c r="J319" s="11"/>
      <c r="K319" s="11"/>
      <c r="L319" s="11"/>
      <c r="M319" s="7"/>
    </row>
    <row r="320" spans="1:51" ht="18.95" customHeight="1">
      <c r="A320" s="7"/>
      <c r="B320" s="7"/>
      <c r="C320" s="8"/>
      <c r="D320" s="11"/>
      <c r="E320" s="11"/>
      <c r="F320" s="11"/>
      <c r="G320" s="11"/>
      <c r="H320" s="11"/>
      <c r="I320" s="11"/>
      <c r="J320" s="11"/>
      <c r="K320" s="11"/>
      <c r="L320" s="11"/>
      <c r="M320" s="7"/>
    </row>
    <row r="321" spans="1:51" ht="18.95" customHeight="1">
      <c r="A321" s="7"/>
      <c r="B321" s="7"/>
      <c r="C321" s="8"/>
      <c r="D321" s="11"/>
      <c r="E321" s="11"/>
      <c r="F321" s="11"/>
      <c r="G321" s="11"/>
      <c r="H321" s="11"/>
      <c r="I321" s="11"/>
      <c r="J321" s="11"/>
      <c r="K321" s="11"/>
      <c r="L321" s="11"/>
      <c r="M321" s="7"/>
    </row>
    <row r="322" spans="1:51" ht="18.95" customHeight="1">
      <c r="A322" s="7"/>
      <c r="B322" s="7"/>
      <c r="C322" s="8"/>
      <c r="D322" s="11"/>
      <c r="E322" s="11"/>
      <c r="F322" s="11"/>
      <c r="G322" s="11"/>
      <c r="H322" s="11"/>
      <c r="I322" s="11"/>
      <c r="J322" s="11"/>
      <c r="K322" s="11"/>
      <c r="L322" s="11"/>
      <c r="M322" s="7"/>
    </row>
    <row r="323" spans="1:51" ht="18.95" customHeight="1">
      <c r="A323" s="7"/>
      <c r="B323" s="7"/>
      <c r="C323" s="8"/>
      <c r="D323" s="11"/>
      <c r="E323" s="11"/>
      <c r="F323" s="11"/>
      <c r="G323" s="11"/>
      <c r="H323" s="11"/>
      <c r="I323" s="11"/>
      <c r="J323" s="11"/>
      <c r="K323" s="11"/>
      <c r="L323" s="11"/>
      <c r="M323" s="7"/>
    </row>
    <row r="324" spans="1:51" ht="18.95" customHeight="1">
      <c r="A324" s="7"/>
      <c r="B324" s="7"/>
      <c r="C324" s="8"/>
      <c r="D324" s="11"/>
      <c r="E324" s="11"/>
      <c r="F324" s="11"/>
      <c r="G324" s="11"/>
      <c r="H324" s="11"/>
      <c r="I324" s="11"/>
      <c r="J324" s="11"/>
      <c r="K324" s="11"/>
      <c r="L324" s="11"/>
      <c r="M324" s="7"/>
    </row>
    <row r="325" spans="1:51" ht="18.95" customHeight="1">
      <c r="A325" s="7"/>
      <c r="B325" s="7"/>
      <c r="C325" s="8"/>
      <c r="D325" s="11"/>
      <c r="E325" s="11"/>
      <c r="F325" s="11"/>
      <c r="G325" s="11"/>
      <c r="H325" s="11"/>
      <c r="I325" s="11"/>
      <c r="J325" s="11"/>
      <c r="K325" s="11"/>
      <c r="L325" s="11"/>
      <c r="M325" s="7"/>
    </row>
    <row r="326" spans="1:51" ht="18.95" customHeight="1">
      <c r="A326" s="9" t="s">
        <v>45</v>
      </c>
      <c r="B326" s="134"/>
      <c r="C326" s="10"/>
      <c r="D326" s="12"/>
      <c r="E326" s="12"/>
      <c r="F326" s="12">
        <f>ROUNDDOWN(SUMIF(Q305:Q325, "1", F305:F325), 0)</f>
        <v>0</v>
      </c>
      <c r="G326" s="12"/>
      <c r="H326" s="12">
        <f>ROUNDDOWN(SUMIF(Q305:Q325, "1", H305:H325), 0)</f>
        <v>0</v>
      </c>
      <c r="I326" s="12"/>
      <c r="J326" s="12">
        <f>ROUNDDOWN(SUMIF(Q305:Q325, "1", J305:J325), 0)</f>
        <v>0</v>
      </c>
      <c r="K326" s="12"/>
      <c r="L326" s="12">
        <f>F326+H326+J326</f>
        <v>0</v>
      </c>
      <c r="M326" s="134"/>
      <c r="R326">
        <f t="shared" ref="R326:AY326" si="133">ROUNDDOWN(SUM(R305:R313), 0)</f>
        <v>0</v>
      </c>
      <c r="S326">
        <f t="shared" si="133"/>
        <v>0</v>
      </c>
      <c r="T326">
        <f t="shared" si="133"/>
        <v>0</v>
      </c>
      <c r="U326">
        <f t="shared" si="133"/>
        <v>0</v>
      </c>
      <c r="V326">
        <f t="shared" si="133"/>
        <v>0</v>
      </c>
      <c r="W326">
        <f t="shared" si="133"/>
        <v>0</v>
      </c>
      <c r="X326">
        <f t="shared" si="133"/>
        <v>0</v>
      </c>
      <c r="Y326">
        <f t="shared" si="133"/>
        <v>0</v>
      </c>
      <c r="Z326">
        <f t="shared" si="133"/>
        <v>0</v>
      </c>
      <c r="AA326">
        <f t="shared" si="133"/>
        <v>0</v>
      </c>
      <c r="AB326">
        <f t="shared" si="133"/>
        <v>0</v>
      </c>
      <c r="AC326">
        <f t="shared" si="133"/>
        <v>0</v>
      </c>
      <c r="AD326">
        <f t="shared" si="133"/>
        <v>0</v>
      </c>
      <c r="AE326">
        <f t="shared" si="133"/>
        <v>0</v>
      </c>
      <c r="AF326">
        <f t="shared" si="133"/>
        <v>0</v>
      </c>
      <c r="AG326">
        <f t="shared" si="133"/>
        <v>0</v>
      </c>
      <c r="AH326">
        <f t="shared" si="133"/>
        <v>0</v>
      </c>
      <c r="AI326">
        <f t="shared" si="133"/>
        <v>0</v>
      </c>
      <c r="AJ326">
        <f t="shared" si="133"/>
        <v>0</v>
      </c>
      <c r="AK326">
        <f t="shared" si="133"/>
        <v>0</v>
      </c>
      <c r="AL326">
        <f t="shared" si="133"/>
        <v>0</v>
      </c>
      <c r="AM326">
        <f t="shared" si="133"/>
        <v>0</v>
      </c>
      <c r="AN326">
        <f t="shared" si="133"/>
        <v>0</v>
      </c>
      <c r="AO326">
        <f t="shared" si="133"/>
        <v>0</v>
      </c>
      <c r="AP326">
        <f t="shared" si="133"/>
        <v>0</v>
      </c>
      <c r="AQ326">
        <f t="shared" si="133"/>
        <v>0</v>
      </c>
      <c r="AR326">
        <f t="shared" si="133"/>
        <v>0</v>
      </c>
      <c r="AS326">
        <f t="shared" si="133"/>
        <v>0</v>
      </c>
      <c r="AT326">
        <f t="shared" si="133"/>
        <v>0</v>
      </c>
      <c r="AU326">
        <f t="shared" si="133"/>
        <v>0</v>
      </c>
      <c r="AV326">
        <f t="shared" si="133"/>
        <v>0</v>
      </c>
      <c r="AW326">
        <f t="shared" si="133"/>
        <v>0</v>
      </c>
      <c r="AX326">
        <f t="shared" si="133"/>
        <v>0</v>
      </c>
      <c r="AY326">
        <f t="shared" si="133"/>
        <v>0</v>
      </c>
    </row>
    <row r="327" spans="1:51" ht="18.95" customHeight="1">
      <c r="A327" s="284" t="s">
        <v>378</v>
      </c>
      <c r="B327" s="285"/>
      <c r="C327" s="285"/>
      <c r="D327" s="286"/>
      <c r="E327" s="286"/>
      <c r="F327" s="286"/>
      <c r="G327" s="286"/>
      <c r="H327" s="286"/>
      <c r="I327" s="286"/>
      <c r="J327" s="286"/>
      <c r="K327" s="286"/>
      <c r="L327" s="286"/>
      <c r="M327" s="285"/>
    </row>
    <row r="328" spans="1:51" ht="18.95" customHeight="1">
      <c r="A328" s="5" t="s">
        <v>140</v>
      </c>
      <c r="B328" s="5" t="s">
        <v>141</v>
      </c>
      <c r="C328" s="6" t="s">
        <v>142</v>
      </c>
      <c r="D328" s="11">
        <v>10</v>
      </c>
      <c r="E328" s="11"/>
      <c r="F328" s="11"/>
      <c r="G328" s="11"/>
      <c r="H328" s="11"/>
      <c r="I328" s="11"/>
      <c r="J328" s="11"/>
      <c r="K328" s="11"/>
      <c r="L328" s="11"/>
      <c r="M328" s="5"/>
      <c r="O328" t="str">
        <f>"01"</f>
        <v>01</v>
      </c>
      <c r="P328" s="4" t="s">
        <v>43</v>
      </c>
      <c r="Q328">
        <v>1</v>
      </c>
      <c r="R328">
        <f>IF(P328="기계경비", J328, 0)</f>
        <v>0</v>
      </c>
      <c r="S328">
        <f>IF(P328="운반비", L328, 0)</f>
        <v>0</v>
      </c>
      <c r="T328">
        <f>IF(P328="작업부산물", F328, 0)</f>
        <v>0</v>
      </c>
      <c r="U328">
        <f>IF(P328="관급", F328, 0)</f>
        <v>0</v>
      </c>
      <c r="V328">
        <f>IF(P328="외주비", J328, 0)</f>
        <v>0</v>
      </c>
      <c r="W328">
        <f>IF(P328="장비비", J328, 0)</f>
        <v>0</v>
      </c>
      <c r="X328">
        <f>IF(P328="폐기물처리비", L328, 0)</f>
        <v>0</v>
      </c>
      <c r="Y328">
        <f>IF(P328="가설비", J328, 0)</f>
        <v>0</v>
      </c>
      <c r="Z328">
        <f>IF(P328="잡비제외분", F328, 0)</f>
        <v>0</v>
      </c>
      <c r="AA328">
        <f>IF(P328="사급자재대", L328, 0)</f>
        <v>0</v>
      </c>
      <c r="AB328">
        <f>IF(P328="관급자재대", L328, 0)</f>
        <v>0</v>
      </c>
      <c r="AC328">
        <f>IF(P328="관급자 관급 자재대", L328, 0)</f>
        <v>0</v>
      </c>
      <c r="AD328">
        <f>IF(P328="사용자항목2", L328, 0)</f>
        <v>0</v>
      </c>
      <c r="AE328">
        <f>IF(P328="설계안전성 검토비", L328, 0)</f>
        <v>0</v>
      </c>
      <c r="AF328">
        <f>IF(P328="품질관리비(PS항목)", L328, 0)</f>
        <v>0</v>
      </c>
      <c r="AG328">
        <f>IF(P328="작업부산물(철거해체)", L328, 0)</f>
        <v>0</v>
      </c>
      <c r="AH328">
        <f>IF(P328="기술지도 용역비", L328, 0)</f>
        <v>0</v>
      </c>
      <c r="AI328">
        <f>IF(P328="도급자 관급 자재대", L328, 0)</f>
        <v>0</v>
      </c>
      <c r="AJ328">
        <f>IF(P328="해체계획서 작성비", L328, 0)</f>
        <v>0</v>
      </c>
      <c r="AK328">
        <f>IF(P328="안전관리비(PS항목)", L328, 0)</f>
        <v>0</v>
      </c>
      <c r="AL328">
        <f>IF(P328="사용자항목10", L328, 0)</f>
        <v>0</v>
      </c>
      <c r="AM328">
        <f>IF(P328="사용자항목11", L328, 0)</f>
        <v>0</v>
      </c>
      <c r="AN328">
        <f>IF(P328="사용자항목12", L328, 0)</f>
        <v>0</v>
      </c>
      <c r="AO328">
        <f>IF(P328="사용자항목13", L328, 0)</f>
        <v>0</v>
      </c>
      <c r="AP328">
        <f>IF(P328="사용자항목14", L328, 0)</f>
        <v>0</v>
      </c>
      <c r="AQ328">
        <f>IF(P328="사용자항목15", L328, 0)</f>
        <v>0</v>
      </c>
      <c r="AR328">
        <f>IF(P328="사용자항목16", L328, 0)</f>
        <v>0</v>
      </c>
      <c r="AS328">
        <f>IF(P328="사용자항목17", L328, 0)</f>
        <v>0</v>
      </c>
      <c r="AT328">
        <f>IF(P328="사용자항목18", L328, 0)</f>
        <v>0</v>
      </c>
      <c r="AU328">
        <f>IF(P328="사용자항목19", L328, 0)</f>
        <v>0</v>
      </c>
    </row>
    <row r="329" spans="1:51" ht="18.95" customHeight="1">
      <c r="A329" s="5" t="s">
        <v>143</v>
      </c>
      <c r="B329" s="5" t="s">
        <v>172</v>
      </c>
      <c r="C329" s="6" t="s">
        <v>126</v>
      </c>
      <c r="D329" s="11">
        <v>1</v>
      </c>
      <c r="E329" s="11"/>
      <c r="F329" s="11"/>
      <c r="G329" s="11"/>
      <c r="H329" s="11"/>
      <c r="I329" s="11"/>
      <c r="J329" s="11"/>
      <c r="K329" s="11"/>
      <c r="L329" s="11"/>
      <c r="M329" s="5"/>
      <c r="O329" t="str">
        <f>"01"</f>
        <v>01</v>
      </c>
      <c r="P329" s="4" t="s">
        <v>43</v>
      </c>
      <c r="Q329">
        <v>1</v>
      </c>
      <c r="R329">
        <f>IF(P329="기계경비", J329, 0)</f>
        <v>0</v>
      </c>
      <c r="S329">
        <f>IF(P329="운반비", L329, 0)</f>
        <v>0</v>
      </c>
      <c r="T329">
        <f>IF(P329="작업부산물", F329, 0)</f>
        <v>0</v>
      </c>
      <c r="U329">
        <f>IF(P329="관급", F329, 0)</f>
        <v>0</v>
      </c>
      <c r="V329">
        <f>IF(P329="외주비", J329, 0)</f>
        <v>0</v>
      </c>
      <c r="W329">
        <f>IF(P329="장비비", J329, 0)</f>
        <v>0</v>
      </c>
      <c r="X329">
        <f>IF(P329="폐기물처리비", L329, 0)</f>
        <v>0</v>
      </c>
      <c r="Y329">
        <f>IF(P329="가설비", J329, 0)</f>
        <v>0</v>
      </c>
      <c r="Z329">
        <f>IF(P329="잡비제외분", F329, 0)</f>
        <v>0</v>
      </c>
      <c r="AA329">
        <f>IF(P329="사급자재대", L329, 0)</f>
        <v>0</v>
      </c>
      <c r="AB329">
        <f>IF(P329="관급자재대", L329, 0)</f>
        <v>0</v>
      </c>
      <c r="AC329">
        <f>IF(P329="관급자 관급 자재대", L329, 0)</f>
        <v>0</v>
      </c>
      <c r="AD329">
        <f>IF(P329="사용자항목2", L329, 0)</f>
        <v>0</v>
      </c>
      <c r="AE329">
        <f>IF(P329="설계안전성 검토비", L329, 0)</f>
        <v>0</v>
      </c>
      <c r="AF329">
        <f>IF(P329="품질관리비(PS항목)", L329, 0)</f>
        <v>0</v>
      </c>
      <c r="AG329">
        <f>IF(P329="작업부산물(철거해체)", L329, 0)</f>
        <v>0</v>
      </c>
      <c r="AH329">
        <f>IF(P329="기술지도 용역비", L329, 0)</f>
        <v>0</v>
      </c>
      <c r="AI329">
        <f>IF(P329="도급자 관급 자재대", L329, 0)</f>
        <v>0</v>
      </c>
      <c r="AJ329">
        <f>IF(P329="해체계획서 작성비", L329, 0)</f>
        <v>0</v>
      </c>
      <c r="AK329">
        <f>IF(P329="안전관리비(PS항목)", L329, 0)</f>
        <v>0</v>
      </c>
      <c r="AL329">
        <f>IF(P329="사용자항목10", L329, 0)</f>
        <v>0</v>
      </c>
      <c r="AM329">
        <f>IF(P329="사용자항목11", L329, 0)</f>
        <v>0</v>
      </c>
      <c r="AN329">
        <f>IF(P329="사용자항목12", L329, 0)</f>
        <v>0</v>
      </c>
      <c r="AO329">
        <f>IF(P329="사용자항목13", L329, 0)</f>
        <v>0</v>
      </c>
      <c r="AP329">
        <f>IF(P329="사용자항목14", L329, 0)</f>
        <v>0</v>
      </c>
      <c r="AQ329">
        <f>IF(P329="사용자항목15", L329, 0)</f>
        <v>0</v>
      </c>
      <c r="AR329">
        <f>IF(P329="사용자항목16", L329, 0)</f>
        <v>0</v>
      </c>
      <c r="AS329">
        <f>IF(P329="사용자항목17", L329, 0)</f>
        <v>0</v>
      </c>
      <c r="AT329">
        <f>IF(P329="사용자항목18", L329, 0)</f>
        <v>0</v>
      </c>
      <c r="AU329">
        <f>IF(P329="사용자항목19", L329, 0)</f>
        <v>0</v>
      </c>
    </row>
    <row r="330" spans="1:51" ht="18.95" customHeight="1">
      <c r="A330" s="5" t="s">
        <v>184</v>
      </c>
      <c r="B330" s="5" t="s">
        <v>185</v>
      </c>
      <c r="C330" s="6" t="s">
        <v>126</v>
      </c>
      <c r="D330" s="11">
        <v>3</v>
      </c>
      <c r="E330" s="11"/>
      <c r="F330" s="11"/>
      <c r="G330" s="11"/>
      <c r="H330" s="11"/>
      <c r="I330" s="11"/>
      <c r="J330" s="11"/>
      <c r="K330" s="11"/>
      <c r="L330" s="11"/>
      <c r="M330" s="5"/>
      <c r="O330" t="str">
        <f>"01"</f>
        <v>01</v>
      </c>
      <c r="P330" s="4" t="s">
        <v>43</v>
      </c>
      <c r="Q330">
        <v>1</v>
      </c>
      <c r="R330">
        <f>IF(P330="기계경비", J330, 0)</f>
        <v>0</v>
      </c>
      <c r="S330">
        <f>IF(P330="운반비", L330, 0)</f>
        <v>0</v>
      </c>
      <c r="T330">
        <f>IF(P330="작업부산물", F330, 0)</f>
        <v>0</v>
      </c>
      <c r="U330">
        <f>IF(P330="관급", F330, 0)</f>
        <v>0</v>
      </c>
      <c r="V330">
        <f>IF(P330="외주비", J330, 0)</f>
        <v>0</v>
      </c>
      <c r="W330">
        <f>IF(P330="장비비", J330, 0)</f>
        <v>0</v>
      </c>
      <c r="X330">
        <f>IF(P330="폐기물처리비", L330, 0)</f>
        <v>0</v>
      </c>
      <c r="Y330">
        <f>IF(P330="가설비", J330, 0)</f>
        <v>0</v>
      </c>
      <c r="Z330">
        <f>IF(P330="잡비제외분", F330, 0)</f>
        <v>0</v>
      </c>
      <c r="AA330">
        <f>IF(P330="사급자재대", L330, 0)</f>
        <v>0</v>
      </c>
      <c r="AB330">
        <f>IF(P330="관급자재대", L330, 0)</f>
        <v>0</v>
      </c>
      <c r="AC330">
        <f>IF(P330="관급자 관급 자재대", L330, 0)</f>
        <v>0</v>
      </c>
      <c r="AD330">
        <f>IF(P330="사용자항목2", L330, 0)</f>
        <v>0</v>
      </c>
      <c r="AE330">
        <f>IF(P330="설계안전성 검토비", L330, 0)</f>
        <v>0</v>
      </c>
      <c r="AF330">
        <f>IF(P330="품질관리비(PS항목)", L330, 0)</f>
        <v>0</v>
      </c>
      <c r="AG330">
        <f>IF(P330="작업부산물(철거해체)", L330, 0)</f>
        <v>0</v>
      </c>
      <c r="AH330">
        <f>IF(P330="기술지도 용역비", L330, 0)</f>
        <v>0</v>
      </c>
      <c r="AI330">
        <f>IF(P330="도급자 관급 자재대", L330, 0)</f>
        <v>0</v>
      </c>
      <c r="AJ330">
        <f>IF(P330="해체계획서 작성비", L330, 0)</f>
        <v>0</v>
      </c>
      <c r="AK330">
        <f>IF(P330="안전관리비(PS항목)", L330, 0)</f>
        <v>0</v>
      </c>
      <c r="AL330">
        <f>IF(P330="사용자항목10", L330, 0)</f>
        <v>0</v>
      </c>
      <c r="AM330">
        <f>IF(P330="사용자항목11", L330, 0)</f>
        <v>0</v>
      </c>
      <c r="AN330">
        <f>IF(P330="사용자항목12", L330, 0)</f>
        <v>0</v>
      </c>
      <c r="AO330">
        <f>IF(P330="사용자항목13", L330, 0)</f>
        <v>0</v>
      </c>
      <c r="AP330">
        <f>IF(P330="사용자항목14", L330, 0)</f>
        <v>0</v>
      </c>
      <c r="AQ330">
        <f>IF(P330="사용자항목15", L330, 0)</f>
        <v>0</v>
      </c>
      <c r="AR330">
        <f>IF(P330="사용자항목16", L330, 0)</f>
        <v>0</v>
      </c>
      <c r="AS330">
        <f>IF(P330="사용자항목17", L330, 0)</f>
        <v>0</v>
      </c>
      <c r="AT330">
        <f>IF(P330="사용자항목18", L330, 0)</f>
        <v>0</v>
      </c>
      <c r="AU330">
        <f>IF(P330="사용자항목19", L330, 0)</f>
        <v>0</v>
      </c>
    </row>
    <row r="331" spans="1:51" ht="18.95" customHeight="1">
      <c r="A331" s="7"/>
      <c r="B331" s="7"/>
      <c r="C331" s="8"/>
      <c r="D331" s="11"/>
      <c r="E331" s="11"/>
      <c r="F331" s="11"/>
      <c r="G331" s="11"/>
      <c r="H331" s="11"/>
      <c r="I331" s="11"/>
      <c r="J331" s="11"/>
      <c r="K331" s="11"/>
      <c r="L331" s="11"/>
      <c r="M331" s="7"/>
    </row>
    <row r="332" spans="1:51" ht="18.95" customHeight="1">
      <c r="A332" s="7"/>
      <c r="B332" s="7"/>
      <c r="C332" s="8"/>
      <c r="D332" s="11"/>
      <c r="E332" s="11"/>
      <c r="F332" s="11"/>
      <c r="G332" s="11"/>
      <c r="H332" s="11"/>
      <c r="I332" s="11"/>
      <c r="J332" s="11"/>
      <c r="K332" s="11"/>
      <c r="L332" s="11"/>
      <c r="M332" s="7"/>
    </row>
    <row r="333" spans="1:51" ht="18.95" customHeight="1">
      <c r="A333" s="7"/>
      <c r="B333" s="7"/>
      <c r="C333" s="8"/>
      <c r="D333" s="11"/>
      <c r="E333" s="11"/>
      <c r="F333" s="11"/>
      <c r="G333" s="11"/>
      <c r="H333" s="11"/>
      <c r="I333" s="11"/>
      <c r="J333" s="11"/>
      <c r="K333" s="11"/>
      <c r="L333" s="11"/>
      <c r="M333" s="7"/>
    </row>
    <row r="334" spans="1:51" ht="18.95" customHeight="1">
      <c r="A334" s="7"/>
      <c r="B334" s="7"/>
      <c r="C334" s="8"/>
      <c r="D334" s="11"/>
      <c r="E334" s="11"/>
      <c r="F334" s="11"/>
      <c r="G334" s="11"/>
      <c r="H334" s="11"/>
      <c r="I334" s="11"/>
      <c r="J334" s="11"/>
      <c r="K334" s="11"/>
      <c r="L334" s="11"/>
      <c r="M334" s="7"/>
    </row>
    <row r="335" spans="1:51" ht="18.95" customHeight="1">
      <c r="A335" s="7"/>
      <c r="B335" s="7"/>
      <c r="C335" s="8"/>
      <c r="D335" s="11"/>
      <c r="E335" s="11"/>
      <c r="F335" s="11"/>
      <c r="G335" s="11"/>
      <c r="H335" s="11"/>
      <c r="I335" s="11"/>
      <c r="J335" s="11"/>
      <c r="K335" s="11"/>
      <c r="L335" s="11"/>
      <c r="M335" s="7"/>
    </row>
    <row r="336" spans="1:51" ht="18.95" customHeight="1">
      <c r="A336" s="7"/>
      <c r="B336" s="7"/>
      <c r="C336" s="8"/>
      <c r="D336" s="11"/>
      <c r="E336" s="11"/>
      <c r="F336" s="11"/>
      <c r="G336" s="11"/>
      <c r="H336" s="11"/>
      <c r="I336" s="11"/>
      <c r="J336" s="11"/>
      <c r="K336" s="11"/>
      <c r="L336" s="11"/>
      <c r="M336" s="7"/>
    </row>
    <row r="337" spans="1:51" ht="18.95" customHeight="1">
      <c r="A337" s="7"/>
      <c r="B337" s="7"/>
      <c r="C337" s="8"/>
      <c r="D337" s="11"/>
      <c r="E337" s="11"/>
      <c r="F337" s="11"/>
      <c r="G337" s="11"/>
      <c r="H337" s="11"/>
      <c r="I337" s="11"/>
      <c r="J337" s="11"/>
      <c r="K337" s="11"/>
      <c r="L337" s="11"/>
      <c r="M337" s="7"/>
    </row>
    <row r="338" spans="1:51" ht="18.95" customHeight="1">
      <c r="A338" s="7"/>
      <c r="B338" s="7"/>
      <c r="C338" s="8"/>
      <c r="D338" s="11"/>
      <c r="E338" s="11"/>
      <c r="F338" s="11"/>
      <c r="G338" s="11"/>
      <c r="H338" s="11"/>
      <c r="I338" s="11"/>
      <c r="J338" s="11"/>
      <c r="K338" s="11"/>
      <c r="L338" s="11"/>
      <c r="M338" s="7"/>
    </row>
    <row r="339" spans="1:51" ht="18.95" customHeight="1">
      <c r="A339" s="7"/>
      <c r="B339" s="7"/>
      <c r="C339" s="8"/>
      <c r="D339" s="11"/>
      <c r="E339" s="11"/>
      <c r="F339" s="11"/>
      <c r="G339" s="11"/>
      <c r="H339" s="11"/>
      <c r="I339" s="11"/>
      <c r="J339" s="11"/>
      <c r="K339" s="11"/>
      <c r="L339" s="11"/>
      <c r="M339" s="7"/>
    </row>
    <row r="340" spans="1:51" ht="18.95" customHeight="1">
      <c r="A340" s="7"/>
      <c r="B340" s="7"/>
      <c r="C340" s="8"/>
      <c r="D340" s="11"/>
      <c r="E340" s="11"/>
      <c r="F340" s="11"/>
      <c r="G340" s="11"/>
      <c r="H340" s="11"/>
      <c r="I340" s="11"/>
      <c r="J340" s="11"/>
      <c r="K340" s="11"/>
      <c r="L340" s="11"/>
      <c r="M340" s="7"/>
    </row>
    <row r="341" spans="1:51" ht="18.95" customHeight="1">
      <c r="A341" s="7"/>
      <c r="B341" s="7"/>
      <c r="C341" s="8"/>
      <c r="D341" s="11"/>
      <c r="E341" s="11"/>
      <c r="F341" s="11"/>
      <c r="G341" s="11"/>
      <c r="H341" s="11"/>
      <c r="I341" s="11"/>
      <c r="J341" s="11"/>
      <c r="K341" s="11"/>
      <c r="L341" s="11"/>
      <c r="M341" s="7"/>
    </row>
    <row r="342" spans="1:51" ht="18.95" customHeight="1">
      <c r="A342" s="7"/>
      <c r="B342" s="7"/>
      <c r="C342" s="8"/>
      <c r="D342" s="11"/>
      <c r="E342" s="11"/>
      <c r="F342" s="11"/>
      <c r="G342" s="11"/>
      <c r="H342" s="11"/>
      <c r="I342" s="11"/>
      <c r="J342" s="11"/>
      <c r="K342" s="11"/>
      <c r="L342" s="11"/>
      <c r="M342" s="7"/>
    </row>
    <row r="343" spans="1:51" ht="18.95" customHeight="1">
      <c r="A343" s="7"/>
      <c r="B343" s="7"/>
      <c r="C343" s="8"/>
      <c r="D343" s="11"/>
      <c r="E343" s="11"/>
      <c r="F343" s="11"/>
      <c r="G343" s="11"/>
      <c r="H343" s="11"/>
      <c r="I343" s="11"/>
      <c r="J343" s="11"/>
      <c r="K343" s="11"/>
      <c r="L343" s="11"/>
      <c r="M343" s="7"/>
    </row>
    <row r="344" spans="1:51" ht="18.95" customHeight="1">
      <c r="A344" s="7"/>
      <c r="B344" s="7"/>
      <c r="C344" s="8"/>
      <c r="D344" s="11"/>
      <c r="E344" s="11"/>
      <c r="F344" s="11"/>
      <c r="G344" s="11"/>
      <c r="H344" s="11"/>
      <c r="I344" s="11"/>
      <c r="J344" s="11"/>
      <c r="K344" s="11"/>
      <c r="L344" s="11"/>
      <c r="M344" s="7"/>
    </row>
    <row r="345" spans="1:51" ht="18.95" customHeight="1">
      <c r="A345" s="7"/>
      <c r="B345" s="7"/>
      <c r="C345" s="8"/>
      <c r="D345" s="11"/>
      <c r="E345" s="11"/>
      <c r="F345" s="11"/>
      <c r="G345" s="11"/>
      <c r="H345" s="11"/>
      <c r="I345" s="11"/>
      <c r="J345" s="11"/>
      <c r="K345" s="11"/>
      <c r="L345" s="11"/>
      <c r="M345" s="7"/>
    </row>
    <row r="346" spans="1:51" ht="18.95" customHeight="1">
      <c r="A346" s="7"/>
      <c r="B346" s="7"/>
      <c r="C346" s="8"/>
      <c r="D346" s="11"/>
      <c r="E346" s="11"/>
      <c r="F346" s="11"/>
      <c r="G346" s="11"/>
      <c r="H346" s="11"/>
      <c r="I346" s="11"/>
      <c r="J346" s="11"/>
      <c r="K346" s="11"/>
      <c r="L346" s="11"/>
      <c r="M346" s="7"/>
    </row>
    <row r="347" spans="1:51" ht="18.95" customHeight="1">
      <c r="A347" s="7"/>
      <c r="B347" s="7"/>
      <c r="C347" s="8"/>
      <c r="D347" s="11"/>
      <c r="E347" s="11"/>
      <c r="F347" s="11"/>
      <c r="G347" s="11"/>
      <c r="H347" s="11"/>
      <c r="I347" s="11"/>
      <c r="J347" s="11"/>
      <c r="K347" s="11"/>
      <c r="L347" s="11"/>
      <c r="M347" s="7"/>
    </row>
    <row r="348" spans="1:51" ht="18.95" customHeight="1">
      <c r="A348" s="7"/>
      <c r="B348" s="7"/>
      <c r="C348" s="8"/>
      <c r="D348" s="11"/>
      <c r="E348" s="11"/>
      <c r="F348" s="11"/>
      <c r="G348" s="11"/>
      <c r="H348" s="11"/>
      <c r="I348" s="11"/>
      <c r="J348" s="11"/>
      <c r="K348" s="11"/>
      <c r="L348" s="11"/>
      <c r="M348" s="7"/>
    </row>
    <row r="349" spans="1:51" ht="18.95" customHeight="1">
      <c r="A349" s="9" t="s">
        <v>45</v>
      </c>
      <c r="B349" s="134"/>
      <c r="C349" s="10"/>
      <c r="D349" s="12"/>
      <c r="E349" s="12"/>
      <c r="F349" s="12">
        <f>ROUNDDOWN(SUMIF(Q328:Q348, "1", F328:F348), 0)</f>
        <v>0</v>
      </c>
      <c r="G349" s="12"/>
      <c r="H349" s="12">
        <f>ROUNDDOWN(SUMIF(Q328:Q348, "1", H328:H348), 0)</f>
        <v>0</v>
      </c>
      <c r="I349" s="12"/>
      <c r="J349" s="12">
        <f>ROUNDDOWN(SUMIF(Q328:Q348, "1", J328:J348), 0)</f>
        <v>0</v>
      </c>
      <c r="K349" s="12"/>
      <c r="L349" s="12">
        <f>F349+H349+J349</f>
        <v>0</v>
      </c>
      <c r="M349" s="134"/>
      <c r="R349">
        <f t="shared" ref="R349:AY349" si="134">ROUNDDOWN(SUM(R328:R330), 0)</f>
        <v>0</v>
      </c>
      <c r="S349">
        <f t="shared" si="134"/>
        <v>0</v>
      </c>
      <c r="T349">
        <f t="shared" si="134"/>
        <v>0</v>
      </c>
      <c r="U349">
        <f t="shared" si="134"/>
        <v>0</v>
      </c>
      <c r="V349">
        <f t="shared" si="134"/>
        <v>0</v>
      </c>
      <c r="W349">
        <f t="shared" si="134"/>
        <v>0</v>
      </c>
      <c r="X349">
        <f t="shared" si="134"/>
        <v>0</v>
      </c>
      <c r="Y349">
        <f t="shared" si="134"/>
        <v>0</v>
      </c>
      <c r="Z349">
        <f t="shared" si="134"/>
        <v>0</v>
      </c>
      <c r="AA349">
        <f t="shared" si="134"/>
        <v>0</v>
      </c>
      <c r="AB349">
        <f t="shared" si="134"/>
        <v>0</v>
      </c>
      <c r="AC349">
        <f t="shared" si="134"/>
        <v>0</v>
      </c>
      <c r="AD349">
        <f t="shared" si="134"/>
        <v>0</v>
      </c>
      <c r="AE349">
        <f t="shared" si="134"/>
        <v>0</v>
      </c>
      <c r="AF349">
        <f t="shared" si="134"/>
        <v>0</v>
      </c>
      <c r="AG349">
        <f t="shared" si="134"/>
        <v>0</v>
      </c>
      <c r="AH349">
        <f t="shared" si="134"/>
        <v>0</v>
      </c>
      <c r="AI349">
        <f t="shared" si="134"/>
        <v>0</v>
      </c>
      <c r="AJ349">
        <f t="shared" si="134"/>
        <v>0</v>
      </c>
      <c r="AK349">
        <f t="shared" si="134"/>
        <v>0</v>
      </c>
      <c r="AL349">
        <f t="shared" si="134"/>
        <v>0</v>
      </c>
      <c r="AM349">
        <f t="shared" si="134"/>
        <v>0</v>
      </c>
      <c r="AN349">
        <f t="shared" si="134"/>
        <v>0</v>
      </c>
      <c r="AO349">
        <f t="shared" si="134"/>
        <v>0</v>
      </c>
      <c r="AP349">
        <f t="shared" si="134"/>
        <v>0</v>
      </c>
      <c r="AQ349">
        <f t="shared" si="134"/>
        <v>0</v>
      </c>
      <c r="AR349">
        <f t="shared" si="134"/>
        <v>0</v>
      </c>
      <c r="AS349">
        <f t="shared" si="134"/>
        <v>0</v>
      </c>
      <c r="AT349">
        <f t="shared" si="134"/>
        <v>0</v>
      </c>
      <c r="AU349">
        <f t="shared" si="134"/>
        <v>0</v>
      </c>
      <c r="AV349">
        <f t="shared" si="134"/>
        <v>0</v>
      </c>
      <c r="AW349">
        <f t="shared" si="134"/>
        <v>0</v>
      </c>
      <c r="AX349">
        <f t="shared" si="134"/>
        <v>0</v>
      </c>
      <c r="AY349">
        <f t="shared" si="134"/>
        <v>0</v>
      </c>
    </row>
    <row r="350" spans="1:51" ht="18.95" customHeight="1">
      <c r="A350" s="284" t="s">
        <v>379</v>
      </c>
      <c r="B350" s="285"/>
      <c r="C350" s="285"/>
      <c r="D350" s="286"/>
      <c r="E350" s="286"/>
      <c r="F350" s="286"/>
      <c r="G350" s="286"/>
      <c r="H350" s="286"/>
      <c r="I350" s="286"/>
      <c r="J350" s="286"/>
      <c r="K350" s="286"/>
      <c r="L350" s="286"/>
      <c r="M350" s="285"/>
    </row>
    <row r="351" spans="1:51" ht="18.95" customHeight="1">
      <c r="A351" s="5" t="s">
        <v>233</v>
      </c>
      <c r="B351" s="5" t="s">
        <v>234</v>
      </c>
      <c r="C351" s="6" t="s">
        <v>171</v>
      </c>
      <c r="D351" s="11">
        <v>1</v>
      </c>
      <c r="E351" s="11"/>
      <c r="F351" s="11"/>
      <c r="G351" s="11"/>
      <c r="H351" s="11"/>
      <c r="I351" s="11"/>
      <c r="J351" s="11"/>
      <c r="K351" s="11"/>
      <c r="L351" s="11"/>
      <c r="M351" s="5"/>
      <c r="O351" t="str">
        <f>"01"</f>
        <v>01</v>
      </c>
      <c r="P351" t="s">
        <v>32</v>
      </c>
      <c r="Q351">
        <v>1</v>
      </c>
      <c r="R351">
        <f>IF(P351="기계경비", J351, 0)</f>
        <v>0</v>
      </c>
      <c r="S351">
        <f>IF(P351="운반비", L351, 0)</f>
        <v>0</v>
      </c>
      <c r="T351">
        <f>IF(P351="작업부산물", F351, 0)</f>
        <v>0</v>
      </c>
      <c r="U351">
        <f>IF(P351="관급", F351, 0)</f>
        <v>0</v>
      </c>
      <c r="V351">
        <f>IF(P351="외주비", J351, 0)</f>
        <v>0</v>
      </c>
      <c r="W351">
        <f>IF(P351="장비비", J351, 0)</f>
        <v>0</v>
      </c>
      <c r="X351">
        <f>IF(P351="폐기물처리비", L351, 0)</f>
        <v>0</v>
      </c>
      <c r="Y351">
        <f>IF(P351="가설비", J351, 0)</f>
        <v>0</v>
      </c>
      <c r="Z351">
        <f>IF(P351="잡비제외분", F351, 0)</f>
        <v>0</v>
      </c>
      <c r="AA351">
        <f>IF(P351="사급자재대", L351, 0)</f>
        <v>0</v>
      </c>
      <c r="AB351">
        <f>IF(P351="관급자재대", L351, 0)</f>
        <v>0</v>
      </c>
      <c r="AC351">
        <f>IF(P351="관급자 관급 자재대", L351, 0)</f>
        <v>0</v>
      </c>
      <c r="AD351">
        <f>IF(P351="사용자항목2", L351, 0)</f>
        <v>0</v>
      </c>
      <c r="AE351">
        <f>IF(P351="설계안전성 검토비", L351, 0)</f>
        <v>0</v>
      </c>
      <c r="AF351">
        <f>IF(P351="품질관리비(PS항목)", L351, 0)</f>
        <v>0</v>
      </c>
      <c r="AG351">
        <f>IF(P351="작업부산물(철거해체)", L351, 0)</f>
        <v>0</v>
      </c>
      <c r="AH351">
        <f>IF(P351="기술지도 용역비", L351, 0)</f>
        <v>0</v>
      </c>
      <c r="AI351">
        <f>IF(P351="도급자 관급 자재대", L351, 0)</f>
        <v>0</v>
      </c>
      <c r="AJ351">
        <f>IF(P351="해체계획서 작성비", L351, 0)</f>
        <v>0</v>
      </c>
      <c r="AK351">
        <f>IF(P351="안전관리비(PS항목)", L351, 0)</f>
        <v>0</v>
      </c>
      <c r="AL351">
        <f>IF(P351="사용자항목10", L351, 0)</f>
        <v>0</v>
      </c>
      <c r="AM351">
        <f>IF(P351="사용자항목11", L351, 0)</f>
        <v>0</v>
      </c>
      <c r="AN351">
        <f>IF(P351="사용자항목12", L351, 0)</f>
        <v>0</v>
      </c>
      <c r="AO351">
        <f>IF(P351="사용자항목13", L351, 0)</f>
        <v>0</v>
      </c>
      <c r="AP351">
        <f>IF(P351="사용자항목14", L351, 0)</f>
        <v>0</v>
      </c>
      <c r="AQ351">
        <f>IF(P351="사용자항목15", L351, 0)</f>
        <v>0</v>
      </c>
      <c r="AR351">
        <f>IF(P351="사용자항목16", L351, 0)</f>
        <v>0</v>
      </c>
      <c r="AS351">
        <f>IF(P351="사용자항목17", L351, 0)</f>
        <v>0</v>
      </c>
      <c r="AT351">
        <f>IF(P351="사용자항목18", L351, 0)</f>
        <v>0</v>
      </c>
      <c r="AU351">
        <f>IF(P351="사용자항목19", L351, 0)</f>
        <v>0</v>
      </c>
    </row>
    <row r="352" spans="1:51" ht="18.95" customHeight="1">
      <c r="A352" s="7"/>
      <c r="B352" s="7"/>
      <c r="C352" s="8"/>
      <c r="D352" s="11"/>
      <c r="E352" s="11"/>
      <c r="F352" s="11"/>
      <c r="G352" s="11"/>
      <c r="H352" s="11"/>
      <c r="I352" s="11"/>
      <c r="J352" s="11"/>
      <c r="K352" s="11"/>
      <c r="L352" s="11"/>
      <c r="M352" s="7"/>
    </row>
    <row r="353" spans="1:13" ht="18.95" customHeight="1">
      <c r="A353" s="7"/>
      <c r="B353" s="7"/>
      <c r="C353" s="8"/>
      <c r="D353" s="11"/>
      <c r="E353" s="11"/>
      <c r="F353" s="11"/>
      <c r="G353" s="11"/>
      <c r="H353" s="11"/>
      <c r="I353" s="11"/>
      <c r="J353" s="11"/>
      <c r="K353" s="11"/>
      <c r="L353" s="11"/>
      <c r="M353" s="7"/>
    </row>
    <row r="354" spans="1:13" ht="18.95" customHeight="1">
      <c r="A354" s="7"/>
      <c r="B354" s="7"/>
      <c r="C354" s="8"/>
      <c r="D354" s="11"/>
      <c r="E354" s="11"/>
      <c r="F354" s="11"/>
      <c r="G354" s="11"/>
      <c r="H354" s="11"/>
      <c r="I354" s="11"/>
      <c r="J354" s="11"/>
      <c r="K354" s="11"/>
      <c r="L354" s="11"/>
      <c r="M354" s="7"/>
    </row>
    <row r="355" spans="1:13" ht="18.95" customHeight="1">
      <c r="A355" s="7"/>
      <c r="B355" s="7"/>
      <c r="C355" s="8"/>
      <c r="D355" s="11"/>
      <c r="E355" s="11"/>
      <c r="F355" s="11"/>
      <c r="G355" s="11"/>
      <c r="H355" s="11"/>
      <c r="I355" s="11"/>
      <c r="J355" s="11"/>
      <c r="K355" s="11"/>
      <c r="L355" s="11"/>
      <c r="M355" s="7"/>
    </row>
    <row r="356" spans="1:13" ht="18.95" customHeight="1">
      <c r="A356" s="7"/>
      <c r="B356" s="7"/>
      <c r="C356" s="8"/>
      <c r="D356" s="11"/>
      <c r="E356" s="11"/>
      <c r="F356" s="11"/>
      <c r="G356" s="11"/>
      <c r="H356" s="11"/>
      <c r="I356" s="11"/>
      <c r="J356" s="11"/>
      <c r="K356" s="11"/>
      <c r="L356" s="11"/>
      <c r="M356" s="7"/>
    </row>
    <row r="357" spans="1:13" ht="18.95" customHeight="1">
      <c r="A357" s="7"/>
      <c r="B357" s="7"/>
      <c r="C357" s="8"/>
      <c r="D357" s="11"/>
      <c r="E357" s="11"/>
      <c r="F357" s="11"/>
      <c r="G357" s="11"/>
      <c r="H357" s="11"/>
      <c r="I357" s="11"/>
      <c r="J357" s="11"/>
      <c r="K357" s="11"/>
      <c r="L357" s="11"/>
      <c r="M357" s="7"/>
    </row>
    <row r="358" spans="1:13" ht="18.95" customHeight="1">
      <c r="A358" s="7"/>
      <c r="B358" s="7"/>
      <c r="C358" s="8"/>
      <c r="D358" s="11"/>
      <c r="E358" s="11"/>
      <c r="F358" s="11"/>
      <c r="G358" s="11"/>
      <c r="H358" s="11"/>
      <c r="I358" s="11"/>
      <c r="J358" s="11"/>
      <c r="K358" s="11"/>
      <c r="L358" s="11"/>
      <c r="M358" s="7"/>
    </row>
    <row r="359" spans="1:13" ht="18.95" customHeight="1">
      <c r="A359" s="7"/>
      <c r="B359" s="7"/>
      <c r="C359" s="8"/>
      <c r="D359" s="11"/>
      <c r="E359" s="11"/>
      <c r="F359" s="11"/>
      <c r="G359" s="11"/>
      <c r="H359" s="11"/>
      <c r="I359" s="11"/>
      <c r="J359" s="11"/>
      <c r="K359" s="11"/>
      <c r="L359" s="11"/>
      <c r="M359" s="7"/>
    </row>
    <row r="360" spans="1:13" ht="18.95" customHeight="1">
      <c r="A360" s="7"/>
      <c r="B360" s="7"/>
      <c r="C360" s="8"/>
      <c r="D360" s="11"/>
      <c r="E360" s="11"/>
      <c r="F360" s="11"/>
      <c r="G360" s="11"/>
      <c r="H360" s="11"/>
      <c r="I360" s="11"/>
      <c r="J360" s="11"/>
      <c r="K360" s="11"/>
      <c r="L360" s="11"/>
      <c r="M360" s="7"/>
    </row>
    <row r="361" spans="1:13" ht="18.95" customHeight="1">
      <c r="A361" s="7"/>
      <c r="B361" s="7"/>
      <c r="C361" s="8"/>
      <c r="D361" s="11"/>
      <c r="E361" s="11"/>
      <c r="F361" s="11"/>
      <c r="G361" s="11"/>
      <c r="H361" s="11"/>
      <c r="I361" s="11"/>
      <c r="J361" s="11"/>
      <c r="K361" s="11"/>
      <c r="L361" s="11"/>
      <c r="M361" s="7"/>
    </row>
    <row r="362" spans="1:13" ht="18.95" customHeight="1">
      <c r="A362" s="7"/>
      <c r="B362" s="7"/>
      <c r="C362" s="8"/>
      <c r="D362" s="11"/>
      <c r="E362" s="11"/>
      <c r="F362" s="11"/>
      <c r="G362" s="11"/>
      <c r="H362" s="11"/>
      <c r="I362" s="11"/>
      <c r="J362" s="11"/>
      <c r="K362" s="11"/>
      <c r="L362" s="11"/>
      <c r="M362" s="7"/>
    </row>
    <row r="363" spans="1:13" ht="18.95" customHeight="1">
      <c r="A363" s="7"/>
      <c r="B363" s="7"/>
      <c r="C363" s="8"/>
      <c r="D363" s="11"/>
      <c r="E363" s="11"/>
      <c r="F363" s="11"/>
      <c r="G363" s="11"/>
      <c r="H363" s="11"/>
      <c r="I363" s="11"/>
      <c r="J363" s="11"/>
      <c r="K363" s="11"/>
      <c r="L363" s="11"/>
      <c r="M363" s="7"/>
    </row>
    <row r="364" spans="1:13" ht="18.95" customHeight="1">
      <c r="A364" s="7"/>
      <c r="B364" s="7"/>
      <c r="C364" s="8"/>
      <c r="D364" s="11"/>
      <c r="E364" s="11"/>
      <c r="F364" s="11"/>
      <c r="G364" s="11"/>
      <c r="H364" s="11"/>
      <c r="I364" s="11"/>
      <c r="J364" s="11"/>
      <c r="K364" s="11"/>
      <c r="L364" s="11"/>
      <c r="M364" s="7"/>
    </row>
    <row r="365" spans="1:13" ht="18.95" customHeight="1">
      <c r="A365" s="7"/>
      <c r="B365" s="7"/>
      <c r="C365" s="8"/>
      <c r="D365" s="11"/>
      <c r="E365" s="11"/>
      <c r="F365" s="11"/>
      <c r="G365" s="11"/>
      <c r="H365" s="11"/>
      <c r="I365" s="11"/>
      <c r="J365" s="11"/>
      <c r="K365" s="11"/>
      <c r="L365" s="11"/>
      <c r="M365" s="7"/>
    </row>
    <row r="366" spans="1:13" ht="18.95" customHeight="1">
      <c r="A366" s="7"/>
      <c r="B366" s="7"/>
      <c r="C366" s="8"/>
      <c r="D366" s="11"/>
      <c r="E366" s="11"/>
      <c r="F366" s="11"/>
      <c r="G366" s="11"/>
      <c r="H366" s="11"/>
      <c r="I366" s="11"/>
      <c r="J366" s="11"/>
      <c r="K366" s="11"/>
      <c r="L366" s="11"/>
      <c r="M366" s="7"/>
    </row>
    <row r="367" spans="1:13" ht="18.95" customHeight="1">
      <c r="A367" s="7"/>
      <c r="B367" s="7"/>
      <c r="C367" s="8"/>
      <c r="D367" s="11"/>
      <c r="E367" s="11"/>
      <c r="F367" s="11"/>
      <c r="G367" s="11"/>
      <c r="H367" s="11"/>
      <c r="I367" s="11"/>
      <c r="J367" s="11"/>
      <c r="K367" s="11"/>
      <c r="L367" s="11"/>
      <c r="M367" s="7"/>
    </row>
    <row r="368" spans="1:13" ht="18.95" customHeight="1">
      <c r="A368" s="7"/>
      <c r="B368" s="7"/>
      <c r="C368" s="8"/>
      <c r="D368" s="11"/>
      <c r="E368" s="11"/>
      <c r="F368" s="11"/>
      <c r="G368" s="11"/>
      <c r="H368" s="11"/>
      <c r="I368" s="11"/>
      <c r="J368" s="11"/>
      <c r="K368" s="11"/>
      <c r="L368" s="11"/>
      <c r="M368" s="7"/>
    </row>
    <row r="369" spans="1:51" ht="18.95" customHeight="1">
      <c r="A369" s="7"/>
      <c r="B369" s="7"/>
      <c r="C369" s="8"/>
      <c r="D369" s="11"/>
      <c r="E369" s="11"/>
      <c r="F369" s="11"/>
      <c r="G369" s="11"/>
      <c r="H369" s="11"/>
      <c r="I369" s="11"/>
      <c r="J369" s="11"/>
      <c r="K369" s="11"/>
      <c r="L369" s="11"/>
      <c r="M369" s="7"/>
    </row>
    <row r="370" spans="1:51" ht="18.95" customHeight="1">
      <c r="A370" s="7"/>
      <c r="B370" s="7"/>
      <c r="C370" s="8"/>
      <c r="D370" s="11"/>
      <c r="E370" s="11"/>
      <c r="F370" s="11"/>
      <c r="G370" s="11"/>
      <c r="H370" s="11"/>
      <c r="I370" s="11"/>
      <c r="J370" s="11"/>
      <c r="K370" s="11"/>
      <c r="L370" s="11"/>
      <c r="M370" s="7"/>
    </row>
    <row r="371" spans="1:51" ht="18.95" customHeight="1">
      <c r="A371" s="7"/>
      <c r="B371" s="7"/>
      <c r="C371" s="8"/>
      <c r="D371" s="11"/>
      <c r="E371" s="11"/>
      <c r="F371" s="11"/>
      <c r="G371" s="11"/>
      <c r="H371" s="11"/>
      <c r="I371" s="11"/>
      <c r="J371" s="11"/>
      <c r="K371" s="11"/>
      <c r="L371" s="11"/>
      <c r="M371" s="7"/>
    </row>
    <row r="372" spans="1:51" ht="18.95" customHeight="1">
      <c r="A372" s="9" t="s">
        <v>45</v>
      </c>
      <c r="B372" s="134"/>
      <c r="C372" s="10"/>
      <c r="D372" s="12"/>
      <c r="E372" s="12"/>
      <c r="F372" s="12">
        <f>ROUNDDOWN(SUMIF(Q351:Q371, "1", F351:F371), 0)</f>
        <v>0</v>
      </c>
      <c r="G372" s="12"/>
      <c r="H372" s="12">
        <f>ROUNDDOWN(SUMIF(Q351:Q371, "1", H351:H371), 0)</f>
        <v>0</v>
      </c>
      <c r="I372" s="12"/>
      <c r="J372" s="12">
        <f>ROUNDDOWN(SUMIF(Q351:Q371, "1", J351:J371), 0)</f>
        <v>0</v>
      </c>
      <c r="K372" s="12"/>
      <c r="L372" s="12">
        <f>F372+H372+J372</f>
        <v>0</v>
      </c>
      <c r="M372" s="134"/>
      <c r="R372">
        <f t="shared" ref="R372:AY372" si="135">ROUNDDOWN(SUM(R351:R351), 0)</f>
        <v>0</v>
      </c>
      <c r="S372">
        <f t="shared" si="135"/>
        <v>0</v>
      </c>
      <c r="T372">
        <f t="shared" si="135"/>
        <v>0</v>
      </c>
      <c r="U372">
        <f t="shared" si="135"/>
        <v>0</v>
      </c>
      <c r="V372">
        <f t="shared" si="135"/>
        <v>0</v>
      </c>
      <c r="W372">
        <f t="shared" si="135"/>
        <v>0</v>
      </c>
      <c r="X372">
        <f t="shared" si="135"/>
        <v>0</v>
      </c>
      <c r="Y372">
        <f t="shared" si="135"/>
        <v>0</v>
      </c>
      <c r="Z372">
        <f t="shared" si="135"/>
        <v>0</v>
      </c>
      <c r="AA372">
        <f t="shared" si="135"/>
        <v>0</v>
      </c>
      <c r="AB372">
        <f t="shared" si="135"/>
        <v>0</v>
      </c>
      <c r="AC372">
        <f t="shared" si="135"/>
        <v>0</v>
      </c>
      <c r="AD372">
        <f t="shared" si="135"/>
        <v>0</v>
      </c>
      <c r="AE372">
        <f t="shared" si="135"/>
        <v>0</v>
      </c>
      <c r="AF372">
        <f t="shared" si="135"/>
        <v>0</v>
      </c>
      <c r="AG372">
        <f t="shared" si="135"/>
        <v>0</v>
      </c>
      <c r="AH372">
        <f t="shared" si="135"/>
        <v>0</v>
      </c>
      <c r="AI372">
        <f t="shared" si="135"/>
        <v>0</v>
      </c>
      <c r="AJ372">
        <f t="shared" si="135"/>
        <v>0</v>
      </c>
      <c r="AK372">
        <f t="shared" si="135"/>
        <v>0</v>
      </c>
      <c r="AL372">
        <f t="shared" si="135"/>
        <v>0</v>
      </c>
      <c r="AM372">
        <f t="shared" si="135"/>
        <v>0</v>
      </c>
      <c r="AN372">
        <f t="shared" si="135"/>
        <v>0</v>
      </c>
      <c r="AO372">
        <f t="shared" si="135"/>
        <v>0</v>
      </c>
      <c r="AP372">
        <f t="shared" si="135"/>
        <v>0</v>
      </c>
      <c r="AQ372">
        <f t="shared" si="135"/>
        <v>0</v>
      </c>
      <c r="AR372">
        <f t="shared" si="135"/>
        <v>0</v>
      </c>
      <c r="AS372">
        <f t="shared" si="135"/>
        <v>0</v>
      </c>
      <c r="AT372">
        <f t="shared" si="135"/>
        <v>0</v>
      </c>
      <c r="AU372">
        <f t="shared" si="135"/>
        <v>0</v>
      </c>
      <c r="AV372">
        <f t="shared" si="135"/>
        <v>0</v>
      </c>
      <c r="AW372">
        <f t="shared" si="135"/>
        <v>0</v>
      </c>
      <c r="AX372">
        <f t="shared" si="135"/>
        <v>0</v>
      </c>
      <c r="AY372">
        <f t="shared" si="135"/>
        <v>0</v>
      </c>
    </row>
    <row r="373" spans="1:51" ht="18.95" customHeight="1">
      <c r="A373" s="284" t="s">
        <v>380</v>
      </c>
      <c r="B373" s="285"/>
      <c r="C373" s="285"/>
      <c r="D373" s="286"/>
      <c r="E373" s="286"/>
      <c r="F373" s="286"/>
      <c r="G373" s="286"/>
      <c r="H373" s="286"/>
      <c r="I373" s="286"/>
      <c r="J373" s="286"/>
      <c r="K373" s="286"/>
      <c r="L373" s="286"/>
      <c r="M373" s="285"/>
    </row>
    <row r="374" spans="1:51" ht="18.95" customHeight="1">
      <c r="A374" s="5" t="s">
        <v>29</v>
      </c>
      <c r="B374" s="5" t="s">
        <v>403</v>
      </c>
      <c r="C374" s="6" t="s">
        <v>136</v>
      </c>
      <c r="D374" s="11">
        <v>4.8</v>
      </c>
      <c r="E374" s="11"/>
      <c r="F374" s="11"/>
      <c r="G374" s="11"/>
      <c r="H374" s="11"/>
      <c r="I374" s="11"/>
      <c r="J374" s="11"/>
      <c r="K374" s="11"/>
      <c r="L374" s="11"/>
      <c r="M374" s="5"/>
      <c r="O374" t="str">
        <f t="shared" ref="O374:O380" si="136">"03"</f>
        <v>03</v>
      </c>
      <c r="P374" t="s">
        <v>29</v>
      </c>
      <c r="Q374">
        <v>1</v>
      </c>
      <c r="R374">
        <f t="shared" ref="R374:R380" si="137">IF(P374="기계경비", J374, 0)</f>
        <v>0</v>
      </c>
      <c r="S374">
        <f t="shared" ref="S374:S380" si="138">IF(P374="운반비", L374, 0)</f>
        <v>0</v>
      </c>
      <c r="T374">
        <f t="shared" ref="T374:T380" si="139">IF(P374="작업부산물", F374, 0)</f>
        <v>0</v>
      </c>
      <c r="U374">
        <f t="shared" ref="U374:U380" si="140">IF(P374="관급", F374, 0)</f>
        <v>0</v>
      </c>
      <c r="V374">
        <f t="shared" ref="V374:V380" si="141">IF(P374="외주비", J374, 0)</f>
        <v>0</v>
      </c>
      <c r="W374">
        <f t="shared" ref="W374:W380" si="142">IF(P374="장비비", J374, 0)</f>
        <v>0</v>
      </c>
      <c r="X374">
        <f t="shared" ref="X374:X380" si="143">IF(P374="폐기물처리비", L374, 0)</f>
        <v>0</v>
      </c>
      <c r="Y374">
        <f t="shared" ref="Y374:Y380" si="144">IF(P374="가설비", J374, 0)</f>
        <v>0</v>
      </c>
      <c r="Z374">
        <f t="shared" ref="Z374:Z380" si="145">IF(P374="잡비제외분", F374, 0)</f>
        <v>0</v>
      </c>
      <c r="AA374">
        <f t="shared" ref="AA374:AA380" si="146">IF(P374="사급자재대", L374, 0)</f>
        <v>0</v>
      </c>
      <c r="AB374">
        <f t="shared" ref="AB374:AB380" si="147">IF(P374="관급자재대", L374, 0)</f>
        <v>0</v>
      </c>
      <c r="AC374">
        <f t="shared" ref="AC374:AC380" si="148">IF(P374="관급자 관급 자재대", L374, 0)</f>
        <v>0</v>
      </c>
      <c r="AD374">
        <f t="shared" ref="AD374:AD380" si="149">IF(P374="사용자항목2", L374, 0)</f>
        <v>0</v>
      </c>
      <c r="AE374">
        <f t="shared" ref="AE374:AE380" si="150">IF(P374="설계안전성 검토비", L374, 0)</f>
        <v>0</v>
      </c>
      <c r="AF374">
        <f t="shared" ref="AF374:AF380" si="151">IF(P374="품질관리비(PS항목)", L374, 0)</f>
        <v>0</v>
      </c>
      <c r="AG374">
        <f t="shared" ref="AG374:AG380" si="152">IF(P374="작업부산물(철거해체)", L374, 0)</f>
        <v>0</v>
      </c>
      <c r="AH374">
        <f t="shared" ref="AH374:AH380" si="153">IF(P374="기술지도 용역비", L374, 0)</f>
        <v>0</v>
      </c>
      <c r="AI374">
        <f t="shared" ref="AI374:AI380" si="154">IF(P374="도급자 관급 자재대", L374, 0)</f>
        <v>0</v>
      </c>
      <c r="AJ374">
        <f t="shared" ref="AJ374:AJ380" si="155">IF(P374="해체계획서 작성비", L374, 0)</f>
        <v>0</v>
      </c>
      <c r="AK374">
        <f t="shared" ref="AK374:AK380" si="156">IF(P374="안전관리비(PS항목)", L374, 0)</f>
        <v>0</v>
      </c>
      <c r="AL374">
        <f t="shared" ref="AL374:AL380" si="157">IF(P374="사용자항목10", L374, 0)</f>
        <v>0</v>
      </c>
      <c r="AM374">
        <f t="shared" ref="AM374:AM380" si="158">IF(P374="사용자항목11", L374, 0)</f>
        <v>0</v>
      </c>
      <c r="AN374">
        <f t="shared" ref="AN374:AN380" si="159">IF(P374="사용자항목12", L374, 0)</f>
        <v>0</v>
      </c>
      <c r="AO374">
        <f t="shared" ref="AO374:AO380" si="160">IF(P374="사용자항목13", L374, 0)</f>
        <v>0</v>
      </c>
      <c r="AP374">
        <f t="shared" ref="AP374:AP380" si="161">IF(P374="사용자항목14", L374, 0)</f>
        <v>0</v>
      </c>
      <c r="AQ374">
        <f t="shared" ref="AQ374:AQ380" si="162">IF(P374="사용자항목15", L374, 0)</f>
        <v>0</v>
      </c>
      <c r="AR374">
        <f t="shared" ref="AR374:AR380" si="163">IF(P374="사용자항목16", L374, 0)</f>
        <v>0</v>
      </c>
      <c r="AS374">
        <f t="shared" ref="AS374:AS380" si="164">IF(P374="사용자항목17", L374, 0)</f>
        <v>0</v>
      </c>
      <c r="AT374">
        <f t="shared" ref="AT374:AT380" si="165">IF(P374="사용자항목18", L374, 0)</f>
        <v>0</v>
      </c>
      <c r="AU374">
        <f t="shared" ref="AU374:AU380" si="166">IF(P374="사용자항목19", L374, 0)</f>
        <v>0</v>
      </c>
      <c r="AY374" s="4" t="s">
        <v>125</v>
      </c>
    </row>
    <row r="375" spans="1:51" ht="18.95" customHeight="1">
      <c r="A375" s="5" t="s">
        <v>29</v>
      </c>
      <c r="B375" s="5" t="s">
        <v>190</v>
      </c>
      <c r="C375" s="6" t="s">
        <v>136</v>
      </c>
      <c r="D375" s="11">
        <v>5.3</v>
      </c>
      <c r="E375" s="11"/>
      <c r="F375" s="11"/>
      <c r="G375" s="11"/>
      <c r="H375" s="11"/>
      <c r="I375" s="11"/>
      <c r="J375" s="11"/>
      <c r="K375" s="11"/>
      <c r="L375" s="11"/>
      <c r="M375" s="5"/>
      <c r="O375" t="str">
        <f t="shared" si="136"/>
        <v>03</v>
      </c>
      <c r="P375" t="s">
        <v>29</v>
      </c>
      <c r="Q375">
        <v>1</v>
      </c>
      <c r="R375">
        <f t="shared" si="137"/>
        <v>0</v>
      </c>
      <c r="S375">
        <f t="shared" si="138"/>
        <v>0</v>
      </c>
      <c r="T375">
        <f t="shared" si="139"/>
        <v>0</v>
      </c>
      <c r="U375">
        <f t="shared" si="140"/>
        <v>0</v>
      </c>
      <c r="V375">
        <f t="shared" si="141"/>
        <v>0</v>
      </c>
      <c r="W375">
        <f t="shared" si="142"/>
        <v>0</v>
      </c>
      <c r="X375">
        <f t="shared" si="143"/>
        <v>0</v>
      </c>
      <c r="Y375">
        <f t="shared" si="144"/>
        <v>0</v>
      </c>
      <c r="Z375">
        <f t="shared" si="145"/>
        <v>0</v>
      </c>
      <c r="AA375">
        <f t="shared" si="146"/>
        <v>0</v>
      </c>
      <c r="AB375">
        <f t="shared" si="147"/>
        <v>0</v>
      </c>
      <c r="AC375">
        <f t="shared" si="148"/>
        <v>0</v>
      </c>
      <c r="AD375">
        <f t="shared" si="149"/>
        <v>0</v>
      </c>
      <c r="AE375">
        <f t="shared" si="150"/>
        <v>0</v>
      </c>
      <c r="AF375">
        <f t="shared" si="151"/>
        <v>0</v>
      </c>
      <c r="AG375">
        <f t="shared" si="152"/>
        <v>0</v>
      </c>
      <c r="AH375">
        <f t="shared" si="153"/>
        <v>0</v>
      </c>
      <c r="AI375">
        <f t="shared" si="154"/>
        <v>0</v>
      </c>
      <c r="AJ375">
        <f t="shared" si="155"/>
        <v>0</v>
      </c>
      <c r="AK375">
        <f t="shared" si="156"/>
        <v>0</v>
      </c>
      <c r="AL375">
        <f t="shared" si="157"/>
        <v>0</v>
      </c>
      <c r="AM375">
        <f t="shared" si="158"/>
        <v>0</v>
      </c>
      <c r="AN375">
        <f t="shared" si="159"/>
        <v>0</v>
      </c>
      <c r="AO375">
        <f t="shared" si="160"/>
        <v>0</v>
      </c>
      <c r="AP375">
        <f t="shared" si="161"/>
        <v>0</v>
      </c>
      <c r="AQ375">
        <f t="shared" si="162"/>
        <v>0</v>
      </c>
      <c r="AR375">
        <f t="shared" si="163"/>
        <v>0</v>
      </c>
      <c r="AS375">
        <f t="shared" si="164"/>
        <v>0</v>
      </c>
      <c r="AT375">
        <f t="shared" si="165"/>
        <v>0</v>
      </c>
      <c r="AU375">
        <f t="shared" si="166"/>
        <v>0</v>
      </c>
    </row>
    <row r="376" spans="1:51" ht="18.95" customHeight="1">
      <c r="A376" s="5" t="s">
        <v>189</v>
      </c>
      <c r="B376" s="5" t="s">
        <v>188</v>
      </c>
      <c r="C376" s="6" t="s">
        <v>136</v>
      </c>
      <c r="D376" s="11">
        <v>10.1</v>
      </c>
      <c r="E376" s="11"/>
      <c r="F376" s="11"/>
      <c r="G376" s="11"/>
      <c r="H376" s="11"/>
      <c r="I376" s="11"/>
      <c r="J376" s="11"/>
      <c r="K376" s="11"/>
      <c r="L376" s="11"/>
      <c r="M376" s="5"/>
      <c r="O376" t="str">
        <f t="shared" si="136"/>
        <v>03</v>
      </c>
      <c r="P376" t="s">
        <v>29</v>
      </c>
      <c r="Q376">
        <v>1</v>
      </c>
      <c r="R376">
        <f t="shared" si="137"/>
        <v>0</v>
      </c>
      <c r="S376">
        <f t="shared" si="138"/>
        <v>0</v>
      </c>
      <c r="T376">
        <f t="shared" si="139"/>
        <v>0</v>
      </c>
      <c r="U376">
        <f t="shared" si="140"/>
        <v>0</v>
      </c>
      <c r="V376">
        <f t="shared" si="141"/>
        <v>0</v>
      </c>
      <c r="W376">
        <f t="shared" si="142"/>
        <v>0</v>
      </c>
      <c r="X376">
        <f t="shared" si="143"/>
        <v>0</v>
      </c>
      <c r="Y376">
        <f t="shared" si="144"/>
        <v>0</v>
      </c>
      <c r="Z376">
        <f t="shared" si="145"/>
        <v>0</v>
      </c>
      <c r="AA376">
        <f t="shared" si="146"/>
        <v>0</v>
      </c>
      <c r="AB376">
        <f t="shared" si="147"/>
        <v>0</v>
      </c>
      <c r="AC376">
        <f t="shared" si="148"/>
        <v>0</v>
      </c>
      <c r="AD376">
        <f t="shared" si="149"/>
        <v>0</v>
      </c>
      <c r="AE376">
        <f t="shared" si="150"/>
        <v>0</v>
      </c>
      <c r="AF376">
        <f t="shared" si="151"/>
        <v>0</v>
      </c>
      <c r="AG376">
        <f t="shared" si="152"/>
        <v>0</v>
      </c>
      <c r="AH376">
        <f t="shared" si="153"/>
        <v>0</v>
      </c>
      <c r="AI376">
        <f t="shared" si="154"/>
        <v>0</v>
      </c>
      <c r="AJ376">
        <f t="shared" si="155"/>
        <v>0</v>
      </c>
      <c r="AK376">
        <f t="shared" si="156"/>
        <v>0</v>
      </c>
      <c r="AL376">
        <f t="shared" si="157"/>
        <v>0</v>
      </c>
      <c r="AM376">
        <f t="shared" si="158"/>
        <v>0</v>
      </c>
      <c r="AN376">
        <f t="shared" si="159"/>
        <v>0</v>
      </c>
      <c r="AO376">
        <f t="shared" si="160"/>
        <v>0</v>
      </c>
      <c r="AP376">
        <f t="shared" si="161"/>
        <v>0</v>
      </c>
      <c r="AQ376">
        <f t="shared" si="162"/>
        <v>0</v>
      </c>
      <c r="AR376">
        <f t="shared" si="163"/>
        <v>0</v>
      </c>
      <c r="AS376">
        <f t="shared" si="164"/>
        <v>0</v>
      </c>
      <c r="AT376">
        <f t="shared" si="165"/>
        <v>0</v>
      </c>
      <c r="AU376">
        <f t="shared" si="166"/>
        <v>0</v>
      </c>
    </row>
    <row r="377" spans="1:51" ht="18.95" customHeight="1">
      <c r="A377" s="5" t="s">
        <v>29</v>
      </c>
      <c r="B377" s="5" t="s">
        <v>252</v>
      </c>
      <c r="C377" s="6" t="s">
        <v>136</v>
      </c>
      <c r="D377" s="11">
        <v>0.04</v>
      </c>
      <c r="E377" s="11"/>
      <c r="F377" s="11"/>
      <c r="G377" s="11"/>
      <c r="H377" s="11"/>
      <c r="I377" s="11"/>
      <c r="J377" s="11"/>
      <c r="K377" s="11"/>
      <c r="L377" s="11"/>
      <c r="M377" s="5"/>
      <c r="O377" t="str">
        <f t="shared" si="136"/>
        <v>03</v>
      </c>
      <c r="P377" t="s">
        <v>29</v>
      </c>
      <c r="Q377">
        <v>1</v>
      </c>
      <c r="R377">
        <f t="shared" si="137"/>
        <v>0</v>
      </c>
      <c r="S377">
        <f t="shared" si="138"/>
        <v>0</v>
      </c>
      <c r="T377">
        <f t="shared" si="139"/>
        <v>0</v>
      </c>
      <c r="U377">
        <f t="shared" si="140"/>
        <v>0</v>
      </c>
      <c r="V377">
        <f t="shared" si="141"/>
        <v>0</v>
      </c>
      <c r="W377">
        <f t="shared" si="142"/>
        <v>0</v>
      </c>
      <c r="X377">
        <f t="shared" si="143"/>
        <v>0</v>
      </c>
      <c r="Y377">
        <f t="shared" si="144"/>
        <v>0</v>
      </c>
      <c r="Z377">
        <f t="shared" si="145"/>
        <v>0</v>
      </c>
      <c r="AA377">
        <f t="shared" si="146"/>
        <v>0</v>
      </c>
      <c r="AB377">
        <f t="shared" si="147"/>
        <v>0</v>
      </c>
      <c r="AC377">
        <f t="shared" si="148"/>
        <v>0</v>
      </c>
      <c r="AD377">
        <f t="shared" si="149"/>
        <v>0</v>
      </c>
      <c r="AE377">
        <f t="shared" si="150"/>
        <v>0</v>
      </c>
      <c r="AF377">
        <f t="shared" si="151"/>
        <v>0</v>
      </c>
      <c r="AG377">
        <f t="shared" si="152"/>
        <v>0</v>
      </c>
      <c r="AH377">
        <f t="shared" si="153"/>
        <v>0</v>
      </c>
      <c r="AI377">
        <f t="shared" si="154"/>
        <v>0</v>
      </c>
      <c r="AJ377">
        <f t="shared" si="155"/>
        <v>0</v>
      </c>
      <c r="AK377">
        <f t="shared" si="156"/>
        <v>0</v>
      </c>
      <c r="AL377">
        <f t="shared" si="157"/>
        <v>0</v>
      </c>
      <c r="AM377">
        <f t="shared" si="158"/>
        <v>0</v>
      </c>
      <c r="AN377">
        <f t="shared" si="159"/>
        <v>0</v>
      </c>
      <c r="AO377">
        <f t="shared" si="160"/>
        <v>0</v>
      </c>
      <c r="AP377">
        <f t="shared" si="161"/>
        <v>0</v>
      </c>
      <c r="AQ377">
        <f t="shared" si="162"/>
        <v>0</v>
      </c>
      <c r="AR377">
        <f t="shared" si="163"/>
        <v>0</v>
      </c>
      <c r="AS377">
        <f t="shared" si="164"/>
        <v>0</v>
      </c>
      <c r="AT377">
        <f t="shared" si="165"/>
        <v>0</v>
      </c>
      <c r="AU377">
        <f t="shared" si="166"/>
        <v>0</v>
      </c>
      <c r="AY377" s="4" t="s">
        <v>125</v>
      </c>
    </row>
    <row r="378" spans="1:51" ht="18.95" customHeight="1">
      <c r="A378" s="5" t="s">
        <v>29</v>
      </c>
      <c r="B378" s="5" t="s">
        <v>253</v>
      </c>
      <c r="C378" s="6" t="s">
        <v>136</v>
      </c>
      <c r="D378" s="11">
        <v>0.04</v>
      </c>
      <c r="E378" s="11"/>
      <c r="F378" s="11"/>
      <c r="G378" s="11"/>
      <c r="H378" s="11"/>
      <c r="I378" s="11"/>
      <c r="J378" s="11"/>
      <c r="K378" s="11"/>
      <c r="L378" s="11"/>
      <c r="M378" s="5"/>
      <c r="O378" t="str">
        <f t="shared" si="136"/>
        <v>03</v>
      </c>
      <c r="P378" t="s">
        <v>29</v>
      </c>
      <c r="Q378">
        <v>1</v>
      </c>
      <c r="R378">
        <f t="shared" si="137"/>
        <v>0</v>
      </c>
      <c r="S378">
        <f t="shared" si="138"/>
        <v>0</v>
      </c>
      <c r="T378">
        <f t="shared" si="139"/>
        <v>0</v>
      </c>
      <c r="U378">
        <f t="shared" si="140"/>
        <v>0</v>
      </c>
      <c r="V378">
        <f t="shared" si="141"/>
        <v>0</v>
      </c>
      <c r="W378">
        <f t="shared" si="142"/>
        <v>0</v>
      </c>
      <c r="X378">
        <f t="shared" si="143"/>
        <v>0</v>
      </c>
      <c r="Y378">
        <f t="shared" si="144"/>
        <v>0</v>
      </c>
      <c r="Z378">
        <f t="shared" si="145"/>
        <v>0</v>
      </c>
      <c r="AA378">
        <f t="shared" si="146"/>
        <v>0</v>
      </c>
      <c r="AB378">
        <f t="shared" si="147"/>
        <v>0</v>
      </c>
      <c r="AC378">
        <f t="shared" si="148"/>
        <v>0</v>
      </c>
      <c r="AD378">
        <f t="shared" si="149"/>
        <v>0</v>
      </c>
      <c r="AE378">
        <f t="shared" si="150"/>
        <v>0</v>
      </c>
      <c r="AF378">
        <f t="shared" si="151"/>
        <v>0</v>
      </c>
      <c r="AG378">
        <f t="shared" si="152"/>
        <v>0</v>
      </c>
      <c r="AH378">
        <f t="shared" si="153"/>
        <v>0</v>
      </c>
      <c r="AI378">
        <f t="shared" si="154"/>
        <v>0</v>
      </c>
      <c r="AJ378">
        <f t="shared" si="155"/>
        <v>0</v>
      </c>
      <c r="AK378">
        <f t="shared" si="156"/>
        <v>0</v>
      </c>
      <c r="AL378">
        <f t="shared" si="157"/>
        <v>0</v>
      </c>
      <c r="AM378">
        <f t="shared" si="158"/>
        <v>0</v>
      </c>
      <c r="AN378">
        <f t="shared" si="159"/>
        <v>0</v>
      </c>
      <c r="AO378">
        <f t="shared" si="160"/>
        <v>0</v>
      </c>
      <c r="AP378">
        <f t="shared" si="161"/>
        <v>0</v>
      </c>
      <c r="AQ378">
        <f t="shared" si="162"/>
        <v>0</v>
      </c>
      <c r="AR378">
        <f t="shared" si="163"/>
        <v>0</v>
      </c>
      <c r="AS378">
        <f t="shared" si="164"/>
        <v>0</v>
      </c>
      <c r="AT378">
        <f t="shared" si="165"/>
        <v>0</v>
      </c>
      <c r="AU378">
        <f t="shared" si="166"/>
        <v>0</v>
      </c>
      <c r="AY378" s="4" t="s">
        <v>125</v>
      </c>
    </row>
    <row r="379" spans="1:51" ht="18.95" customHeight="1">
      <c r="A379" s="5" t="s">
        <v>29</v>
      </c>
      <c r="B379" s="5" t="s">
        <v>254</v>
      </c>
      <c r="C379" s="6" t="s">
        <v>136</v>
      </c>
      <c r="D379" s="11">
        <v>0.2</v>
      </c>
      <c r="E379" s="11"/>
      <c r="F379" s="11"/>
      <c r="G379" s="11"/>
      <c r="H379" s="11"/>
      <c r="I379" s="11"/>
      <c r="J379" s="11"/>
      <c r="K379" s="11"/>
      <c r="L379" s="11"/>
      <c r="M379" s="5"/>
      <c r="O379" t="str">
        <f t="shared" si="136"/>
        <v>03</v>
      </c>
      <c r="P379" t="s">
        <v>29</v>
      </c>
      <c r="Q379">
        <v>1</v>
      </c>
      <c r="R379">
        <f t="shared" si="137"/>
        <v>0</v>
      </c>
      <c r="S379">
        <f t="shared" si="138"/>
        <v>0</v>
      </c>
      <c r="T379">
        <f t="shared" si="139"/>
        <v>0</v>
      </c>
      <c r="U379">
        <f t="shared" si="140"/>
        <v>0</v>
      </c>
      <c r="V379">
        <f t="shared" si="141"/>
        <v>0</v>
      </c>
      <c r="W379">
        <f t="shared" si="142"/>
        <v>0</v>
      </c>
      <c r="X379">
        <f t="shared" si="143"/>
        <v>0</v>
      </c>
      <c r="Y379">
        <f t="shared" si="144"/>
        <v>0</v>
      </c>
      <c r="Z379">
        <f t="shared" si="145"/>
        <v>0</v>
      </c>
      <c r="AA379">
        <f t="shared" si="146"/>
        <v>0</v>
      </c>
      <c r="AB379">
        <f t="shared" si="147"/>
        <v>0</v>
      </c>
      <c r="AC379">
        <f t="shared" si="148"/>
        <v>0</v>
      </c>
      <c r="AD379">
        <f t="shared" si="149"/>
        <v>0</v>
      </c>
      <c r="AE379">
        <f t="shared" si="150"/>
        <v>0</v>
      </c>
      <c r="AF379">
        <f t="shared" si="151"/>
        <v>0</v>
      </c>
      <c r="AG379">
        <f t="shared" si="152"/>
        <v>0</v>
      </c>
      <c r="AH379">
        <f t="shared" si="153"/>
        <v>0</v>
      </c>
      <c r="AI379">
        <f t="shared" si="154"/>
        <v>0</v>
      </c>
      <c r="AJ379">
        <f t="shared" si="155"/>
        <v>0</v>
      </c>
      <c r="AK379">
        <f t="shared" si="156"/>
        <v>0</v>
      </c>
      <c r="AL379">
        <f t="shared" si="157"/>
        <v>0</v>
      </c>
      <c r="AM379">
        <f t="shared" si="158"/>
        <v>0</v>
      </c>
      <c r="AN379">
        <f t="shared" si="159"/>
        <v>0</v>
      </c>
      <c r="AO379">
        <f t="shared" si="160"/>
        <v>0</v>
      </c>
      <c r="AP379">
        <f t="shared" si="161"/>
        <v>0</v>
      </c>
      <c r="AQ379">
        <f t="shared" si="162"/>
        <v>0</v>
      </c>
      <c r="AR379">
        <f t="shared" si="163"/>
        <v>0</v>
      </c>
      <c r="AS379">
        <f t="shared" si="164"/>
        <v>0</v>
      </c>
      <c r="AT379">
        <f t="shared" si="165"/>
        <v>0</v>
      </c>
      <c r="AU379">
        <f t="shared" si="166"/>
        <v>0</v>
      </c>
    </row>
    <row r="380" spans="1:51" ht="18.95" customHeight="1">
      <c r="A380" s="5" t="s">
        <v>257</v>
      </c>
      <c r="B380" s="5" t="s">
        <v>256</v>
      </c>
      <c r="C380" s="6" t="s">
        <v>136</v>
      </c>
      <c r="D380" s="11">
        <v>0.28000000000000003</v>
      </c>
      <c r="E380" s="11"/>
      <c r="F380" s="11"/>
      <c r="G380" s="11"/>
      <c r="H380" s="11"/>
      <c r="I380" s="11"/>
      <c r="J380" s="11"/>
      <c r="K380" s="11"/>
      <c r="L380" s="11"/>
      <c r="M380" s="5"/>
      <c r="O380" t="str">
        <f t="shared" si="136"/>
        <v>03</v>
      </c>
      <c r="P380" t="s">
        <v>29</v>
      </c>
      <c r="Q380">
        <v>1</v>
      </c>
      <c r="R380">
        <f t="shared" si="137"/>
        <v>0</v>
      </c>
      <c r="S380">
        <f t="shared" si="138"/>
        <v>0</v>
      </c>
      <c r="T380">
        <f t="shared" si="139"/>
        <v>0</v>
      </c>
      <c r="U380">
        <f t="shared" si="140"/>
        <v>0</v>
      </c>
      <c r="V380">
        <f t="shared" si="141"/>
        <v>0</v>
      </c>
      <c r="W380">
        <f t="shared" si="142"/>
        <v>0</v>
      </c>
      <c r="X380">
        <f t="shared" si="143"/>
        <v>0</v>
      </c>
      <c r="Y380">
        <f t="shared" si="144"/>
        <v>0</v>
      </c>
      <c r="Z380">
        <f t="shared" si="145"/>
        <v>0</v>
      </c>
      <c r="AA380">
        <f t="shared" si="146"/>
        <v>0</v>
      </c>
      <c r="AB380">
        <f t="shared" si="147"/>
        <v>0</v>
      </c>
      <c r="AC380">
        <f t="shared" si="148"/>
        <v>0</v>
      </c>
      <c r="AD380">
        <f t="shared" si="149"/>
        <v>0</v>
      </c>
      <c r="AE380">
        <f t="shared" si="150"/>
        <v>0</v>
      </c>
      <c r="AF380">
        <f t="shared" si="151"/>
        <v>0</v>
      </c>
      <c r="AG380">
        <f t="shared" si="152"/>
        <v>0</v>
      </c>
      <c r="AH380">
        <f t="shared" si="153"/>
        <v>0</v>
      </c>
      <c r="AI380">
        <f t="shared" si="154"/>
        <v>0</v>
      </c>
      <c r="AJ380">
        <f t="shared" si="155"/>
        <v>0</v>
      </c>
      <c r="AK380">
        <f t="shared" si="156"/>
        <v>0</v>
      </c>
      <c r="AL380">
        <f t="shared" si="157"/>
        <v>0</v>
      </c>
      <c r="AM380">
        <f t="shared" si="158"/>
        <v>0</v>
      </c>
      <c r="AN380">
        <f t="shared" si="159"/>
        <v>0</v>
      </c>
      <c r="AO380">
        <f t="shared" si="160"/>
        <v>0</v>
      </c>
      <c r="AP380">
        <f t="shared" si="161"/>
        <v>0</v>
      </c>
      <c r="AQ380">
        <f t="shared" si="162"/>
        <v>0</v>
      </c>
      <c r="AR380">
        <f t="shared" si="163"/>
        <v>0</v>
      </c>
      <c r="AS380">
        <f t="shared" si="164"/>
        <v>0</v>
      </c>
      <c r="AT380">
        <f t="shared" si="165"/>
        <v>0</v>
      </c>
      <c r="AU380">
        <f t="shared" si="166"/>
        <v>0</v>
      </c>
      <c r="AY380" s="4" t="s">
        <v>125</v>
      </c>
    </row>
    <row r="381" spans="1:51" ht="18.95" customHeight="1">
      <c r="A381" s="7"/>
      <c r="B381" s="7"/>
      <c r="C381" s="8"/>
      <c r="D381" s="11"/>
      <c r="E381" s="11"/>
      <c r="F381" s="11"/>
      <c r="G381" s="11"/>
      <c r="H381" s="11"/>
      <c r="I381" s="11"/>
      <c r="J381" s="11"/>
      <c r="K381" s="11"/>
      <c r="L381" s="11"/>
      <c r="M381" s="7"/>
    </row>
    <row r="382" spans="1:51" ht="18.95" customHeight="1">
      <c r="A382" s="7"/>
      <c r="B382" s="7"/>
      <c r="C382" s="8"/>
      <c r="D382" s="11"/>
      <c r="E382" s="11"/>
      <c r="F382" s="11"/>
      <c r="G382" s="11"/>
      <c r="H382" s="11"/>
      <c r="I382" s="11"/>
      <c r="J382" s="11"/>
      <c r="K382" s="11"/>
      <c r="L382" s="11"/>
      <c r="M382" s="7"/>
    </row>
    <row r="383" spans="1:51" ht="18.95" customHeight="1">
      <c r="A383" s="7"/>
      <c r="B383" s="7"/>
      <c r="C383" s="8"/>
      <c r="D383" s="11"/>
      <c r="E383" s="11"/>
      <c r="F383" s="11"/>
      <c r="G383" s="11"/>
      <c r="H383" s="11"/>
      <c r="I383" s="11"/>
      <c r="J383" s="11"/>
      <c r="K383" s="11"/>
      <c r="L383" s="11"/>
      <c r="M383" s="7"/>
    </row>
    <row r="384" spans="1:51" ht="18.95" customHeight="1">
      <c r="A384" s="7"/>
      <c r="B384" s="7"/>
      <c r="C384" s="8"/>
      <c r="D384" s="11"/>
      <c r="E384" s="11"/>
      <c r="F384" s="11"/>
      <c r="G384" s="11"/>
      <c r="H384" s="11"/>
      <c r="I384" s="11"/>
      <c r="J384" s="11"/>
      <c r="K384" s="11"/>
      <c r="L384" s="11"/>
      <c r="M384" s="7"/>
    </row>
    <row r="385" spans="1:51" ht="18.95" customHeight="1">
      <c r="A385" s="7"/>
      <c r="B385" s="7"/>
      <c r="C385" s="8"/>
      <c r="D385" s="11"/>
      <c r="E385" s="11"/>
      <c r="F385" s="11"/>
      <c r="G385" s="11"/>
      <c r="H385" s="11"/>
      <c r="I385" s="11"/>
      <c r="J385" s="11"/>
      <c r="K385" s="11"/>
      <c r="L385" s="11"/>
      <c r="M385" s="7"/>
    </row>
    <row r="386" spans="1:51" ht="18.95" customHeight="1">
      <c r="A386" s="7"/>
      <c r="B386" s="7"/>
      <c r="C386" s="8"/>
      <c r="D386" s="11"/>
      <c r="E386" s="11"/>
      <c r="F386" s="11"/>
      <c r="G386" s="11"/>
      <c r="H386" s="11"/>
      <c r="I386" s="11"/>
      <c r="J386" s="11"/>
      <c r="K386" s="11"/>
      <c r="L386" s="11"/>
      <c r="M386" s="7"/>
    </row>
    <row r="387" spans="1:51" ht="18.95" customHeight="1">
      <c r="A387" s="7"/>
      <c r="B387" s="7"/>
      <c r="C387" s="8"/>
      <c r="D387" s="11"/>
      <c r="E387" s="11"/>
      <c r="F387" s="11"/>
      <c r="G387" s="11"/>
      <c r="H387" s="11"/>
      <c r="I387" s="11"/>
      <c r="J387" s="11"/>
      <c r="K387" s="11"/>
      <c r="L387" s="11"/>
      <c r="M387" s="7"/>
    </row>
    <row r="388" spans="1:51" ht="18.95" customHeight="1">
      <c r="A388" s="7"/>
      <c r="B388" s="7"/>
      <c r="C388" s="8"/>
      <c r="D388" s="11"/>
      <c r="E388" s="11"/>
      <c r="F388" s="11"/>
      <c r="G388" s="11"/>
      <c r="H388" s="11"/>
      <c r="I388" s="11"/>
      <c r="J388" s="11"/>
      <c r="K388" s="11"/>
      <c r="L388" s="11"/>
      <c r="M388" s="7"/>
    </row>
    <row r="389" spans="1:51" ht="18.95" customHeight="1">
      <c r="A389" s="7"/>
      <c r="B389" s="7"/>
      <c r="C389" s="8"/>
      <c r="D389" s="11"/>
      <c r="E389" s="11"/>
      <c r="F389" s="11"/>
      <c r="G389" s="11"/>
      <c r="H389" s="11"/>
      <c r="I389" s="11"/>
      <c r="J389" s="11"/>
      <c r="K389" s="11"/>
      <c r="L389" s="11"/>
      <c r="M389" s="7"/>
    </row>
    <row r="390" spans="1:51" ht="18.95" customHeight="1">
      <c r="A390" s="7"/>
      <c r="B390" s="7"/>
      <c r="C390" s="8"/>
      <c r="D390" s="11"/>
      <c r="E390" s="11"/>
      <c r="F390" s="11"/>
      <c r="G390" s="11"/>
      <c r="H390" s="11"/>
      <c r="I390" s="11"/>
      <c r="J390" s="11"/>
      <c r="K390" s="11"/>
      <c r="L390" s="11"/>
      <c r="M390" s="7"/>
    </row>
    <row r="391" spans="1:51" ht="18.95" customHeight="1">
      <c r="A391" s="7"/>
      <c r="B391" s="7"/>
      <c r="C391" s="8"/>
      <c r="D391" s="11"/>
      <c r="E391" s="11"/>
      <c r="F391" s="11"/>
      <c r="G391" s="11"/>
      <c r="H391" s="11"/>
      <c r="I391" s="11"/>
      <c r="J391" s="11"/>
      <c r="K391" s="11"/>
      <c r="L391" s="11"/>
      <c r="M391" s="7"/>
    </row>
    <row r="392" spans="1:51" ht="18.95" customHeight="1">
      <c r="A392" s="7"/>
      <c r="B392" s="7"/>
      <c r="C392" s="8"/>
      <c r="D392" s="11"/>
      <c r="E392" s="11"/>
      <c r="F392" s="11"/>
      <c r="G392" s="11"/>
      <c r="H392" s="11"/>
      <c r="I392" s="11"/>
      <c r="J392" s="11"/>
      <c r="K392" s="11"/>
      <c r="L392" s="11"/>
      <c r="M392" s="7"/>
    </row>
    <row r="393" spans="1:51" ht="18.95" customHeight="1">
      <c r="A393" s="7"/>
      <c r="B393" s="7"/>
      <c r="C393" s="8"/>
      <c r="D393" s="11"/>
      <c r="E393" s="11"/>
      <c r="F393" s="11"/>
      <c r="G393" s="11"/>
      <c r="H393" s="11"/>
      <c r="I393" s="11"/>
      <c r="J393" s="11"/>
      <c r="K393" s="11"/>
      <c r="L393" s="11"/>
      <c r="M393" s="7"/>
    </row>
    <row r="394" spans="1:51" ht="18.95" customHeight="1">
      <c r="A394" s="7"/>
      <c r="B394" s="7"/>
      <c r="C394" s="8"/>
      <c r="D394" s="11"/>
      <c r="E394" s="11"/>
      <c r="F394" s="11"/>
      <c r="G394" s="11"/>
      <c r="H394" s="11"/>
      <c r="I394" s="11"/>
      <c r="J394" s="11"/>
      <c r="K394" s="11"/>
      <c r="L394" s="11"/>
      <c r="M394" s="7"/>
    </row>
    <row r="395" spans="1:51" ht="18.95" customHeight="1">
      <c r="A395" s="9" t="s">
        <v>45</v>
      </c>
      <c r="B395" s="134"/>
      <c r="C395" s="10"/>
      <c r="D395" s="12"/>
      <c r="E395" s="12"/>
      <c r="F395" s="12">
        <f>ROUNDDOWN(SUMIF(Q374:Q394, "1", F374:F394), 0)</f>
        <v>0</v>
      </c>
      <c r="G395" s="12"/>
      <c r="H395" s="12">
        <f>ROUNDDOWN(SUMIF(Q374:Q394, "1", H374:H394), 0)</f>
        <v>0</v>
      </c>
      <c r="I395" s="12"/>
      <c r="J395" s="12">
        <f>ROUNDDOWN(SUMIF(Q374:Q394, "1", J374:J394), 0)</f>
        <v>0</v>
      </c>
      <c r="K395" s="12"/>
      <c r="L395" s="12">
        <f>F395+H395+J395</f>
        <v>0</v>
      </c>
      <c r="M395" s="134"/>
      <c r="R395">
        <f t="shared" ref="R395:AY395" si="167">ROUNDDOWN(SUM(R374:R380), 0)</f>
        <v>0</v>
      </c>
      <c r="S395">
        <f t="shared" si="167"/>
        <v>0</v>
      </c>
      <c r="T395">
        <f t="shared" si="167"/>
        <v>0</v>
      </c>
      <c r="U395">
        <f t="shared" si="167"/>
        <v>0</v>
      </c>
      <c r="V395">
        <f t="shared" si="167"/>
        <v>0</v>
      </c>
      <c r="W395">
        <f t="shared" si="167"/>
        <v>0</v>
      </c>
      <c r="X395">
        <f t="shared" si="167"/>
        <v>0</v>
      </c>
      <c r="Y395">
        <f t="shared" si="167"/>
        <v>0</v>
      </c>
      <c r="Z395">
        <f t="shared" si="167"/>
        <v>0</v>
      </c>
      <c r="AA395">
        <f t="shared" si="167"/>
        <v>0</v>
      </c>
      <c r="AB395">
        <f t="shared" si="167"/>
        <v>0</v>
      </c>
      <c r="AC395">
        <f t="shared" si="167"/>
        <v>0</v>
      </c>
      <c r="AD395">
        <f t="shared" si="167"/>
        <v>0</v>
      </c>
      <c r="AE395">
        <f t="shared" si="167"/>
        <v>0</v>
      </c>
      <c r="AF395">
        <f t="shared" si="167"/>
        <v>0</v>
      </c>
      <c r="AG395">
        <f t="shared" si="167"/>
        <v>0</v>
      </c>
      <c r="AH395">
        <f t="shared" si="167"/>
        <v>0</v>
      </c>
      <c r="AI395">
        <f t="shared" si="167"/>
        <v>0</v>
      </c>
      <c r="AJ395">
        <f t="shared" si="167"/>
        <v>0</v>
      </c>
      <c r="AK395">
        <f t="shared" si="167"/>
        <v>0</v>
      </c>
      <c r="AL395">
        <f t="shared" si="167"/>
        <v>0</v>
      </c>
      <c r="AM395">
        <f t="shared" si="167"/>
        <v>0</v>
      </c>
      <c r="AN395">
        <f t="shared" si="167"/>
        <v>0</v>
      </c>
      <c r="AO395">
        <f t="shared" si="167"/>
        <v>0</v>
      </c>
      <c r="AP395">
        <f t="shared" si="167"/>
        <v>0</v>
      </c>
      <c r="AQ395">
        <f t="shared" si="167"/>
        <v>0</v>
      </c>
      <c r="AR395">
        <f t="shared" si="167"/>
        <v>0</v>
      </c>
      <c r="AS395">
        <f t="shared" si="167"/>
        <v>0</v>
      </c>
      <c r="AT395">
        <f t="shared" si="167"/>
        <v>0</v>
      </c>
      <c r="AU395">
        <f t="shared" si="167"/>
        <v>0</v>
      </c>
      <c r="AV395">
        <f t="shared" si="167"/>
        <v>0</v>
      </c>
      <c r="AW395">
        <f t="shared" si="167"/>
        <v>0</v>
      </c>
      <c r="AX395">
        <f t="shared" si="167"/>
        <v>0</v>
      </c>
      <c r="AY395">
        <f t="shared" si="167"/>
        <v>0</v>
      </c>
    </row>
    <row r="396" spans="1:51" ht="18.95" customHeight="1"/>
    <row r="397" spans="1:51" ht="18.95" customHeight="1"/>
    <row r="398" spans="1:51" ht="18.95" customHeight="1"/>
    <row r="399" spans="1:51" ht="18.95" customHeight="1"/>
    <row r="400" spans="1:51" ht="18.95" customHeight="1"/>
    <row r="401" ht="18.95" customHeight="1"/>
    <row r="402" ht="18.95" customHeight="1"/>
    <row r="403" ht="18.95" customHeight="1"/>
    <row r="404" ht="18.95" customHeight="1"/>
    <row r="405" ht="18.95" customHeight="1"/>
    <row r="406" ht="18.95" customHeight="1"/>
    <row r="407" ht="18.95" customHeight="1"/>
    <row r="408" ht="18.95" customHeight="1"/>
    <row r="409" ht="18.95" customHeight="1"/>
    <row r="410" ht="18.95" customHeight="1"/>
    <row r="411" ht="18.95" customHeight="1"/>
    <row r="412" ht="18.95" customHeight="1"/>
    <row r="413" ht="18.95" customHeight="1"/>
    <row r="414" ht="18.95" customHeight="1"/>
    <row r="415" ht="18.95" customHeight="1"/>
    <row r="416" ht="18.95" customHeight="1"/>
    <row r="417" ht="18.95" customHeight="1"/>
    <row r="418" ht="18.95" customHeight="1"/>
    <row r="419" ht="18.95" customHeight="1"/>
    <row r="420" ht="18.95" customHeight="1"/>
    <row r="421" ht="18.95" customHeight="1"/>
    <row r="422" ht="18.95" customHeight="1"/>
    <row r="423" ht="18.95" customHeight="1"/>
    <row r="424" ht="18.95" customHeight="1"/>
    <row r="425" ht="18.95" customHeight="1"/>
    <row r="426" ht="18.95" customHeight="1"/>
    <row r="427" ht="18.95" customHeight="1"/>
    <row r="428" ht="18.95" customHeight="1"/>
    <row r="429" ht="18.95" customHeight="1"/>
    <row r="430" ht="18.95" customHeight="1"/>
    <row r="431" ht="18.95" customHeight="1"/>
    <row r="432" ht="18.95" customHeight="1"/>
    <row r="433" ht="18.95" customHeight="1"/>
    <row r="434" ht="18.95" customHeight="1"/>
    <row r="435" ht="18.95" customHeight="1"/>
    <row r="436" ht="18.95" customHeight="1"/>
    <row r="437" ht="18.95" customHeight="1"/>
    <row r="438" ht="18.95" customHeight="1"/>
    <row r="439" ht="18.95" customHeight="1"/>
    <row r="440" ht="18.95" customHeight="1"/>
    <row r="441" ht="18.95" customHeight="1"/>
    <row r="442" ht="18.95" customHeight="1"/>
    <row r="443" ht="18.95" customHeight="1"/>
    <row r="444" ht="18.95" customHeight="1"/>
    <row r="445" ht="18.95" customHeight="1"/>
    <row r="446" ht="18.95" customHeight="1"/>
    <row r="447" ht="18.95" customHeight="1"/>
    <row r="448" ht="18.95" customHeight="1"/>
    <row r="449" ht="18.95" customHeight="1"/>
    <row r="450" ht="18.95" customHeight="1"/>
    <row r="451" ht="18.95" customHeight="1"/>
    <row r="452" ht="18.95" customHeight="1"/>
    <row r="453" ht="18.95" customHeight="1"/>
    <row r="454" ht="18.95" customHeight="1"/>
    <row r="455" ht="18.95" customHeight="1"/>
    <row r="456" ht="18.95" customHeight="1"/>
    <row r="457" ht="18.95" customHeight="1"/>
    <row r="458" ht="18.95" customHeight="1"/>
    <row r="459" ht="18.95" customHeight="1"/>
    <row r="460" ht="18.95" customHeight="1"/>
    <row r="461" ht="18.95" customHeight="1"/>
    <row r="462" ht="18.95" customHeight="1"/>
    <row r="463" ht="18.95" customHeight="1"/>
    <row r="464" ht="18.95" customHeight="1"/>
    <row r="465" ht="18.95" customHeight="1"/>
    <row r="466" ht="18.95" customHeight="1"/>
    <row r="467" ht="18.95" customHeight="1"/>
    <row r="468" ht="18.95" customHeight="1"/>
    <row r="469" ht="18.95" customHeight="1"/>
    <row r="470" ht="18.95" customHeight="1"/>
    <row r="471" ht="18.95" customHeight="1"/>
    <row r="472" ht="18.95" customHeight="1"/>
    <row r="473" ht="18.95" customHeight="1"/>
  </sheetData>
  <mergeCells count="27">
    <mergeCell ref="A350:M350"/>
    <mergeCell ref="A373:M373"/>
    <mergeCell ref="A235:M235"/>
    <mergeCell ref="A258:M258"/>
    <mergeCell ref="A281:M281"/>
    <mergeCell ref="A304:M304"/>
    <mergeCell ref="A327:M327"/>
    <mergeCell ref="A5:M5"/>
    <mergeCell ref="A28:M28"/>
    <mergeCell ref="A51:M51"/>
    <mergeCell ref="A74:M74"/>
    <mergeCell ref="A212:M212"/>
    <mergeCell ref="A189:M189"/>
    <mergeCell ref="A97:M97"/>
    <mergeCell ref="A143:M143"/>
    <mergeCell ref="A166:M166"/>
    <mergeCell ref="A1:M1"/>
    <mergeCell ref="A2:M2"/>
    <mergeCell ref="A3:A4"/>
    <mergeCell ref="B3:B4"/>
    <mergeCell ref="C3:C4"/>
    <mergeCell ref="D3:D4"/>
    <mergeCell ref="M3:M4"/>
    <mergeCell ref="E3:F3"/>
    <mergeCell ref="G3:H3"/>
    <mergeCell ref="I3:J3"/>
    <mergeCell ref="K3:L3"/>
  </mergeCells>
  <phoneticPr fontId="100" type="noConversion"/>
  <conditionalFormatting sqref="A5 A6:M395">
    <cfRule type="containsText" dxfId="1" priority="1" stopIfTrue="1" operator="containsText" text=".">
      <formula>NOT(ISERROR(SEARCH(".",A5)))</formula>
    </cfRule>
    <cfRule type="notContainsText" dxfId="0" priority="2" stopIfTrue="1" operator="notContains" text=".">
      <formula>ISERROR(SEARCH(".",A5))</formula>
    </cfRule>
  </conditionalFormatting>
  <pageMargins left="0.74555149110298213" right="0" top="0.4305908611817223" bottom="0.1388888888888889" header="0.31496062992125984" footer="0.1388888888888889"/>
  <pageSetup paperSize="9" orientation="landscape" r:id="rId1"/>
  <rowBreaks count="17" manualBreakCount="17">
    <brk id="27" max="12" man="1"/>
    <brk id="50" max="12" man="1"/>
    <brk id="73" max="12" man="1"/>
    <brk id="96" max="12" man="1"/>
    <brk id="119" max="12" man="1"/>
    <brk id="142" max="12" man="1"/>
    <brk id="165" max="12" man="1"/>
    <brk id="188" max="12" man="1"/>
    <brk id="211" max="12" man="1"/>
    <brk id="234" max="12" man="1"/>
    <brk id="257" max="12" man="1"/>
    <brk id="280" max="12" man="1"/>
    <brk id="303" max="12" man="1"/>
    <brk id="326" max="12" man="1"/>
    <brk id="349" max="12" man="1"/>
    <brk id="372" max="12" man="1"/>
    <brk id="395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D4D27-A748-43B9-ACB3-CF89CF0F5916}">
  <dimension ref="A1:L64"/>
  <sheetViews>
    <sheetView view="pageBreakPreview" zoomScale="80" zoomScaleSheetLayoutView="80" workbookViewId="0">
      <selection activeCell="N17" sqref="N17"/>
    </sheetView>
  </sheetViews>
  <sheetFormatPr defaultRowHeight="37.5"/>
  <cols>
    <col min="1" max="11" width="9" style="124"/>
    <col min="12" max="12" width="18.25" style="124" customWidth="1"/>
    <col min="13" max="16384" width="9" style="124"/>
  </cols>
  <sheetData>
    <row r="1" spans="1:12" ht="102.75" customHeight="1">
      <c r="A1" s="289" t="str">
        <f>표지!A2</f>
        <v>성가요양원 승강기 설치공사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</row>
    <row r="2" spans="1:12" ht="46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</row>
    <row r="3" spans="1:12" ht="15" customHeight="1"/>
    <row r="4" spans="1:12" ht="15" customHeight="1"/>
    <row r="5" spans="1:12" ht="15" customHeight="1"/>
    <row r="6" spans="1:12" ht="15" customHeight="1">
      <c r="H6" s="125"/>
      <c r="I6" s="125"/>
    </row>
    <row r="7" spans="1:12" ht="15" customHeight="1">
      <c r="H7" s="125"/>
      <c r="I7" s="125"/>
    </row>
    <row r="8" spans="1:12" ht="15" customHeight="1">
      <c r="H8" s="125"/>
      <c r="I8" s="125"/>
    </row>
    <row r="9" spans="1:12" ht="150" customHeight="1">
      <c r="A9" s="287" t="s">
        <v>101</v>
      </c>
      <c r="B9" s="287"/>
      <c r="C9" s="287"/>
      <c r="D9" s="287"/>
      <c r="E9" s="287"/>
      <c r="F9" s="287"/>
      <c r="G9" s="287"/>
      <c r="H9" s="288"/>
      <c r="I9" s="288"/>
      <c r="J9" s="287"/>
      <c r="K9" s="287"/>
      <c r="L9" s="287"/>
    </row>
    <row r="10" spans="1:12" ht="15" customHeight="1">
      <c r="H10" s="125"/>
      <c r="I10" s="125"/>
    </row>
    <row r="11" spans="1:12" ht="15" customHeight="1">
      <c r="H11" s="125"/>
      <c r="I11" s="125"/>
    </row>
    <row r="12" spans="1:12" ht="15" customHeight="1">
      <c r="H12" s="125"/>
      <c r="I12" s="125"/>
    </row>
    <row r="13" spans="1:12" ht="15" customHeight="1">
      <c r="H13" s="125"/>
      <c r="I13" s="125"/>
    </row>
    <row r="14" spans="1:12" ht="15" customHeight="1">
      <c r="H14" s="125"/>
      <c r="I14" s="125"/>
    </row>
    <row r="15" spans="1:12" ht="15" customHeight="1"/>
    <row r="16" spans="1:12" ht="15" customHeight="1"/>
    <row r="17" spans="1:12" ht="102.75" customHeight="1">
      <c r="A17" s="289" t="str">
        <f>A1</f>
        <v>성가요양원 승강기 설치공사</v>
      </c>
      <c r="B17" s="289"/>
      <c r="C17" s="289"/>
      <c r="D17" s="289"/>
      <c r="E17" s="289"/>
      <c r="F17" s="289"/>
      <c r="G17" s="289"/>
      <c r="H17" s="289"/>
      <c r="I17" s="289"/>
      <c r="J17" s="289"/>
      <c r="K17" s="289"/>
      <c r="L17" s="289"/>
    </row>
    <row r="18" spans="1:12" ht="46.5" customHeight="1">
      <c r="A18" s="290"/>
      <c r="B18" s="290"/>
      <c r="C18" s="290"/>
      <c r="D18" s="290"/>
      <c r="E18" s="290"/>
      <c r="F18" s="290"/>
      <c r="G18" s="290"/>
      <c r="H18" s="290"/>
      <c r="I18" s="290"/>
      <c r="J18" s="290"/>
      <c r="K18" s="290"/>
      <c r="L18" s="290"/>
    </row>
    <row r="19" spans="1:12" ht="15" customHeight="1"/>
    <row r="20" spans="1:12" ht="15" customHeight="1"/>
    <row r="21" spans="1:12" ht="15" customHeight="1"/>
    <row r="22" spans="1:12" ht="15" customHeight="1">
      <c r="H22" s="125"/>
      <c r="I22" s="125"/>
    </row>
    <row r="23" spans="1:12" ht="15" customHeight="1">
      <c r="H23" s="125"/>
      <c r="I23" s="125"/>
    </row>
    <row r="24" spans="1:12" ht="15" customHeight="1">
      <c r="H24" s="125"/>
      <c r="I24" s="125"/>
    </row>
    <row r="25" spans="1:12" ht="150" customHeight="1">
      <c r="A25" s="287" t="s">
        <v>102</v>
      </c>
      <c r="B25" s="287"/>
      <c r="C25" s="287"/>
      <c r="D25" s="287"/>
      <c r="E25" s="287"/>
      <c r="F25" s="287"/>
      <c r="G25" s="287"/>
      <c r="H25" s="288"/>
      <c r="I25" s="288"/>
      <c r="J25" s="287"/>
      <c r="K25" s="287"/>
      <c r="L25" s="287"/>
    </row>
    <row r="26" spans="1:12" ht="15" customHeight="1">
      <c r="H26" s="125"/>
      <c r="I26" s="125"/>
    </row>
    <row r="27" spans="1:12" ht="15" customHeight="1">
      <c r="H27" s="125"/>
      <c r="I27" s="125"/>
    </row>
    <row r="28" spans="1:12" ht="15" customHeight="1">
      <c r="H28" s="125"/>
      <c r="I28" s="125"/>
    </row>
    <row r="29" spans="1:12" ht="15" customHeight="1">
      <c r="H29" s="125"/>
      <c r="I29" s="125"/>
    </row>
    <row r="30" spans="1:12" ht="15" customHeight="1">
      <c r="H30" s="125"/>
      <c r="I30" s="125"/>
    </row>
    <row r="31" spans="1:12" ht="15" customHeight="1"/>
    <row r="32" spans="1:12" ht="15" customHeight="1"/>
    <row r="33" spans="1:12" ht="102.75" customHeight="1">
      <c r="A33" s="289" t="str">
        <f>A17</f>
        <v>성가요양원 승강기 설치공사</v>
      </c>
      <c r="B33" s="289"/>
      <c r="C33" s="289"/>
      <c r="D33" s="289"/>
      <c r="E33" s="289"/>
      <c r="F33" s="289"/>
      <c r="G33" s="289"/>
      <c r="H33" s="289"/>
      <c r="I33" s="289"/>
      <c r="J33" s="289"/>
      <c r="K33" s="289"/>
      <c r="L33" s="289"/>
    </row>
    <row r="34" spans="1:12" ht="46.5" customHeight="1">
      <c r="A34" s="290"/>
      <c r="B34" s="290"/>
      <c r="C34" s="290"/>
      <c r="D34" s="290"/>
      <c r="E34" s="290"/>
      <c r="F34" s="290"/>
      <c r="G34" s="290"/>
      <c r="H34" s="290"/>
      <c r="I34" s="290"/>
      <c r="J34" s="290"/>
      <c r="K34" s="290"/>
      <c r="L34" s="290"/>
    </row>
    <row r="35" spans="1:12" ht="15" customHeight="1"/>
    <row r="36" spans="1:12" ht="15" customHeight="1"/>
    <row r="37" spans="1:12" ht="15" customHeight="1"/>
    <row r="38" spans="1:12" ht="15" customHeight="1">
      <c r="H38" s="125"/>
      <c r="I38" s="125"/>
    </row>
    <row r="39" spans="1:12" ht="15" customHeight="1">
      <c r="H39" s="125"/>
      <c r="I39" s="125"/>
    </row>
    <row r="40" spans="1:12" ht="15" customHeight="1">
      <c r="H40" s="125"/>
      <c r="I40" s="125"/>
    </row>
    <row r="41" spans="1:12" ht="150" customHeight="1">
      <c r="A41" s="287" t="s">
        <v>103</v>
      </c>
      <c r="B41" s="287"/>
      <c r="C41" s="287"/>
      <c r="D41" s="287"/>
      <c r="E41" s="287"/>
      <c r="F41" s="287"/>
      <c r="G41" s="287"/>
      <c r="H41" s="288"/>
      <c r="I41" s="288"/>
      <c r="J41" s="287"/>
      <c r="K41" s="287"/>
      <c r="L41" s="287"/>
    </row>
    <row r="42" spans="1:12" ht="15" customHeight="1">
      <c r="H42" s="125"/>
      <c r="I42" s="125"/>
    </row>
    <row r="43" spans="1:12" ht="15" customHeight="1">
      <c r="H43" s="125"/>
      <c r="I43" s="125"/>
    </row>
    <row r="44" spans="1:12" ht="15" customHeight="1">
      <c r="H44" s="125"/>
      <c r="I44" s="125"/>
    </row>
    <row r="45" spans="1:12" ht="15" customHeight="1">
      <c r="H45" s="125"/>
      <c r="I45" s="125"/>
    </row>
    <row r="46" spans="1:12" ht="15" customHeight="1">
      <c r="H46" s="125"/>
      <c r="I46" s="125"/>
    </row>
    <row r="47" spans="1:12" ht="15" customHeight="1"/>
    <row r="48" spans="1:12" ht="15" customHeight="1"/>
    <row r="49" spans="1:12" ht="102.75" customHeight="1">
      <c r="A49" s="289" t="str">
        <f>A33</f>
        <v>성가요양원 승강기 설치공사</v>
      </c>
      <c r="B49" s="289"/>
      <c r="C49" s="289"/>
      <c r="D49" s="289"/>
      <c r="E49" s="289"/>
      <c r="F49" s="289"/>
      <c r="G49" s="289"/>
      <c r="H49" s="289"/>
      <c r="I49" s="289"/>
      <c r="J49" s="289"/>
      <c r="K49" s="289"/>
      <c r="L49" s="289"/>
    </row>
    <row r="50" spans="1:12" ht="46.5" customHeight="1">
      <c r="A50" s="290"/>
      <c r="B50" s="290"/>
      <c r="C50" s="290"/>
      <c r="D50" s="290"/>
      <c r="E50" s="290"/>
      <c r="F50" s="290"/>
      <c r="G50" s="290"/>
      <c r="H50" s="290"/>
      <c r="I50" s="290"/>
      <c r="J50" s="290"/>
      <c r="K50" s="290"/>
      <c r="L50" s="290"/>
    </row>
    <row r="51" spans="1:12" ht="15" customHeight="1"/>
    <row r="52" spans="1:12" ht="15" customHeight="1"/>
    <row r="53" spans="1:12" ht="15" customHeight="1"/>
    <row r="54" spans="1:12" ht="15" customHeight="1">
      <c r="H54" s="125"/>
      <c r="I54" s="125"/>
    </row>
    <row r="55" spans="1:12" ht="15" customHeight="1">
      <c r="H55" s="125"/>
      <c r="I55" s="125"/>
    </row>
    <row r="56" spans="1:12" ht="15" customHeight="1">
      <c r="H56" s="125"/>
      <c r="I56" s="125"/>
    </row>
    <row r="57" spans="1:12" ht="150" customHeight="1">
      <c r="A57" s="287" t="s">
        <v>104</v>
      </c>
      <c r="B57" s="287"/>
      <c r="C57" s="287"/>
      <c r="D57" s="287"/>
      <c r="E57" s="287"/>
      <c r="F57" s="287"/>
      <c r="G57" s="287"/>
      <c r="H57" s="288"/>
      <c r="I57" s="288"/>
      <c r="J57" s="287"/>
      <c r="K57" s="287"/>
      <c r="L57" s="287"/>
    </row>
    <row r="58" spans="1:12" ht="15" customHeight="1">
      <c r="H58" s="125"/>
      <c r="I58" s="125"/>
    </row>
    <row r="59" spans="1:12" ht="15" customHeight="1">
      <c r="H59" s="125"/>
      <c r="I59" s="125"/>
    </row>
    <row r="60" spans="1:12" ht="15" customHeight="1">
      <c r="H60" s="125"/>
      <c r="I60" s="125"/>
    </row>
    <row r="61" spans="1:12" ht="15" customHeight="1">
      <c r="H61" s="125"/>
      <c r="I61" s="125"/>
    </row>
    <row r="62" spans="1:12" ht="15" customHeight="1">
      <c r="H62" s="125"/>
      <c r="I62" s="125"/>
    </row>
    <row r="63" spans="1:12" ht="15" customHeight="1"/>
    <row r="64" spans="1:12" ht="15" customHeight="1"/>
  </sheetData>
  <mergeCells count="12">
    <mergeCell ref="A57:L57"/>
    <mergeCell ref="A1:L1"/>
    <mergeCell ref="A2:L2"/>
    <mergeCell ref="A9:L9"/>
    <mergeCell ref="A17:L17"/>
    <mergeCell ref="A18:L18"/>
    <mergeCell ref="A25:L25"/>
    <mergeCell ref="A33:L33"/>
    <mergeCell ref="A34:L34"/>
    <mergeCell ref="A41:L41"/>
    <mergeCell ref="A49:L49"/>
    <mergeCell ref="A50:L50"/>
  </mergeCells>
  <phoneticPr fontId="100" type="noConversion"/>
  <pageMargins left="0.9055118110236221" right="0.35433070866141736" top="0.59055118110236227" bottom="0.59055118110236227" header="0.23622047244094491" footer="0.27559055118110237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7</vt:i4>
      </vt:variant>
    </vt:vector>
  </HeadingPairs>
  <TitlesOfParts>
    <vt:vector size="13" baseType="lpstr">
      <vt:lpstr>표지</vt:lpstr>
      <vt:lpstr>갑지(건축)</vt:lpstr>
      <vt:lpstr>원가</vt:lpstr>
      <vt:lpstr>집계표(건축)</vt:lpstr>
      <vt:lpstr>내역서</vt:lpstr>
      <vt:lpstr>간지</vt:lpstr>
      <vt:lpstr>간지!Print_Area</vt:lpstr>
      <vt:lpstr>'갑지(건축)'!Print_Area</vt:lpstr>
      <vt:lpstr>내역서!Print_Area</vt:lpstr>
      <vt:lpstr>원가!Print_Area</vt:lpstr>
      <vt:lpstr>'집계표(건축)'!Print_Area</vt:lpstr>
      <vt:lpstr>표지!Print_Area</vt:lpstr>
      <vt:lpstr>내역서!Print_Titles</vt:lpstr>
    </vt:vector>
  </TitlesOfParts>
  <Company>LOCAL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상무 이</cp:lastModifiedBy>
  <cp:lastPrinted>2026-05-26T13:12:24Z</cp:lastPrinted>
  <dcterms:created xsi:type="dcterms:W3CDTF">2012-12-06T23:56:36Z</dcterms:created>
  <dcterms:modified xsi:type="dcterms:W3CDTF">2026-05-27T07:27:06Z</dcterms:modified>
</cp:coreProperties>
</file>