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(26~)\2026 공사\안평초 외 2교(신묵초, 중화초) 급식실 증축 및 화장실개선 통신공사\"/>
    </mc:Choice>
  </mc:AlternateContent>
  <xr:revisionPtr revIDLastSave="0" documentId="13_ncr:1_{AE0754F4-E434-4F97-BC81-22D1D2203C0B}" xr6:coauthVersionLast="36" xr6:coauthVersionMax="36" xr10:uidLastSave="{00000000-0000-0000-0000-000000000000}"/>
  <bookViews>
    <workbookView xWindow="-120" yWindow="-120" windowWidth="29040" windowHeight="15720" tabRatio="724" xr2:uid="{00000000-000D-0000-FFFF-FFFF00000000}"/>
  </bookViews>
  <sheets>
    <sheet name="원가" sheetId="17" r:id="rId1"/>
    <sheet name="총괄표" sheetId="11" r:id="rId2"/>
    <sheet name="내역서(안평초)" sheetId="10" r:id="rId3"/>
    <sheet name="내역서(신묵초)" sheetId="18" r:id="rId4"/>
    <sheet name="내역서(중화초)" sheetId="19" r:id="rId5"/>
    <sheet name="일대목차" sheetId="12" r:id="rId6"/>
    <sheet name="일위대가" sheetId="9" r:id="rId7"/>
    <sheet name="노임근거" sheetId="8" r:id="rId8"/>
    <sheet name="일위노임" sheetId="15" r:id="rId9"/>
    <sheet name="합산자재" sheetId="6" state="hidden" r:id="rId10"/>
    <sheet name="단가조사" sheetId="7" r:id="rId11"/>
    <sheet name="옵션" sheetId="5" state="hidden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_10G_0Extr">#REF!</definedName>
    <definedName name="_12G_0Extract">#REF!</definedName>
    <definedName name="_14G__Extr">#REF!</definedName>
    <definedName name="_16G__Extract">#REF!</definedName>
    <definedName name="_1R">#REF!</definedName>
    <definedName name="_1X">#REF!</definedName>
    <definedName name="_2_3_0Crite">#REF!</definedName>
    <definedName name="_3R">#REF!</definedName>
    <definedName name="_3X">#REF!</definedName>
    <definedName name="_4_3_0Criteria">#REF!</definedName>
    <definedName name="_6_3__Crite">#REF!</definedName>
    <definedName name="_8_3__Criteria">#REF!</definedName>
    <definedName name="_a100000">#REF!</definedName>
    <definedName name="_a80000">#REF!</definedName>
    <definedName name="_B22">[1]일위대가!$1400:$1413=[1]일위대가!$A$1400</definedName>
    <definedName name="_Fill" localSheetId="3" hidden="1">#REF!</definedName>
    <definedName name="_Fill" hidden="1">#REF!</definedName>
    <definedName name="_K02">[1]일위대가!$732:$745=[1]일위대가!$A$732</definedName>
    <definedName name="_Key1" localSheetId="0" hidden="1">#REF!</definedName>
    <definedName name="_Key1" hidden="1">#REF!</definedName>
    <definedName name="_NMB96">#REF!</definedName>
    <definedName name="_O03">[1]일위대가!$1516:$1529=[1]일위대가!$A$1516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zz1">#REF!</definedName>
    <definedName name="\a">#N/A</definedName>
    <definedName name="A">#REF!</definedName>
    <definedName name="AA">[2]노무비!$B$2</definedName>
    <definedName name="aer">#REF!,#REF!</definedName>
    <definedName name="AFC설비">#REF!</definedName>
    <definedName name="AT">[3]간선계산!#REF!</definedName>
    <definedName name="B">[4]!Macro5</definedName>
    <definedName name="CC">#REF!</definedName>
    <definedName name="CCTV설비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URRENT_1">#REF!</definedName>
    <definedName name="CURRENT_2">#REF!</definedName>
    <definedName name="CURRENT_3">#REF!</definedName>
    <definedName name="CV">[5]DATA!$F$4:$J$14</definedName>
    <definedName name="CV14_2C">[6]단가!#REF!</definedName>
    <definedName name="CV14_4C">[6]단가!#REF!</definedName>
    <definedName name="CV5.5_2">[6]단가!#REF!</definedName>
    <definedName name="CV5.5_4C">[6]단가!#REF!</definedName>
    <definedName name="CV8_2C">[6]단가!#REF!</definedName>
    <definedName name="CV8_4C">[6]단가!#REF!</definedName>
    <definedName name="DANGA">#REF!,#REF!</definedName>
    <definedName name="_xlnm.Database">#REF!</definedName>
    <definedName name="database2">#REF!</definedName>
    <definedName name="DISTANCE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[7]Sheet1!$E$14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[7]Sheet1!$E$5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LP">#REF!</definedName>
    <definedName name="FF">#REF!</definedName>
    <definedName name="FIXT">[8]데이타!$U$23:$V$50</definedName>
    <definedName name="G14S1">[7]Sheet1!$G$14</definedName>
    <definedName name="G5S1">[7]Sheet1!$G$5</definedName>
    <definedName name="GROUND">#REF!</definedName>
    <definedName name="gu">#REF!,#REF!</definedName>
    <definedName name="HH">[9]정부노임단가!$A$5:$F$215</definedName>
    <definedName name="ID">#REF!,#REF!</definedName>
    <definedName name="ITEM">[10]ITEM!#REF!</definedName>
    <definedName name="JH">[11]정부노임단가!$A$5:$F$215</definedName>
    <definedName name="JJ">[12]정부노임단가!$A$5:$F$215</definedName>
    <definedName name="KA">[13]MOTOR!$B$61:$E$68</definedName>
    <definedName name="KK">[5]DATA!$F$17:$G$26</definedName>
    <definedName name="kVA">#REF!</definedName>
    <definedName name="LP___4">#REF!</definedName>
    <definedName name="M">'[14]동력부하(도산)'!$B$2:$G$4</definedName>
    <definedName name="Macro1">[15]!Macro1</definedName>
    <definedName name="Macro10">[16]!Macro10</definedName>
    <definedName name="Macro11">[15]!Macro11</definedName>
    <definedName name="Macro12">[16]!Macro12</definedName>
    <definedName name="Macro13">[16]!Macro13</definedName>
    <definedName name="Macro14">[16]!Macro14</definedName>
    <definedName name="Macro2">[16]!Macro2</definedName>
    <definedName name="Macro3">[15]!Macro3</definedName>
    <definedName name="Macro4">[15]!Macro4</definedName>
    <definedName name="Macro5">[16]!Macro5</definedName>
    <definedName name="Macro6">[16]!Macro6</definedName>
    <definedName name="Macro7">[16]!Macro7</definedName>
    <definedName name="Macro8">[16]!Macro8</definedName>
    <definedName name="Macro9">[16]특별교실!Macro9</definedName>
    <definedName name="MCCB_AF1">'[17]Macro(차단기)'!$A$1</definedName>
    <definedName name="MCCB_AF2">#REF!</definedName>
    <definedName name="MNHL">[15]Sheet1!$A$4:$H$5</definedName>
    <definedName name="MONEY">#REF!,#REF!</definedName>
    <definedName name="MOTER_1">#REF!</definedName>
    <definedName name="MOTER_3">#REF!</definedName>
    <definedName name="NHL">[18]터널조도!$AR$19:$AT$25</definedName>
    <definedName name="NOMUBY">#REF!</definedName>
    <definedName name="PASS">#REF!</definedName>
    <definedName name="PE">#REF!</definedName>
    <definedName name="PE100C">[6]단가!#REF!</definedName>
    <definedName name="PE16C">[6]단가!#REF!</definedName>
    <definedName name="PE22C">[6]단가!#REF!</definedName>
    <definedName name="PE28C">[6]단가!#REF!</definedName>
    <definedName name="PE36C">[6]단가!#REF!</definedName>
    <definedName name="PE42C">[6]단가!#REF!</definedName>
    <definedName name="PE54C">[6]단가!#REF!</definedName>
    <definedName name="PEE">[5]DATA!$N$4:$P$12</definedName>
    <definedName name="PH">#REF!</definedName>
    <definedName name="pp">#REF!,#REF!</definedName>
    <definedName name="ppp">'[19]Y-WORK'!Macro9</definedName>
    <definedName name="_xlnm.Print_Area" localSheetId="3">'내역서(신묵초)'!$A$1:$Q$29</definedName>
    <definedName name="_xlnm.Print_Area" localSheetId="2">'내역서(안평초)'!$A$1:$Q$81</definedName>
    <definedName name="_xlnm.Print_Area" localSheetId="4">'내역서(중화초)'!$A$1:$Q$29</definedName>
    <definedName name="_xlnm.Print_Area" localSheetId="7">노임근거!$A$1:$T$55</definedName>
    <definedName name="_xlnm.Print_Area" localSheetId="8">일위노임!$A$1:$T$29</definedName>
    <definedName name="_xlnm.Print_Area" localSheetId="6">일위대가!$A$1:$Q$29</definedName>
    <definedName name="_xlnm.Print_Area" localSheetId="1">총괄표!$A$1:$Q$28</definedName>
    <definedName name="PRINT_TILTES">#REF!</definedName>
    <definedName name="_xlnm.Print_Titles" localSheetId="3">'내역서(신묵초)'!$1:$3</definedName>
    <definedName name="_xlnm.Print_Titles" localSheetId="2">'내역서(안평초)'!$1:$3</definedName>
    <definedName name="_xlnm.Print_Titles" localSheetId="4">'내역서(중화초)'!$1:$3</definedName>
    <definedName name="_xlnm.Print_Titles" localSheetId="7">노임근거!$1:$3</definedName>
    <definedName name="_xlnm.Print_Titles" localSheetId="10">단가조사!$1:$3</definedName>
    <definedName name="_xlnm.Print_Titles" localSheetId="5">일대목차!$1:$3</definedName>
    <definedName name="_xlnm.Print_Titles" localSheetId="8">일위노임!$1:$3</definedName>
    <definedName name="_xlnm.Print_Titles" localSheetId="6">일위대가!$1:$3</definedName>
    <definedName name="_xlnm.Print_Titles" localSheetId="1">총괄표!$1:$3</definedName>
    <definedName name="_xlnm.Print_Titles" localSheetId="9">합산자재!$1:$3</definedName>
    <definedName name="_xlnm.Print_Titles">#REF!</definedName>
    <definedName name="Q">[4]!Macro13</definedName>
    <definedName name="QKF">'[20]Macro(차단기)'!$B$1</definedName>
    <definedName name="RT">#REF!,#REF!,#REF!</definedName>
    <definedName name="rty">#REF!,#REF!</definedName>
    <definedName name="SHEET56">#REF!</definedName>
    <definedName name="SIL">[8]데이타!$R$23:$S$32</definedName>
    <definedName name="sr">#REF!,#REF!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3P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UNIT_1">#REF!</definedName>
    <definedName name="UNIT_3">#REF!</definedName>
    <definedName name="uu">[21]DATA!$B$4:$F$495</definedName>
    <definedName name="VIP">[4]특별교실!Macro9</definedName>
    <definedName name="VIR">[4]!Macro7</definedName>
    <definedName name="VIS">[4]특별교실!Macro9</definedName>
    <definedName name="WIRE_1">#REF!</definedName>
    <definedName name="WIRE_3">#REF!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X9701D_일위대가_List">#REF!</definedName>
    <definedName name="ZP">#REF!</definedName>
    <definedName name="ZZ">#REF!</definedName>
    <definedName name="ZZZ">#REF!,#REF!,#REF!</definedName>
    <definedName name="ㄱ">#REF!</definedName>
    <definedName name="가로등">[0]!가로등</definedName>
    <definedName name="가로등부표1">[22]!Macro13</definedName>
    <definedName name="가로등부표2">#REF!,#REF!</definedName>
    <definedName name="가로등입력">[0]!가로등입력</definedName>
    <definedName name="가로등주">#REF!</definedName>
    <definedName name="가명">#REF!</definedName>
    <definedName name="가명2">#REF!</definedName>
    <definedName name="가명3">#REF!</definedName>
    <definedName name="가설공사비">#REF!</definedName>
    <definedName name="간접노무비">#REF!</definedName>
    <definedName name="간접재료비">#REF!</definedName>
    <definedName name="경기노임">#REF!</definedName>
    <definedName name="경비">[23]설계산출기초!$G$6</definedName>
    <definedName name="계산조건">#REF!,#REF!</definedName>
    <definedName name="계산조건1">[22]!Macro6</definedName>
    <definedName name="고재">#REF!</definedName>
    <definedName name="고케">#REF!</definedName>
    <definedName name="공구손료">#REF!</definedName>
    <definedName name="공기">[24]동원인원!$E$127</definedName>
    <definedName name="공명">[23]도급예산내역서봉투!$C$5</definedName>
    <definedName name="공비">#REF!</definedName>
    <definedName name="공사감독자">#REF!</definedName>
    <definedName name="공사명">#REF!</definedName>
    <definedName name="공사원가계산서경비소계">[23]공사원가계산서!$C$22</definedName>
    <definedName name="공사원가계산서노무비">[23]공사원가계산서!$C$9</definedName>
    <definedName name="공사원가계산서재료비">[23]공사원가계산서!$C$6</definedName>
    <definedName name="공압축3.5간재">'[25]기계경비(시간당)'!$H$248</definedName>
    <definedName name="공압축3.5노무">'[25]기계경비(시간당)'!$H$244</definedName>
    <definedName name="공압축3.5노무야간">'[25]기계경비(시간당)'!$H$245</definedName>
    <definedName name="공압축3.5손료">'[25]기계경비(시간당)'!$H$243</definedName>
    <definedName name="공압축7.1간재">'[25]기계경비(시간당)'!$H$256</definedName>
    <definedName name="공압축7.1노무">'[25]기계경비(시간당)'!$H$252</definedName>
    <definedName name="공압축7.1노무야간">'[25]기계경비(시간당)'!$H$253</definedName>
    <definedName name="공압축7.1손료">'[25]기계경비(시간당)'!$H$251</definedName>
    <definedName name="공종">'[26]효성CB 1P기초'!#REF!</definedName>
    <definedName name="관급">#REF!,#REF!,#REF!</definedName>
    <definedName name="관급자재">#REF!,#REF!,#REF!</definedName>
    <definedName name="관급자재비">#REF!</definedName>
    <definedName name="관로터파기">[27]!돌아가기</definedName>
    <definedName name="굵기">[27]!굵기</definedName>
    <definedName name="기기신설">#REF!</definedName>
    <definedName name="기기철거">#REF!</definedName>
    <definedName name="기타경비">[23]설계산출기초!$G$15</definedName>
    <definedName name="기타자재">[0]!기타자재</definedName>
    <definedName name="기호">#REF!</definedName>
    <definedName name="날짜">[23]설계산출표지!$B$8</definedName>
    <definedName name="내">#REF!</definedName>
    <definedName name="내역서">#REF!</definedName>
    <definedName name="내역서1">#REF!</definedName>
    <definedName name="내전">[28]노무비!$B$2</definedName>
    <definedName name="노무비">[29]인건비!$B$3:$C$17</definedName>
    <definedName name="노임">#REF!</definedName>
    <definedName name="노임단가">#REF!</definedName>
    <definedName name="노출형">[8]DATA!$E$50:$F$59</definedName>
    <definedName name="다">#REF!</definedName>
    <definedName name="단가">#REF!</definedName>
    <definedName name="단가_1">#REF!</definedName>
    <definedName name="단가비교표">#REF!,#REF!</definedName>
    <definedName name="단가테이블">'[25]기계경비(시간당)'!$C$1:$F$58</definedName>
    <definedName name="도급공사비">#REF!</definedName>
    <definedName name="도급예산내역서총괄표공구손료">[23]도급예산내역서총괄표!$G$21</definedName>
    <definedName name="도급예산내역서총괄표공비">[23]도급예산내역서총괄표!$H$21</definedName>
    <definedName name="도급예산내역서총괄표재료비">[23]도급예산내역서총괄표!$F$21</definedName>
    <definedName name="돌아가_교통">[27]!돌아가_교통</definedName>
    <definedName name="돌아가기">[27]!돌아가기</definedName>
    <definedName name="동원">#REF!</definedName>
    <definedName name="동원1">#REF!</definedName>
    <definedName name="등가거리">'[30]전선 및 전선관'!$A$1:$F$3</definedName>
    <definedName name="등가도움">[27]!등가도움</definedName>
    <definedName name="ㄹㄹㄹ">#REF!</definedName>
    <definedName name="램머Q간재">[25]램머!$D$20</definedName>
    <definedName name="램머Q간재10">[25]램머!$F$20</definedName>
    <definedName name="램머Q간재야간">[25]램머!$J$20</definedName>
    <definedName name="램머Q노무">[25]램머!$D$21</definedName>
    <definedName name="램머Q노무10">[25]램머!$F$21</definedName>
    <definedName name="램머Q노무야간">[25]램머!$J$21</definedName>
    <definedName name="램머Q손료">[25]램머!$D$22</definedName>
    <definedName name="램머Q손료10">[25]램머!$F$22</definedName>
    <definedName name="램머Q손료야간">[25]램머!$J$22</definedName>
    <definedName name="램머간재">'[25]기계경비(시간당)'!$H$170</definedName>
    <definedName name="램머노무">'[25]기계경비(시간당)'!$H$166</definedName>
    <definedName name="램머노무야간">'[25]기계경비(시간당)'!$H$167</definedName>
    <definedName name="램머손료">'[25]기계경비(시간당)'!$H$165</definedName>
    <definedName name="램프">[31]단가조사!#REF!</definedName>
    <definedName name="ㅁ1">#REF!</definedName>
    <definedName name="ㅁ500">[32]Baby일위대가!#REF!</definedName>
    <definedName name="ㅁ545">#REF!</definedName>
    <definedName name="ㅁ636">#REF!</definedName>
    <definedName name="ㅁ754">#REF!</definedName>
    <definedName name="ㅁㅁ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4">#REF!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마">[4]!Macro13</definedName>
    <definedName name="망루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개방">[8]DATA!$E$6:$F$15</definedName>
    <definedName name="무안">[28]노무비!$B$12</definedName>
    <definedName name="문서의_처음">#REF!</definedName>
    <definedName name="미장공">[33]노임!$B$6</definedName>
    <definedName name="반영">[34]노무비!$B$2</definedName>
    <definedName name="반영근">[34]노무비!$B$10</definedName>
    <definedName name="반영근1">[34]노무비!$B$8</definedName>
    <definedName name="방송설비">#REF!</definedName>
    <definedName name="방수공">[33]노임!$B$7</definedName>
    <definedName name="배전">#REF!</definedName>
    <definedName name="배전반자재단가영">#REF!</definedName>
    <definedName name="백02간재">'[25]기계경비(시간당)'!$H$161</definedName>
    <definedName name="백02간재티스제외">'[25]기계경비(시간당)'!$H$162</definedName>
    <definedName name="백02노무">'[25]기계경비(시간당)'!$H$153</definedName>
    <definedName name="백02노무야간">'[25]기계경비(시간당)'!$H$157</definedName>
    <definedName name="백02손료">'[25]기계경비(시간당)'!$H$149</definedName>
    <definedName name="백04간재">'[25]기계경비(시간당)'!$H$145</definedName>
    <definedName name="백04간재티스제외">'[25]기계경비(시간당)'!$H$146</definedName>
    <definedName name="백04노무">'[25]기계경비(시간당)'!$H$137</definedName>
    <definedName name="백04노무야간">'[25]기계경비(시간당)'!$H$141</definedName>
    <definedName name="백04손료">'[25]기계경비(시간당)'!$H$133</definedName>
    <definedName name="백07간재">'[25]기계경비(시간당)'!$H$129</definedName>
    <definedName name="백07노무">'[25]기계경비(시간당)'!$H$121</definedName>
    <definedName name="백07손료">'[25]기계경비(시간당)'!$H$117</definedName>
    <definedName name="보링공">[35]시중노임!$I$23</definedName>
    <definedName name="보인">#REF!</definedName>
    <definedName name="보통인부">'[25]기계경비(시간당)'!$D$2</definedName>
    <definedName name="보통인부노임">#REF!</definedName>
    <definedName name="부가가치세">#REF!</definedName>
    <definedName name="부하_부하명">#REF!</definedName>
    <definedName name="분전함신설합계">[36]분전함신설!$S$29</definedName>
    <definedName name="브02간재구조물">'[25]기계경비(시간당)'!$H$112</definedName>
    <definedName name="브02노무">'[25]기계경비(시간당)'!$H$110</definedName>
    <definedName name="브02노무야간">'[25]기계경비(시간당)'!$H$111</definedName>
    <definedName name="브02손료">'[25]기계경비(시간당)'!$H$109</definedName>
    <definedName name="브04간재구조물">'[25]기계경비(시간당)'!$H$105</definedName>
    <definedName name="브04노무">'[25]기계경비(시간당)'!$H$103</definedName>
    <definedName name="브04노무야간">'[25]기계경비(시간당)'!$H$104</definedName>
    <definedName name="브04손료">'[25]기계경비(시간당)'!$H$102</definedName>
    <definedName name="브레이드">'[25]기계경비(시간당)'!$D$28</definedName>
    <definedName name="비계">#REF!</definedName>
    <definedName name="산재보험료">[23]설계산출기초!$G$13</definedName>
    <definedName name="삼각지_동력부하_List">#REF!</definedName>
    <definedName name="석공">[35]시중노임!$I$16</definedName>
    <definedName name="선로신설">#REF!</definedName>
    <definedName name="선로철거">#REF!</definedName>
    <definedName name="설계내역">#REF!</definedName>
    <definedName name="소형B손료">'[25]기계경비(시간당)'!$H$240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>#REF!</definedName>
    <definedName name="수량산출서">[37]단가산출!#REF!</definedName>
    <definedName name="수량조서1">#REF!</definedName>
    <definedName name="수량조서2">#REF!</definedName>
    <definedName name="시공업체">#REF!</definedName>
    <definedName name="시행청">[23]설계산출표지!$B$21</definedName>
    <definedName name="신호기">[0]!신호기</definedName>
    <definedName name="신호기용공배관">[27]!돌아가기</definedName>
    <definedName name="실지수_기호">#REF!</definedName>
    <definedName name="ㅇ">#REF!</definedName>
    <definedName name="안전관리비">[23]설계산출기초!$G$11</definedName>
    <definedName name="업체단가">[38]자재단가!$A$6:$M$156</definedName>
    <definedName name="연습9">#REF!</definedName>
    <definedName name="연습99">#REF!</definedName>
    <definedName name="연접도움말">[27]!연접도움말</definedName>
    <definedName name="연접물량">[0]!연접물량</definedName>
    <definedName name="예">[39]!Macro10</definedName>
    <definedName name="옥외등철거공구손료">#REF!</definedName>
    <definedName name="옥외등철거공비">#REF!</definedName>
    <definedName name="옹벽면적">#REF!</definedName>
    <definedName name="옹벽연장">#REF!</definedName>
    <definedName name="용접">#REF!</definedName>
    <definedName name="용접공">'[25]기계경비(시간당)'!$D$13</definedName>
    <definedName name="운반구간">[23]을부담운반비!$D$5</definedName>
    <definedName name="운반비">[23]설계산출기초!$G$7</definedName>
    <definedName name="운전">#REF!</definedName>
    <definedName name="운전사">#REF!</definedName>
    <definedName name="운전사_운반">'[25]기계경비(시간당)'!$D$7</definedName>
    <definedName name="운전조">#REF!</definedName>
    <definedName name="원">#REF!</definedName>
    <definedName name="원가계산1">[40]자재단가!$A$6:$M$156</definedName>
    <definedName name="원가계산서">[41]자재단가!$A$6:$M$156</definedName>
    <definedName name="을부담품목별중량계">[23]운반비산출!$E$25</definedName>
    <definedName name="이윤">#REF!</definedName>
    <definedName name="인가번호">#REF!</definedName>
    <definedName name="인입">#REF!</definedName>
    <definedName name="일대">#REF!</definedName>
    <definedName name="일반관리비">#REF!</definedName>
    <definedName name="일반통신설비">#REF!</definedName>
    <definedName name="일위">#REF!,#REF!</definedName>
    <definedName name="일위대가">#REF!</definedName>
    <definedName name="일위대가1">#REF!</definedName>
    <definedName name="일위대가2">#REF!</definedName>
    <definedName name="일위대가6호선참조">[42]일위대가!#REF!</definedName>
    <definedName name="일위산출">#REF!</definedName>
    <definedName name="일위산출1">#REF!</definedName>
    <definedName name="일자">#REF!</definedName>
    <definedName name="자동화재탐지설비">#REF!</definedName>
    <definedName name="자재단가">#REF!</definedName>
    <definedName name="자재단가표">#REF!</definedName>
    <definedName name="작업">#REF!</definedName>
    <definedName name="작업반장">[35]시중노임!$I$11</definedName>
    <definedName name="재료비">[43]단가대비표!$A$3:$L$51</definedName>
    <definedName name="재료집계3">#REF!</definedName>
    <definedName name="저케">#REF!</definedName>
    <definedName name="적용거리">[23]을부담운반비!$D$2</definedName>
    <definedName name="적용속도">[23]을부담운반비!$D$3</definedName>
    <definedName name="적용톤수">[23]을부담운반비!$D$1</definedName>
    <definedName name="전등신설">#REF!</definedName>
    <definedName name="전선_관">[27]!전선_관</definedName>
    <definedName name="전압강하가기">[27]!전압강하가기</definedName>
    <definedName name="점멸기">#REF!</definedName>
    <definedName name="점멸기입력">[0]!점멸기입력</definedName>
    <definedName name="접지1종합계">[36]접지1종!$S$20</definedName>
    <definedName name="조경공">[35]시중노임!$I$22</definedName>
    <definedName name="조명율표">[44]조명율표!$B$4:$F$495</definedName>
    <definedName name="조장">#REF!</definedName>
    <definedName name="조적공">[35]시중노임!$I$7</definedName>
    <definedName name="준공년월일">#REF!</definedName>
    <definedName name="중기운전기사">'[25]기계경비(시간당)'!$D$4</definedName>
    <definedName name="지">#REF!</definedName>
    <definedName name="직접노무비">#REF!</definedName>
    <definedName name="직접재료비">#REF!</definedName>
    <definedName name="짜장">#REF!</definedName>
    <definedName name="ㅊ1555">#REF!</definedName>
    <definedName name="차량가격">[23]을부담운반비!$D$4</definedName>
    <definedName name="착공기한">#REF!</definedName>
    <definedName name="착공년월일">#REF!</definedName>
    <definedName name="착공일">#REF!</definedName>
    <definedName name="착암공">'[25]기계경비(시간당)'!$D$12</definedName>
    <definedName name="철거자재">#REF!</definedName>
    <definedName name="철공">[33]노임!$B$4</definedName>
    <definedName name="철주신설공구손료">#REF!</definedName>
    <definedName name="철주신설공비">#REF!</definedName>
    <definedName name="철주신설재료비">#REF!</definedName>
    <definedName name="청">[4]!Macro14</definedName>
    <definedName name="총괄표">#REF!</definedName>
    <definedName name="총원가">#REF!</definedName>
    <definedName name="총원가2">#REF!</definedName>
    <definedName name="캇타간재">'[25]기계경비(시간당)'!$H$92</definedName>
    <definedName name="캇타노무">'[25]기계경비(시간당)'!$H$88</definedName>
    <definedName name="캇타손료">'[25]기계경비(시간당)'!$H$87</definedName>
    <definedName name="케이블_1">[6]단가!#REF!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[33]노임!$B$8</definedName>
    <definedName name="터파기계산">[27]!터파기계산</definedName>
    <definedName name="통내">[28]노무비!$B$8</definedName>
    <definedName name="통설">[28]노무비!$B$10</definedName>
    <definedName name="통합">[0]!통합</definedName>
    <definedName name="특고">#REF!</definedName>
    <definedName name="특별">#REF!</definedName>
    <definedName name="특별인부">'[25]기계경비(시간당)'!$D$9</definedName>
    <definedName name="특별인부노임">#REF!</definedName>
    <definedName name="파이프펜던트">[8]DATA!$E$17:$F$26</definedName>
    <definedName name="표지">#REF!</definedName>
    <definedName name="품신">[23]설계산출표지!$B$1</definedName>
    <definedName name="합계">#REF!</definedName>
    <definedName name="행선안내게시기설비">#REF!</definedName>
    <definedName name="현장대리인">#REF!</definedName>
    <definedName name="형틀">#REF!</definedName>
    <definedName name="형틀목공">[33]노임!$B$3</definedName>
    <definedName name="호표">#REF!</definedName>
    <definedName name="환율">'[25]기계경비(시간당)'!$D$21</definedName>
    <definedName name="황">[0]!황</definedName>
    <definedName name="ㅗ1019">#REF!</definedName>
    <definedName name="ㅗ50">[45]연습!#REF!</definedName>
    <definedName name="ㅣㅣ">[4]!Macro10</definedName>
    <definedName name="ㅣㅣㅣ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</definedNames>
  <calcPr calcId="191029"/>
</workbook>
</file>

<file path=xl/calcChain.xml><?xml version="1.0" encoding="utf-8"?>
<calcChain xmlns="http://schemas.openxmlformats.org/spreadsheetml/2006/main">
  <c r="H30" i="17" l="1"/>
  <c r="H27" i="17"/>
  <c r="H24" i="17" l="1"/>
  <c r="E25" i="17"/>
  <c r="F17" i="17" l="1"/>
  <c r="P28" i="11"/>
  <c r="L28" i="11"/>
  <c r="I28" i="11"/>
  <c r="G8" i="17"/>
  <c r="G5" i="17"/>
  <c r="F8" i="17"/>
  <c r="F5" i="17"/>
  <c r="H6" i="17"/>
  <c r="H11" i="17"/>
  <c r="H22" i="17"/>
  <c r="H23" i="17"/>
  <c r="G17" i="17"/>
  <c r="G7" i="17"/>
  <c r="F7" i="17"/>
  <c r="E8" i="17"/>
  <c r="E9" i="17" s="1"/>
  <c r="E5" i="17"/>
  <c r="H5" i="17" s="1"/>
  <c r="K11" i="11"/>
  <c r="H11" i="11"/>
  <c r="K8" i="11"/>
  <c r="H8" i="11"/>
  <c r="K4" i="11"/>
  <c r="H4" i="11"/>
  <c r="O4" i="11" s="1"/>
  <c r="M11" i="11"/>
  <c r="N11" i="11" s="1"/>
  <c r="L11" i="11"/>
  <c r="O11" i="11"/>
  <c r="M8" i="11"/>
  <c r="N8" i="11" s="1"/>
  <c r="L8" i="11"/>
  <c r="O8" i="11"/>
  <c r="M4" i="11"/>
  <c r="N4" i="11" s="1"/>
  <c r="L4" i="11"/>
  <c r="K12" i="11"/>
  <c r="L12" i="11" s="1"/>
  <c r="H12" i="11"/>
  <c r="I12" i="11" s="1"/>
  <c r="L7" i="19"/>
  <c r="O13" i="19"/>
  <c r="O8" i="19"/>
  <c r="O7" i="19"/>
  <c r="I6" i="19"/>
  <c r="O5" i="19"/>
  <c r="N19" i="19"/>
  <c r="L19" i="19"/>
  <c r="N18" i="19"/>
  <c r="O18" i="19"/>
  <c r="J18" i="19"/>
  <c r="I18" i="19"/>
  <c r="J17" i="19"/>
  <c r="O17" i="19"/>
  <c r="I17" i="19"/>
  <c r="N16" i="19"/>
  <c r="L16" i="19"/>
  <c r="N15" i="19"/>
  <c r="L15" i="19"/>
  <c r="I15" i="19"/>
  <c r="P15" i="19" s="1"/>
  <c r="N14" i="19"/>
  <c r="L14" i="19"/>
  <c r="I14" i="19"/>
  <c r="N13" i="19"/>
  <c r="L13" i="19"/>
  <c r="N12" i="19"/>
  <c r="L12" i="19"/>
  <c r="I12" i="19"/>
  <c r="P12" i="19" s="1"/>
  <c r="N11" i="19"/>
  <c r="L11" i="19"/>
  <c r="I11" i="19"/>
  <c r="N10" i="19"/>
  <c r="L10" i="19"/>
  <c r="AC10" i="19"/>
  <c r="N9" i="19"/>
  <c r="L9" i="19"/>
  <c r="O9" i="19"/>
  <c r="N8" i="19"/>
  <c r="L8" i="19"/>
  <c r="N7" i="19"/>
  <c r="L6" i="19"/>
  <c r="N5" i="19"/>
  <c r="L5" i="19"/>
  <c r="AE3" i="19"/>
  <c r="AD3" i="19"/>
  <c r="AB91" i="8"/>
  <c r="AB90" i="8"/>
  <c r="AB89" i="8"/>
  <c r="AB88" i="8"/>
  <c r="AB87" i="8"/>
  <c r="AA86" i="8"/>
  <c r="AA85" i="8"/>
  <c r="AA83" i="8"/>
  <c r="L14" i="18"/>
  <c r="E10" i="17" l="1"/>
  <c r="E20" i="17" s="1"/>
  <c r="E14" i="17"/>
  <c r="E16" i="17" s="1"/>
  <c r="H8" i="17"/>
  <c r="E15" i="17"/>
  <c r="E17" i="17"/>
  <c r="H17" i="17"/>
  <c r="G18" i="17"/>
  <c r="G9" i="17"/>
  <c r="G10" i="17" s="1"/>
  <c r="G14" i="17"/>
  <c r="G16" i="17" s="1"/>
  <c r="G15" i="17"/>
  <c r="F18" i="17"/>
  <c r="F9" i="17"/>
  <c r="H9" i="17" s="1"/>
  <c r="F10" i="17"/>
  <c r="F14" i="17"/>
  <c r="F15" i="17"/>
  <c r="H15" i="17" s="1"/>
  <c r="E12" i="17"/>
  <c r="E13" i="17"/>
  <c r="E21" i="17"/>
  <c r="I11" i="11"/>
  <c r="P11" i="11" s="1"/>
  <c r="I8" i="11"/>
  <c r="P8" i="11" s="1"/>
  <c r="I4" i="11"/>
  <c r="P4" i="11" s="1"/>
  <c r="P12" i="11"/>
  <c r="P11" i="19"/>
  <c r="O6" i="19"/>
  <c r="P14" i="19"/>
  <c r="N6" i="19"/>
  <c r="I7" i="19"/>
  <c r="P7" i="19" s="1"/>
  <c r="O12" i="19"/>
  <c r="I9" i="19"/>
  <c r="P9" i="19" s="1"/>
  <c r="O11" i="19"/>
  <c r="O10" i="19"/>
  <c r="AC5" i="19"/>
  <c r="AC16" i="19" s="1"/>
  <c r="O15" i="19"/>
  <c r="L18" i="19"/>
  <c r="AE18" i="19" s="1"/>
  <c r="O14" i="19"/>
  <c r="I10" i="19"/>
  <c r="P10" i="19" s="1"/>
  <c r="L17" i="19"/>
  <c r="AE17" i="19" s="1"/>
  <c r="AE20" i="19" s="1"/>
  <c r="AC20" i="19" s="1"/>
  <c r="I8" i="19"/>
  <c r="P8" i="19" s="1"/>
  <c r="N17" i="19"/>
  <c r="I5" i="19"/>
  <c r="I13" i="19"/>
  <c r="P13" i="19" s="1"/>
  <c r="AB92" i="8"/>
  <c r="AA84" i="8"/>
  <c r="AA92" i="8" s="1"/>
  <c r="O11" i="18"/>
  <c r="O10" i="18"/>
  <c r="AC9" i="18"/>
  <c r="I8" i="18"/>
  <c r="I7" i="18"/>
  <c r="AC5" i="18"/>
  <c r="N22" i="18"/>
  <c r="L22" i="18"/>
  <c r="N21" i="18"/>
  <c r="O21" i="18"/>
  <c r="J21" i="18"/>
  <c r="I21" i="18"/>
  <c r="J20" i="18"/>
  <c r="O20" i="18"/>
  <c r="I20" i="18"/>
  <c r="J19" i="18"/>
  <c r="I19" i="18"/>
  <c r="N18" i="18"/>
  <c r="L18" i="18"/>
  <c r="N17" i="18"/>
  <c r="L17" i="18"/>
  <c r="I17" i="18"/>
  <c r="P17" i="18" s="1"/>
  <c r="N16" i="18"/>
  <c r="L16" i="18"/>
  <c r="O16" i="18"/>
  <c r="N15" i="18"/>
  <c r="O15" i="18"/>
  <c r="I15" i="18"/>
  <c r="O14" i="18"/>
  <c r="N14" i="18"/>
  <c r="I14" i="18"/>
  <c r="N13" i="18"/>
  <c r="L13" i="18"/>
  <c r="O13" i="18"/>
  <c r="N12" i="18"/>
  <c r="O12" i="18"/>
  <c r="I12" i="18"/>
  <c r="N11" i="18"/>
  <c r="L11" i="18"/>
  <c r="N10" i="18"/>
  <c r="L10" i="18"/>
  <c r="N9" i="18"/>
  <c r="L9" i="18"/>
  <c r="N8" i="18"/>
  <c r="L8" i="18"/>
  <c r="N7" i="18"/>
  <c r="L7" i="18"/>
  <c r="N6" i="18"/>
  <c r="L6" i="18"/>
  <c r="N5" i="18"/>
  <c r="L5" i="18"/>
  <c r="AE3" i="18"/>
  <c r="AD3" i="18"/>
  <c r="AC66" i="8"/>
  <c r="AC65" i="8"/>
  <c r="AC64" i="8"/>
  <c r="AC63" i="8"/>
  <c r="AC62" i="8"/>
  <c r="AC61" i="8"/>
  <c r="AA60" i="8"/>
  <c r="AB59" i="8"/>
  <c r="AB58" i="8"/>
  <c r="AB57" i="8"/>
  <c r="H10" i="17" l="1"/>
  <c r="F16" i="17"/>
  <c r="H16" i="17" s="1"/>
  <c r="H14" i="17"/>
  <c r="G20" i="17"/>
  <c r="G12" i="17"/>
  <c r="G21" i="17"/>
  <c r="G13" i="17"/>
  <c r="G19" i="17"/>
  <c r="F21" i="17"/>
  <c r="F20" i="17"/>
  <c r="H20" i="17" s="1"/>
  <c r="F13" i="17"/>
  <c r="F12" i="17"/>
  <c r="H12" i="17" s="1"/>
  <c r="F19" i="17"/>
  <c r="N29" i="19"/>
  <c r="P5" i="19"/>
  <c r="AD16" i="19"/>
  <c r="P6" i="19"/>
  <c r="P18" i="19"/>
  <c r="AD20" i="19"/>
  <c r="L29" i="19"/>
  <c r="P17" i="19"/>
  <c r="L19" i="18"/>
  <c r="AE19" i="18" s="1"/>
  <c r="N19" i="18"/>
  <c r="P8" i="18"/>
  <c r="P7" i="18"/>
  <c r="P19" i="18"/>
  <c r="P14" i="18"/>
  <c r="I9" i="18"/>
  <c r="P9" i="18" s="1"/>
  <c r="AC18" i="18"/>
  <c r="O19" i="18"/>
  <c r="O5" i="18"/>
  <c r="I13" i="18"/>
  <c r="P13" i="18" s="1"/>
  <c r="O9" i="18"/>
  <c r="I5" i="18"/>
  <c r="I10" i="18"/>
  <c r="P10" i="18" s="1"/>
  <c r="O17" i="18"/>
  <c r="L20" i="18"/>
  <c r="AE20" i="18" s="1"/>
  <c r="I16" i="18"/>
  <c r="P16" i="18" s="1"/>
  <c r="O8" i="18"/>
  <c r="I11" i="18"/>
  <c r="P11" i="18" s="1"/>
  <c r="N20" i="18"/>
  <c r="N29" i="18" s="1"/>
  <c r="L21" i="18"/>
  <c r="L12" i="18"/>
  <c r="AE12" i="18" s="1"/>
  <c r="L15" i="18"/>
  <c r="P15" i="18" s="1"/>
  <c r="O7" i="18"/>
  <c r="AB67" i="8"/>
  <c r="AA67" i="8"/>
  <c r="AC67" i="8"/>
  <c r="I37" i="8"/>
  <c r="H37" i="8" s="1"/>
  <c r="G37" i="8"/>
  <c r="I36" i="8"/>
  <c r="H36" i="8" s="1"/>
  <c r="G36" i="8"/>
  <c r="I35" i="8"/>
  <c r="O35" i="8" s="1"/>
  <c r="AA35" i="8" s="1"/>
  <c r="G35" i="8"/>
  <c r="I34" i="8"/>
  <c r="G34" i="8"/>
  <c r="I33" i="8"/>
  <c r="O33" i="8" s="1"/>
  <c r="AA33" i="8" s="1"/>
  <c r="G33" i="8"/>
  <c r="I32" i="8"/>
  <c r="G32" i="8"/>
  <c r="I31" i="8"/>
  <c r="H31" i="8" s="1"/>
  <c r="G31" i="8"/>
  <c r="I23" i="8"/>
  <c r="G23" i="8"/>
  <c r="I22" i="8"/>
  <c r="G22" i="8"/>
  <c r="I21" i="8"/>
  <c r="G21" i="8"/>
  <c r="I20" i="8"/>
  <c r="G20" i="8"/>
  <c r="I19" i="8"/>
  <c r="G19" i="8"/>
  <c r="I18" i="8"/>
  <c r="H18" i="8" s="1"/>
  <c r="G18" i="8"/>
  <c r="I17" i="8"/>
  <c r="O17" i="8" s="1"/>
  <c r="AE17" i="8" s="1"/>
  <c r="G17" i="8"/>
  <c r="H17" i="8" s="1"/>
  <c r="I16" i="8"/>
  <c r="O16" i="8" s="1"/>
  <c r="AF16" i="8" s="1"/>
  <c r="G16" i="8"/>
  <c r="I15" i="8"/>
  <c r="H15" i="8" s="1"/>
  <c r="G15" i="8"/>
  <c r="I14" i="8"/>
  <c r="H14" i="8" s="1"/>
  <c r="G14" i="8"/>
  <c r="I13" i="8"/>
  <c r="G13" i="8"/>
  <c r="I12" i="8"/>
  <c r="H12" i="8" s="1"/>
  <c r="G12" i="8"/>
  <c r="I11" i="8"/>
  <c r="G11" i="8"/>
  <c r="I10" i="8"/>
  <c r="H10" i="8" s="1"/>
  <c r="G10" i="8"/>
  <c r="I9" i="8"/>
  <c r="H9" i="8" s="1"/>
  <c r="G9" i="8"/>
  <c r="I8" i="8"/>
  <c r="G8" i="8"/>
  <c r="I7" i="8"/>
  <c r="G7" i="8"/>
  <c r="I6" i="8"/>
  <c r="G6" i="8"/>
  <c r="I5" i="8"/>
  <c r="H5" i="8" s="1"/>
  <c r="G5" i="8"/>
  <c r="K5" i="10"/>
  <c r="L5" i="10" s="1"/>
  <c r="M5" i="10"/>
  <c r="N5" i="10"/>
  <c r="K6" i="10"/>
  <c r="L6" i="10" s="1"/>
  <c r="M6" i="10"/>
  <c r="N6" i="10" s="1"/>
  <c r="K7" i="10"/>
  <c r="L7" i="10" s="1"/>
  <c r="M7" i="10"/>
  <c r="N7" i="10"/>
  <c r="L8" i="10"/>
  <c r="N8" i="10"/>
  <c r="L9" i="10"/>
  <c r="N9" i="10"/>
  <c r="K10" i="10"/>
  <c r="L10" i="10"/>
  <c r="M10" i="10"/>
  <c r="N10" i="10" s="1"/>
  <c r="K11" i="10"/>
  <c r="L11" i="10"/>
  <c r="M11" i="10"/>
  <c r="N11" i="10" s="1"/>
  <c r="K12" i="10"/>
  <c r="L12" i="10"/>
  <c r="M12" i="10"/>
  <c r="N12" i="10" s="1"/>
  <c r="K13" i="10"/>
  <c r="L13" i="10"/>
  <c r="M13" i="10"/>
  <c r="N13" i="10" s="1"/>
  <c r="K14" i="10"/>
  <c r="L14" i="10"/>
  <c r="M14" i="10"/>
  <c r="N14" i="10" s="1"/>
  <c r="K15" i="10"/>
  <c r="L15" i="10"/>
  <c r="M15" i="10"/>
  <c r="N15" i="10" s="1"/>
  <c r="K16" i="10"/>
  <c r="L16" i="10"/>
  <c r="M16" i="10"/>
  <c r="N16" i="10" s="1"/>
  <c r="K17" i="10"/>
  <c r="L17" i="10"/>
  <c r="M17" i="10"/>
  <c r="N17" i="10" s="1"/>
  <c r="K18" i="10"/>
  <c r="L18" i="10"/>
  <c r="M18" i="10"/>
  <c r="N18" i="10" s="1"/>
  <c r="K19" i="10"/>
  <c r="L19" i="10"/>
  <c r="M19" i="10"/>
  <c r="N19" i="10" s="1"/>
  <c r="K20" i="10"/>
  <c r="L20" i="10"/>
  <c r="M20" i="10"/>
  <c r="N20" i="10" s="1"/>
  <c r="K21" i="10"/>
  <c r="L21" i="10"/>
  <c r="M21" i="10"/>
  <c r="N21" i="10" s="1"/>
  <c r="K22" i="10"/>
  <c r="L22" i="10"/>
  <c r="M22" i="10"/>
  <c r="N22" i="10" s="1"/>
  <c r="K23" i="10"/>
  <c r="L23" i="10"/>
  <c r="M23" i="10"/>
  <c r="N23" i="10" s="1"/>
  <c r="K24" i="10"/>
  <c r="L24" i="10"/>
  <c r="M24" i="10"/>
  <c r="N24" i="10" s="1"/>
  <c r="I26" i="10"/>
  <c r="K26" i="10"/>
  <c r="O26" i="10" s="1"/>
  <c r="L26" i="10"/>
  <c r="M26" i="10"/>
  <c r="N26" i="10" s="1"/>
  <c r="P26" i="10" s="1"/>
  <c r="L27" i="10"/>
  <c r="N27" i="10"/>
  <c r="H28" i="10"/>
  <c r="M28" i="10"/>
  <c r="H29" i="10"/>
  <c r="M29" i="10"/>
  <c r="H30" i="10"/>
  <c r="M30" i="10"/>
  <c r="H31" i="10"/>
  <c r="M31" i="10"/>
  <c r="H32" i="10"/>
  <c r="M32" i="10"/>
  <c r="H33" i="10"/>
  <c r="M33" i="10"/>
  <c r="L34" i="10"/>
  <c r="N34" i="10"/>
  <c r="O55" i="10"/>
  <c r="K57" i="10"/>
  <c r="L57" i="10" s="1"/>
  <c r="M57" i="10"/>
  <c r="N57" i="10"/>
  <c r="K58" i="10"/>
  <c r="L58" i="10" s="1"/>
  <c r="M58" i="10"/>
  <c r="N58" i="10" s="1"/>
  <c r="L59" i="10"/>
  <c r="N59" i="10"/>
  <c r="L60" i="10"/>
  <c r="N60" i="10"/>
  <c r="K61" i="10"/>
  <c r="L61" i="10"/>
  <c r="M61" i="10"/>
  <c r="N61" i="10"/>
  <c r="K62" i="10"/>
  <c r="L62" i="10" s="1"/>
  <c r="M62" i="10"/>
  <c r="N62" i="10"/>
  <c r="K63" i="10"/>
  <c r="L63" i="10"/>
  <c r="M63" i="10"/>
  <c r="N63" i="10" s="1"/>
  <c r="K64" i="10"/>
  <c r="L64" i="10"/>
  <c r="M64" i="10"/>
  <c r="N64" i="10"/>
  <c r="K65" i="10"/>
  <c r="L65" i="10" s="1"/>
  <c r="M65" i="10"/>
  <c r="N65" i="10"/>
  <c r="K66" i="10"/>
  <c r="L66" i="10"/>
  <c r="M66" i="10"/>
  <c r="N66" i="10" s="1"/>
  <c r="K67" i="10"/>
  <c r="L67" i="10"/>
  <c r="M67" i="10"/>
  <c r="N67" i="10"/>
  <c r="K68" i="10"/>
  <c r="L68" i="10" s="1"/>
  <c r="M68" i="10"/>
  <c r="N68" i="10"/>
  <c r="L71" i="10"/>
  <c r="N71" i="10"/>
  <c r="H72" i="10"/>
  <c r="M72" i="10"/>
  <c r="H73" i="10"/>
  <c r="M73" i="10"/>
  <c r="L74" i="10"/>
  <c r="N74" i="10"/>
  <c r="O81" i="10"/>
  <c r="J39" i="8"/>
  <c r="H39" i="8"/>
  <c r="J38" i="8"/>
  <c r="H38" i="8"/>
  <c r="J29" i="8"/>
  <c r="H29" i="8"/>
  <c r="J28" i="8"/>
  <c r="H28" i="8"/>
  <c r="J27" i="8"/>
  <c r="H27" i="8"/>
  <c r="J26" i="8"/>
  <c r="H26" i="8"/>
  <c r="J25" i="8"/>
  <c r="H25" i="8"/>
  <c r="J24" i="8"/>
  <c r="H24" i="8"/>
  <c r="Q5" i="8"/>
  <c r="Q6" i="8"/>
  <c r="Q7" i="8"/>
  <c r="Q8" i="8"/>
  <c r="Q9" i="8"/>
  <c r="O10" i="8"/>
  <c r="AA10" i="8" s="1"/>
  <c r="Q10" i="8"/>
  <c r="H11" i="8"/>
  <c r="O11" i="8"/>
  <c r="AA11" i="8" s="1"/>
  <c r="Q11" i="8"/>
  <c r="Q12" i="8"/>
  <c r="Q13" i="8"/>
  <c r="Q14" i="8"/>
  <c r="Q15" i="8"/>
  <c r="Q16" i="8"/>
  <c r="Q17" i="8"/>
  <c r="Q18" i="8"/>
  <c r="Q19" i="8"/>
  <c r="Q20" i="8"/>
  <c r="Q21" i="8"/>
  <c r="H22" i="8"/>
  <c r="O22" i="8"/>
  <c r="AA22" i="8" s="1"/>
  <c r="Q22" i="8"/>
  <c r="H23" i="8"/>
  <c r="O23" i="8"/>
  <c r="AC23" i="8" s="1"/>
  <c r="Q23" i="8"/>
  <c r="Q24" i="8"/>
  <c r="Q25" i="8"/>
  <c r="Q26" i="8"/>
  <c r="Q27" i="8"/>
  <c r="Q28" i="8"/>
  <c r="Q29" i="8"/>
  <c r="O31" i="8"/>
  <c r="AA31" i="8" s="1"/>
  <c r="Q31" i="8"/>
  <c r="Q32" i="8"/>
  <c r="Q33" i="8"/>
  <c r="Q34" i="8"/>
  <c r="Q35" i="8"/>
  <c r="Q36" i="8"/>
  <c r="O37" i="8"/>
  <c r="AC37" i="8" s="1"/>
  <c r="Q37" i="8"/>
  <c r="Q38" i="8"/>
  <c r="Q39" i="8"/>
  <c r="H5" i="9"/>
  <c r="M5" i="9"/>
  <c r="O6" i="9"/>
  <c r="H9" i="9"/>
  <c r="M9" i="9"/>
  <c r="O10" i="9"/>
  <c r="H13" i="9"/>
  <c r="M13" i="9"/>
  <c r="H14" i="9"/>
  <c r="M14" i="9"/>
  <c r="O15" i="9"/>
  <c r="H5" i="15"/>
  <c r="O5" i="15"/>
  <c r="Q5" i="15"/>
  <c r="AA5" i="15"/>
  <c r="AA6" i="15" s="1"/>
  <c r="H6" i="15"/>
  <c r="Q6" i="15"/>
  <c r="H8" i="15"/>
  <c r="O8" i="15"/>
  <c r="AA8" i="15" s="1"/>
  <c r="Q8" i="15"/>
  <c r="H9" i="15"/>
  <c r="Q9" i="15"/>
  <c r="H11" i="15"/>
  <c r="O11" i="15"/>
  <c r="Q11" i="15"/>
  <c r="AA11" i="15"/>
  <c r="AA13" i="15" s="1"/>
  <c r="H12" i="15"/>
  <c r="O12" i="15"/>
  <c r="Q12" i="15"/>
  <c r="AB12" i="15"/>
  <c r="AB13" i="15" s="1"/>
  <c r="H13" i="15"/>
  <c r="Q13" i="15"/>
  <c r="H14" i="15"/>
  <c r="Q14" i="15"/>
  <c r="H4" i="6"/>
  <c r="H57" i="10" s="1"/>
  <c r="L4" i="6"/>
  <c r="H5" i="6"/>
  <c r="H6" i="10" s="1"/>
  <c r="H6" i="6"/>
  <c r="L6" i="6" s="1"/>
  <c r="H7" i="6"/>
  <c r="H10" i="10" s="1"/>
  <c r="L7" i="6"/>
  <c r="H8" i="6"/>
  <c r="H62" i="10" s="1"/>
  <c r="I62" i="10" s="1"/>
  <c r="P62" i="10" s="1"/>
  <c r="L8" i="6"/>
  <c r="H9" i="6"/>
  <c r="L9" i="6" s="1"/>
  <c r="H10" i="6"/>
  <c r="H12" i="10" s="1"/>
  <c r="H11" i="6"/>
  <c r="L11" i="6" s="1"/>
  <c r="H12" i="6"/>
  <c r="H13" i="10" s="1"/>
  <c r="H13" i="6"/>
  <c r="L13" i="6" s="1"/>
  <c r="H14" i="6"/>
  <c r="H66" i="10" s="1"/>
  <c r="H15" i="6"/>
  <c r="H15" i="10" s="1"/>
  <c r="L15" i="6"/>
  <c r="H16" i="6"/>
  <c r="H16" i="10" s="1"/>
  <c r="H17" i="6"/>
  <c r="L17" i="6" s="1"/>
  <c r="H18" i="6"/>
  <c r="L18" i="6" s="1"/>
  <c r="H19" i="6"/>
  <c r="H19" i="10" s="1"/>
  <c r="H20" i="6"/>
  <c r="L20" i="6" s="1"/>
  <c r="H21" i="6"/>
  <c r="H21" i="10" s="1"/>
  <c r="H22" i="6"/>
  <c r="H22" i="10" s="1"/>
  <c r="H23" i="6"/>
  <c r="L23" i="6" s="1"/>
  <c r="H24" i="6"/>
  <c r="L24" i="6" s="1"/>
  <c r="H25" i="6"/>
  <c r="H23" i="10" s="1"/>
  <c r="O23" i="10" s="1"/>
  <c r="L25" i="6"/>
  <c r="H26" i="6"/>
  <c r="H24" i="10" s="1"/>
  <c r="H27" i="6"/>
  <c r="L27" i="6" s="1"/>
  <c r="I28" i="6"/>
  <c r="K28" i="10" s="1"/>
  <c r="I29" i="6"/>
  <c r="L29" i="6" s="1"/>
  <c r="I30" i="6"/>
  <c r="K30" i="10" s="1"/>
  <c r="I31" i="6"/>
  <c r="K31" i="10" s="1"/>
  <c r="L31" i="6"/>
  <c r="I32" i="6"/>
  <c r="K14" i="9" s="1"/>
  <c r="I33" i="6"/>
  <c r="K32" i="10" s="1"/>
  <c r="I34" i="6"/>
  <c r="K33" i="10" s="1"/>
  <c r="I35" i="6"/>
  <c r="L35" i="6" s="1"/>
  <c r="I36" i="6"/>
  <c r="L36" i="6" s="1"/>
  <c r="B25" i="5"/>
  <c r="B24" i="5"/>
  <c r="B23" i="5"/>
  <c r="B22" i="5"/>
  <c r="B21" i="5"/>
  <c r="AE3" i="10"/>
  <c r="AD3" i="10"/>
  <c r="D13" i="5"/>
  <c r="F3" i="5"/>
  <c r="D25" i="5"/>
  <c r="D24" i="5"/>
  <c r="D23" i="5"/>
  <c r="D22" i="5"/>
  <c r="D21" i="5"/>
  <c r="D12" i="5"/>
  <c r="D11" i="5"/>
  <c r="P22" i="9"/>
  <c r="P26" i="9"/>
  <c r="H21" i="17" l="1"/>
  <c r="H13" i="17"/>
  <c r="G24" i="17"/>
  <c r="F24" i="17"/>
  <c r="H14" i="10"/>
  <c r="O14" i="10" s="1"/>
  <c r="L33" i="6"/>
  <c r="L16" i="6"/>
  <c r="I16" i="19"/>
  <c r="O16" i="19"/>
  <c r="I19" i="19"/>
  <c r="P19" i="19" s="1"/>
  <c r="O19" i="19"/>
  <c r="H34" i="8"/>
  <c r="O36" i="8"/>
  <c r="AC36" i="8" s="1"/>
  <c r="O9" i="8"/>
  <c r="AA9" i="8" s="1"/>
  <c r="H6" i="8"/>
  <c r="H8" i="8"/>
  <c r="H13" i="8"/>
  <c r="O18" i="8"/>
  <c r="AF18" i="8" s="1"/>
  <c r="AF24" i="8" s="1"/>
  <c r="H20" i="8"/>
  <c r="H21" i="8"/>
  <c r="H65" i="10"/>
  <c r="I65" i="10" s="1"/>
  <c r="P65" i="10" s="1"/>
  <c r="L28" i="6"/>
  <c r="K72" i="10"/>
  <c r="O72" i="10" s="1"/>
  <c r="P12" i="18"/>
  <c r="AE21" i="18"/>
  <c r="P21" i="18"/>
  <c r="P20" i="18"/>
  <c r="AD23" i="18"/>
  <c r="AE23" i="18"/>
  <c r="AC23" i="18" s="1"/>
  <c r="AB5" i="18"/>
  <c r="AB6" i="18" s="1"/>
  <c r="P5" i="18"/>
  <c r="L29" i="18"/>
  <c r="K9" i="11" s="1"/>
  <c r="L9" i="11" s="1"/>
  <c r="H16" i="8"/>
  <c r="O8" i="8"/>
  <c r="AA8" i="8" s="1"/>
  <c r="H19" i="8"/>
  <c r="H35" i="8"/>
  <c r="O15" i="8"/>
  <c r="AA15" i="8" s="1"/>
  <c r="H7" i="8"/>
  <c r="O6" i="8"/>
  <c r="AA6" i="8" s="1"/>
  <c r="O34" i="8"/>
  <c r="AA34" i="8" s="1"/>
  <c r="O21" i="8"/>
  <c r="AD21" i="8" s="1"/>
  <c r="I27" i="8" s="1"/>
  <c r="O27" i="8" s="1"/>
  <c r="H33" i="8"/>
  <c r="O5" i="8"/>
  <c r="AA5" i="8" s="1"/>
  <c r="O14" i="8"/>
  <c r="AB14" i="8" s="1"/>
  <c r="O20" i="8"/>
  <c r="AA20" i="8" s="1"/>
  <c r="O12" i="8"/>
  <c r="AB12" i="8" s="1"/>
  <c r="H32" i="8"/>
  <c r="H68" i="10"/>
  <c r="I68" i="10" s="1"/>
  <c r="P68" i="10" s="1"/>
  <c r="H11" i="10"/>
  <c r="O11" i="10" s="1"/>
  <c r="L14" i="6"/>
  <c r="H20" i="10"/>
  <c r="O20" i="10" s="1"/>
  <c r="L19" i="6"/>
  <c r="O33" i="10"/>
  <c r="L10" i="6"/>
  <c r="O14" i="9"/>
  <c r="L22" i="6"/>
  <c r="K9" i="9"/>
  <c r="O9" i="9" s="1"/>
  <c r="L34" i="6"/>
  <c r="L21" i="6"/>
  <c r="O24" i="10"/>
  <c r="I24" i="10"/>
  <c r="P24" i="10" s="1"/>
  <c r="O28" i="10"/>
  <c r="I26" i="8"/>
  <c r="O26" i="8" s="1"/>
  <c r="AC24" i="8"/>
  <c r="O32" i="10"/>
  <c r="AA9" i="15"/>
  <c r="I9" i="15"/>
  <c r="O9" i="15" s="1"/>
  <c r="AC15" i="10"/>
  <c r="O15" i="10"/>
  <c r="I15" i="10"/>
  <c r="P15" i="10" s="1"/>
  <c r="AC38" i="8"/>
  <c r="I39" i="8"/>
  <c r="O39" i="8" s="1"/>
  <c r="I16" i="10"/>
  <c r="P16" i="10" s="1"/>
  <c r="O16" i="10"/>
  <c r="AC16" i="10"/>
  <c r="G13" i="15"/>
  <c r="G13" i="9" s="1"/>
  <c r="I22" i="10"/>
  <c r="P22" i="10" s="1"/>
  <c r="O22" i="10"/>
  <c r="O31" i="10"/>
  <c r="G39" i="8"/>
  <c r="O21" i="10"/>
  <c r="I21" i="10"/>
  <c r="P21" i="10" s="1"/>
  <c r="O30" i="10"/>
  <c r="O66" i="10"/>
  <c r="AC66" i="10"/>
  <c r="I66" i="10"/>
  <c r="P66" i="10" s="1"/>
  <c r="I6" i="10"/>
  <c r="O6" i="10"/>
  <c r="AC6" i="10"/>
  <c r="I10" i="10"/>
  <c r="P10" i="10" s="1"/>
  <c r="O10" i="10"/>
  <c r="I13" i="10"/>
  <c r="P13" i="10" s="1"/>
  <c r="O13" i="10"/>
  <c r="I29" i="8"/>
  <c r="O12" i="10"/>
  <c r="I12" i="10"/>
  <c r="P12" i="10" s="1"/>
  <c r="I19" i="10"/>
  <c r="P19" i="10" s="1"/>
  <c r="O19" i="10"/>
  <c r="AC57" i="10"/>
  <c r="I57" i="10"/>
  <c r="O57" i="10"/>
  <c r="I13" i="15"/>
  <c r="O13" i="15" s="1"/>
  <c r="I6" i="15"/>
  <c r="O6" i="15" s="1"/>
  <c r="H58" i="10"/>
  <c r="I23" i="10"/>
  <c r="P23" i="10" s="1"/>
  <c r="I14" i="10"/>
  <c r="P14" i="10" s="1"/>
  <c r="H17" i="10"/>
  <c r="O32" i="8"/>
  <c r="AA32" i="8" s="1"/>
  <c r="O19" i="8"/>
  <c r="AE19" i="8" s="1"/>
  <c r="I28" i="8" s="1"/>
  <c r="O13" i="8"/>
  <c r="AB13" i="8" s="1"/>
  <c r="O7" i="8"/>
  <c r="AA7" i="8" s="1"/>
  <c r="K73" i="10"/>
  <c r="O73" i="10" s="1"/>
  <c r="H63" i="10"/>
  <c r="L32" i="6"/>
  <c r="L26" i="6"/>
  <c r="I14" i="15"/>
  <c r="H7" i="10"/>
  <c r="O62" i="10"/>
  <c r="H18" i="10"/>
  <c r="H67" i="10"/>
  <c r="H64" i="10"/>
  <c r="H61" i="10"/>
  <c r="L30" i="6"/>
  <c r="L12" i="6"/>
  <c r="K29" i="10"/>
  <c r="O29" i="10" s="1"/>
  <c r="H5" i="10"/>
  <c r="L5" i="6"/>
  <c r="K5" i="9"/>
  <c r="O5" i="9" s="1"/>
  <c r="K13" i="9"/>
  <c r="O13" i="9" s="1"/>
  <c r="P29" i="9"/>
  <c r="P25" i="9"/>
  <c r="P21" i="9"/>
  <c r="P28" i="9"/>
  <c r="P24" i="9"/>
  <c r="P20" i="9"/>
  <c r="P4" i="9"/>
  <c r="P27" i="9"/>
  <c r="P23" i="9"/>
  <c r="P17" i="9"/>
  <c r="P18" i="9"/>
  <c r="P19" i="9"/>
  <c r="P11" i="9"/>
  <c r="P7" i="9"/>
  <c r="P16" i="9"/>
  <c r="P12" i="9"/>
  <c r="P8" i="9"/>
  <c r="G25" i="17" l="1"/>
  <c r="F25" i="17"/>
  <c r="I29" i="19"/>
  <c r="I11" i="10"/>
  <c r="P11" i="10" s="1"/>
  <c r="O65" i="10"/>
  <c r="P16" i="19"/>
  <c r="P29" i="19" s="1"/>
  <c r="I38" i="8"/>
  <c r="O68" i="10"/>
  <c r="I20" i="10"/>
  <c r="P20" i="10" s="1"/>
  <c r="O6" i="18"/>
  <c r="I6" i="18"/>
  <c r="I24" i="8"/>
  <c r="I25" i="8"/>
  <c r="AD24" i="8"/>
  <c r="G26" i="8"/>
  <c r="J30" i="10" s="1"/>
  <c r="O24" i="8"/>
  <c r="G24" i="8"/>
  <c r="O25" i="8"/>
  <c r="G25" i="8"/>
  <c r="G28" i="8"/>
  <c r="O28" i="8"/>
  <c r="O38" i="8"/>
  <c r="G38" i="8"/>
  <c r="I58" i="10"/>
  <c r="AC58" i="10"/>
  <c r="AC71" i="10" s="1"/>
  <c r="O58" i="10"/>
  <c r="O63" i="10"/>
  <c r="I63" i="10"/>
  <c r="P63" i="10" s="1"/>
  <c r="O29" i="8"/>
  <c r="G29" i="8"/>
  <c r="I61" i="10"/>
  <c r="P61" i="10" s="1"/>
  <c r="O61" i="10"/>
  <c r="I64" i="10"/>
  <c r="P64" i="10" s="1"/>
  <c r="O64" i="10"/>
  <c r="G27" i="8"/>
  <c r="AA6" i="10"/>
  <c r="P6" i="10"/>
  <c r="J73" i="10"/>
  <c r="G73" i="10"/>
  <c r="AA24" i="8"/>
  <c r="AE24" i="8"/>
  <c r="O18" i="10"/>
  <c r="I18" i="10"/>
  <c r="P18" i="10" s="1"/>
  <c r="AC18" i="10"/>
  <c r="AA57" i="10"/>
  <c r="AA59" i="10" s="1"/>
  <c r="H59" i="10" s="1"/>
  <c r="P57" i="10"/>
  <c r="N13" i="9"/>
  <c r="I13" i="9"/>
  <c r="L13" i="9"/>
  <c r="I67" i="10"/>
  <c r="P67" i="10" s="1"/>
  <c r="O67" i="10"/>
  <c r="O17" i="10"/>
  <c r="AC17" i="10"/>
  <c r="I17" i="10"/>
  <c r="P17" i="10" s="1"/>
  <c r="G9" i="15"/>
  <c r="G9" i="9" s="1"/>
  <c r="AA38" i="8"/>
  <c r="O7" i="10"/>
  <c r="AC7" i="10"/>
  <c r="I7" i="10"/>
  <c r="AB24" i="8"/>
  <c r="G6" i="15"/>
  <c r="G5" i="9" s="1"/>
  <c r="I5" i="10"/>
  <c r="AC5" i="10"/>
  <c r="O5" i="10"/>
  <c r="G14" i="15"/>
  <c r="G14" i="9" s="1"/>
  <c r="O14" i="15"/>
  <c r="G26" i="17" l="1"/>
  <c r="G27" i="17"/>
  <c r="F26" i="17"/>
  <c r="F27" i="17" s="1"/>
  <c r="G30" i="10"/>
  <c r="I22" i="18"/>
  <c r="P22" i="18" s="1"/>
  <c r="O22" i="18"/>
  <c r="P6" i="18"/>
  <c r="AD18" i="18"/>
  <c r="AE13" i="9"/>
  <c r="N73" i="10"/>
  <c r="I73" i="10"/>
  <c r="L73" i="10"/>
  <c r="AE73" i="10" s="1"/>
  <c r="P7" i="10"/>
  <c r="AB7" i="10"/>
  <c r="AB9" i="10" s="1"/>
  <c r="H9" i="10" s="1"/>
  <c r="N15" i="9"/>
  <c r="M6" i="12" s="1"/>
  <c r="N6" i="12" s="1"/>
  <c r="M25" i="10" s="1"/>
  <c r="N25" i="10" s="1"/>
  <c r="AB58" i="10"/>
  <c r="AB60" i="10" s="1"/>
  <c r="H60" i="10" s="1"/>
  <c r="P58" i="10"/>
  <c r="L30" i="10"/>
  <c r="AE30" i="10" s="1"/>
  <c r="N30" i="10"/>
  <c r="I30" i="10"/>
  <c r="J31" i="10"/>
  <c r="G31" i="10"/>
  <c r="J72" i="10"/>
  <c r="G72" i="10"/>
  <c r="I59" i="10"/>
  <c r="O59" i="10"/>
  <c r="J32" i="10"/>
  <c r="G32" i="10"/>
  <c r="I9" i="9"/>
  <c r="L9" i="9"/>
  <c r="N9" i="9"/>
  <c r="N10" i="9" s="1"/>
  <c r="M5" i="12" s="1"/>
  <c r="N5" i="12" s="1"/>
  <c r="M70" i="10" s="1"/>
  <c r="N70" i="10" s="1"/>
  <c r="J29" i="10"/>
  <c r="G29" i="10"/>
  <c r="N14" i="9"/>
  <c r="I14" i="9"/>
  <c r="L14" i="9"/>
  <c r="AE14" i="9" s="1"/>
  <c r="AC27" i="10"/>
  <c r="J33" i="10"/>
  <c r="G33" i="10"/>
  <c r="I15" i="9"/>
  <c r="P13" i="9"/>
  <c r="AA5" i="10"/>
  <c r="AA8" i="10" s="1"/>
  <c r="H8" i="10" s="1"/>
  <c r="P5" i="10"/>
  <c r="J28" i="10"/>
  <c r="G28" i="10"/>
  <c r="L5" i="9"/>
  <c r="N5" i="9"/>
  <c r="N6" i="9" s="1"/>
  <c r="M4" i="12" s="1"/>
  <c r="N4" i="12" s="1"/>
  <c r="M69" i="10" s="1"/>
  <c r="N69" i="10" s="1"/>
  <c r="I5" i="9"/>
  <c r="F28" i="17" l="1"/>
  <c r="G28" i="17"/>
  <c r="O18" i="18"/>
  <c r="I18" i="18"/>
  <c r="P14" i="9"/>
  <c r="I32" i="10"/>
  <c r="L32" i="10"/>
  <c r="AE32" i="10" s="1"/>
  <c r="N32" i="10"/>
  <c r="H6" i="12"/>
  <c r="I60" i="10"/>
  <c r="P60" i="10" s="1"/>
  <c r="O60" i="10"/>
  <c r="L33" i="10"/>
  <c r="AE33" i="10" s="1"/>
  <c r="N33" i="10"/>
  <c r="I33" i="10"/>
  <c r="P33" i="10" s="1"/>
  <c r="I10" i="9"/>
  <c r="P9" i="9"/>
  <c r="P59" i="10"/>
  <c r="O9" i="10"/>
  <c r="I9" i="10"/>
  <c r="P9" i="10" s="1"/>
  <c r="I72" i="10"/>
  <c r="L72" i="10"/>
  <c r="AE72" i="10" s="1"/>
  <c r="N72" i="10"/>
  <c r="N81" i="10" s="1"/>
  <c r="M6" i="11" s="1"/>
  <c r="N6" i="11" s="1"/>
  <c r="AE9" i="9"/>
  <c r="AE10" i="9" s="1"/>
  <c r="L10" i="9"/>
  <c r="K5" i="12" s="1"/>
  <c r="L5" i="12" s="1"/>
  <c r="K70" i="10" s="1"/>
  <c r="L70" i="10" s="1"/>
  <c r="AE70" i="10" s="1"/>
  <c r="AE5" i="9"/>
  <c r="AE6" i="9" s="1"/>
  <c r="L6" i="9"/>
  <c r="K4" i="12" s="1"/>
  <c r="L4" i="12" s="1"/>
  <c r="K69" i="10" s="1"/>
  <c r="L69" i="10" s="1"/>
  <c r="I28" i="10"/>
  <c r="L28" i="10"/>
  <c r="AE28" i="10" s="1"/>
  <c r="N28" i="10"/>
  <c r="I31" i="10"/>
  <c r="L31" i="10"/>
  <c r="AE31" i="10" s="1"/>
  <c r="N31" i="10"/>
  <c r="P73" i="10"/>
  <c r="I29" i="10"/>
  <c r="L29" i="10"/>
  <c r="AE29" i="10" s="1"/>
  <c r="N29" i="10"/>
  <c r="N55" i="10" s="1"/>
  <c r="M5" i="11" s="1"/>
  <c r="N5" i="11" s="1"/>
  <c r="I6" i="9"/>
  <c r="P5" i="9"/>
  <c r="P30" i="10"/>
  <c r="L15" i="9"/>
  <c r="K6" i="12" s="1"/>
  <c r="L6" i="12" s="1"/>
  <c r="K25" i="10" s="1"/>
  <c r="L25" i="10" s="1"/>
  <c r="I8" i="10"/>
  <c r="O8" i="10"/>
  <c r="AE15" i="9"/>
  <c r="G29" i="17" l="1"/>
  <c r="G30" i="17" s="1"/>
  <c r="F29" i="17"/>
  <c r="F30" i="17" s="1"/>
  <c r="P18" i="18"/>
  <c r="P29" i="18" s="1"/>
  <c r="I29" i="18"/>
  <c r="H9" i="11" s="1"/>
  <c r="I9" i="11" s="1"/>
  <c r="P9" i="11" s="1"/>
  <c r="D2" i="5"/>
  <c r="P29" i="10"/>
  <c r="P72" i="10"/>
  <c r="P8" i="10"/>
  <c r="P31" i="10"/>
  <c r="P15" i="9"/>
  <c r="AE25" i="10"/>
  <c r="AE35" i="10" s="1"/>
  <c r="AC35" i="10" s="1"/>
  <c r="AD35" i="10"/>
  <c r="L55" i="10"/>
  <c r="K5" i="11" s="1"/>
  <c r="L5" i="11" s="1"/>
  <c r="I6" i="12"/>
  <c r="O6" i="12"/>
  <c r="H4" i="12"/>
  <c r="P6" i="9"/>
  <c r="P28" i="10"/>
  <c r="AE69" i="10"/>
  <c r="AE75" i="10" s="1"/>
  <c r="AC75" i="10" s="1"/>
  <c r="L81" i="10"/>
  <c r="K6" i="11" s="1"/>
  <c r="L6" i="11" s="1"/>
  <c r="AD75" i="10"/>
  <c r="P32" i="10"/>
  <c r="H5" i="12"/>
  <c r="P10" i="9"/>
  <c r="O5" i="12" l="1"/>
  <c r="I5" i="12"/>
  <c r="P6" i="12"/>
  <c r="H25" i="10"/>
  <c r="H34" i="10"/>
  <c r="I4" i="12"/>
  <c r="O4" i="12"/>
  <c r="H74" i="10"/>
  <c r="C2" i="5" l="1"/>
  <c r="I25" i="10"/>
  <c r="O25" i="10"/>
  <c r="O74" i="10"/>
  <c r="I74" i="10"/>
  <c r="P74" i="10" s="1"/>
  <c r="P5" i="12"/>
  <c r="H70" i="10"/>
  <c r="I34" i="10"/>
  <c r="P34" i="10" s="1"/>
  <c r="O34" i="10"/>
  <c r="H69" i="10"/>
  <c r="P4" i="12"/>
  <c r="O69" i="10" l="1"/>
  <c r="I69" i="10"/>
  <c r="I70" i="10"/>
  <c r="P70" i="10" s="1"/>
  <c r="O70" i="10"/>
  <c r="P25" i="10"/>
  <c r="AD27" i="10"/>
  <c r="H27" i="10" s="1"/>
  <c r="P69" i="10" l="1"/>
  <c r="AD71" i="10"/>
  <c r="H71" i="10" s="1"/>
  <c r="I27" i="10"/>
  <c r="O27" i="10"/>
  <c r="P27" i="10" l="1"/>
  <c r="P55" i="10" s="1"/>
  <c r="I55" i="10"/>
  <c r="H5" i="11" s="1"/>
  <c r="I71" i="10"/>
  <c r="O71" i="10"/>
  <c r="P71" i="10" l="1"/>
  <c r="P81" i="10" s="1"/>
  <c r="I81" i="10"/>
  <c r="H6" i="11" s="1"/>
  <c r="I5" i="11"/>
  <c r="O5" i="11"/>
  <c r="P5" i="11" l="1"/>
  <c r="O6" i="11"/>
  <c r="I6" i="11"/>
  <c r="P6" i="11" s="1"/>
  <c r="B2" i="5" l="1"/>
  <c r="E7" i="17"/>
  <c r="H7" i="17" s="1"/>
  <c r="F2" i="5"/>
  <c r="E18" i="17" l="1"/>
  <c r="H18" i="17" s="1"/>
  <c r="E19" i="17"/>
  <c r="H19" i="17" s="1"/>
  <c r="E24" i="17" l="1"/>
  <c r="E26" i="17" l="1"/>
  <c r="H25" i="17"/>
  <c r="H26" i="17" l="1"/>
  <c r="E27" i="17"/>
  <c r="E28" i="17" s="1"/>
  <c r="H28" i="17" s="1"/>
  <c r="E29" i="17" l="1"/>
  <c r="H29" i="17" s="1"/>
  <c r="E30" i="17" l="1"/>
</calcChain>
</file>

<file path=xl/sharedStrings.xml><?xml version="1.0" encoding="utf-8"?>
<sst xmlns="http://schemas.openxmlformats.org/spreadsheetml/2006/main" count="1867" uniqueCount="474">
  <si>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</si>
  <si>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</si>
  <si>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</si>
  <si>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</si>
  <si>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</si>
  <si>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</si>
  <si>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</si>
  <si>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</si>
  <si>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</si>
  <si>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</si>
  <si>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</si>
  <si>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</si>
  <si>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</si>
  <si>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</si>
  <si>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</si>
  <si>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</si>
  <si>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</si>
  <si>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</si>
  <si>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</si>
  <si>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</si>
  <si>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</si>
  <si>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단위</t>
    <phoneticPr fontId="2" type="noConversion"/>
  </si>
  <si>
    <t>물가정보</t>
    <phoneticPr fontId="2" type="noConversion"/>
  </si>
  <si>
    <t>단가</t>
    <phoneticPr fontId="2" type="noConversion"/>
  </si>
  <si>
    <t>공종코드</t>
    <phoneticPr fontId="2" type="noConversion"/>
  </si>
  <si>
    <t>명칭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</si>
  <si>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</si>
  <si>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</si>
  <si>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</si>
  <si>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</si>
  <si>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</si>
  <si>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공량산출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</si>
  <si>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</si>
  <si>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</si>
  <si>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</si>
  <si>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</si>
  <si>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</si>
  <si>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</si>
  <si>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</si>
  <si>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</si>
  <si>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</si>
  <si>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</si>
  <si>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</si>
  <si>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</si>
  <si>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</si>
  <si>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</si>
  <si>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</si>
  <si>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 xml:space="preserve">  </t>
    <phoneticPr fontId="2" type="noConversion"/>
  </si>
  <si>
    <t>계</t>
    <phoneticPr fontId="2" type="noConversion"/>
  </si>
  <si>
    <t>번호</t>
    <phoneticPr fontId="2" type="noConversion"/>
  </si>
  <si>
    <t>번호</t>
    <phoneticPr fontId="2" type="noConversion"/>
  </si>
  <si>
    <t>코드</t>
    <phoneticPr fontId="2" type="noConversion"/>
  </si>
  <si>
    <t>단가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</si>
  <si>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</si>
  <si>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</si>
  <si>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</si>
  <si>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</si>
  <si>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</si>
  <si>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적용단가</t>
    <phoneticPr fontId="2" type="noConversion"/>
  </si>
  <si>
    <t>PAGE</t>
    <phoneticPr fontId="2" type="noConversion"/>
  </si>
  <si>
    <t>PAGE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</si>
  <si>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</si>
  <si>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</si>
  <si>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</si>
  <si>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</si>
  <si>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</si>
  <si>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</si>
  <si>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</si>
  <si>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</si>
  <si>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</si>
  <si>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</si>
  <si>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</si>
  <si>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</si>
  <si>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</si>
  <si>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</si>
  <si>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</si>
  <si>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</si>
  <si>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</si>
  <si>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단 위 단 가 산 출</t>
    <phoneticPr fontId="2" type="noConversion"/>
  </si>
  <si>
    <t>단가</t>
    <phoneticPr fontId="2" type="noConversion"/>
  </si>
  <si>
    <t>단위계</t>
    <phoneticPr fontId="2" type="noConversion"/>
  </si>
  <si>
    <t>단위단가</t>
    <phoneticPr fontId="2" type="noConversion"/>
  </si>
  <si>
    <t>목차코드</t>
    <phoneticPr fontId="2" type="noConversion"/>
  </si>
  <si>
    <t>관급 자재비</t>
    <phoneticPr fontId="2" type="noConversion"/>
  </si>
  <si>
    <t>비고</t>
    <phoneticPr fontId="2" type="noConversion"/>
  </si>
  <si>
    <t>단가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</si>
  <si>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</si>
  <si>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</si>
  <si>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</si>
  <si>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</si>
  <si>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</si>
  <si>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</si>
  <si>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</si>
  <si>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</si>
  <si>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</si>
  <si>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번호</t>
    <phoneticPr fontId="2" type="noConversion"/>
  </si>
  <si>
    <t>공종코드</t>
    <phoneticPr fontId="2" type="noConversion"/>
  </si>
  <si>
    <t>코드</t>
    <phoneticPr fontId="2" type="noConversion"/>
  </si>
  <si>
    <t>명   칭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</si>
  <si>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</si>
  <si>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</si>
  <si>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</si>
  <si>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공량산출</t>
    <phoneticPr fontId="2" type="noConversion"/>
  </si>
  <si>
    <t>단 위 단 가 산 출</t>
    <phoneticPr fontId="2" type="noConversion"/>
  </si>
  <si>
    <t>품셈근거</t>
    <phoneticPr fontId="2" type="noConversion"/>
  </si>
  <si>
    <t>비고</t>
    <phoneticPr fontId="2" type="noConversion"/>
  </si>
  <si>
    <t>결정수량</t>
    <phoneticPr fontId="2" type="noConversion"/>
  </si>
  <si>
    <t>할증</t>
    <phoneticPr fontId="2" type="noConversion"/>
  </si>
  <si>
    <t>산출수량</t>
    <phoneticPr fontId="2" type="noConversion"/>
  </si>
  <si>
    <t>재할%</t>
    <phoneticPr fontId="2" type="noConversion"/>
  </si>
  <si>
    <t>명칭</t>
    <phoneticPr fontId="2" type="noConversion"/>
  </si>
  <si>
    <t>품셈</t>
    <phoneticPr fontId="2" type="noConversion"/>
  </si>
  <si>
    <t>할증%</t>
    <phoneticPr fontId="2" type="noConversion"/>
  </si>
  <si>
    <t>공량</t>
    <phoneticPr fontId="2" type="noConversion"/>
  </si>
  <si>
    <t>단가</t>
    <phoneticPr fontId="2" type="noConversion"/>
  </si>
  <si>
    <t>단위단가</t>
    <phoneticPr fontId="2" type="noConversion"/>
  </si>
  <si>
    <t>단위계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</si>
  <si>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</si>
  <si>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</si>
  <si>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</si>
  <si>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거래가격</t>
    <phoneticPr fontId="2" type="noConversion"/>
  </si>
  <si>
    <t>조사단가1</t>
    <phoneticPr fontId="2" type="noConversion"/>
  </si>
  <si>
    <t>조사단가2</t>
    <phoneticPr fontId="2" type="noConversion"/>
  </si>
  <si>
    <t>연속견적가로형식</t>
  </si>
  <si>
    <t>시설단가</t>
    <phoneticPr fontId="2" type="noConversion"/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</si>
  <si>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</si>
  <si>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</si>
  <si>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</si>
  <si>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</si>
  <si>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1.정보통신설비공사</t>
  </si>
  <si>
    <t>2.방송설비공사</t>
  </si>
  <si>
    <t>물가자료</t>
    <phoneticPr fontId="2" type="noConversion"/>
  </si>
  <si>
    <t>3913170610035664</t>
  </si>
  <si>
    <t>합성수지제 가요전선관</t>
  </si>
  <si>
    <t>CD(난연성) 16㎜</t>
  </si>
  <si>
    <t>M</t>
  </si>
  <si>
    <t>1025</t>
  </si>
  <si>
    <t>I-1204</t>
  </si>
  <si>
    <t>1104</t>
  </si>
  <si>
    <t>3913170610035665</t>
  </si>
  <si>
    <t>CD(난연성) 22㎜</t>
  </si>
  <si>
    <t>3913170620174410</t>
  </si>
  <si>
    <t>1종금속제가요전선관</t>
  </si>
  <si>
    <t>16 mm 일반-비방수</t>
  </si>
  <si>
    <t>3913170620174434</t>
  </si>
  <si>
    <t>커넥터, 16 mm 일반-비방수</t>
  </si>
  <si>
    <t>개</t>
  </si>
  <si>
    <t>인터넷</t>
  </si>
  <si>
    <t>1101</t>
  </si>
  <si>
    <t>3912130810035750</t>
  </si>
  <si>
    <t>아우트렛박스</t>
  </si>
  <si>
    <t>8각 54㎜</t>
  </si>
  <si>
    <t>1028</t>
  </si>
  <si>
    <t>I-1207</t>
  </si>
  <si>
    <t>1105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</si>
  <si>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</si>
  <si>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</si>
  <si>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</si>
  <si>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</si>
  <si>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</si>
  <si>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</si>
  <si>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</si>
  <si>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8각, 평형</t>
  </si>
  <si>
    <t>3912130820174718</t>
  </si>
  <si>
    <t>4각, 2개용S/W (오목)</t>
  </si>
  <si>
    <t>3912130320175917</t>
  </si>
  <si>
    <t>정션 박스</t>
  </si>
  <si>
    <t>100*100*50</t>
  </si>
  <si>
    <t>2612162922076727</t>
  </si>
  <si>
    <t>450/750V 저독성난연절연전선</t>
  </si>
  <si>
    <t>HFIX 1.78mm(2.5㎟)</t>
  </si>
  <si>
    <t>993</t>
  </si>
  <si>
    <t>I-1165</t>
  </si>
  <si>
    <t>1074</t>
  </si>
  <si>
    <t>2612162922076728</t>
  </si>
  <si>
    <t>HFIX 2.25mm(4㎟)</t>
  </si>
  <si>
    <t>2612160621650577</t>
  </si>
  <si>
    <t>고발포동축케이블</t>
  </si>
  <si>
    <t>5C-HFBT</t>
  </si>
  <si>
    <t>1007</t>
  </si>
  <si>
    <t>I-1175</t>
  </si>
  <si>
    <t>InMastDBNonCode</t>
  </si>
  <si>
    <t>UTP케이블-2열동시 1열당</t>
  </si>
  <si>
    <t>Cat.6 0.5mm 4P</t>
  </si>
  <si>
    <t>1-1172</t>
  </si>
  <si>
    <t>1083</t>
  </si>
  <si>
    <t>UTP케이블-4열동시 1열당</t>
  </si>
  <si>
    <t>3912140620937657</t>
  </si>
  <si>
    <t>모듈라짹</t>
  </si>
  <si>
    <t>매입용, Cat.6 2구</t>
  </si>
  <si>
    <t>1205</t>
  </si>
  <si>
    <t>POE허브</t>
  </si>
  <si>
    <t>1000Mbps, 5PORT</t>
  </si>
  <si>
    <t>1000Mbps, 8PORT</t>
  </si>
  <si>
    <t>단자함,매입(커버SUS)</t>
  </si>
  <si>
    <t>400*500*130</t>
  </si>
  <si>
    <t>면</t>
  </si>
  <si>
    <t>1282</t>
  </si>
  <si>
    <t>5216151220172709</t>
  </si>
  <si>
    <t>스피커</t>
  </si>
  <si>
    <t>S.T/CEILING형, 3W, 원형</t>
  </si>
  <si>
    <t>1-1347</t>
  </si>
  <si>
    <t>1252</t>
  </si>
  <si>
    <t>5216151220172712</t>
  </si>
  <si>
    <t>벽부형(10W)</t>
  </si>
  <si>
    <t>3912149820163812</t>
  </si>
  <si>
    <t>동축콘넥터</t>
  </si>
  <si>
    <t>5C용, 방수형 압착타입</t>
  </si>
  <si>
    <t>연결 및 중계기</t>
  </si>
  <si>
    <t>무선비상벨</t>
  </si>
  <si>
    <t>비상벨,보드판,점자스티커포함</t>
  </si>
  <si>
    <t>L001010101000086</t>
  </si>
  <si>
    <t>노 무 비</t>
  </si>
  <si>
    <t>통신내선공</t>
  </si>
  <si>
    <t>인</t>
  </si>
  <si>
    <t>L001010101000089</t>
  </si>
  <si>
    <t>통신케이블공</t>
  </si>
  <si>
    <t>L001010101000087</t>
  </si>
  <si>
    <t>통신설비공</t>
  </si>
  <si>
    <t>L001010101000002</t>
  </si>
  <si>
    <t>보통인부</t>
  </si>
  <si>
    <t>L001010101000003</t>
  </si>
  <si>
    <t>특별인부</t>
  </si>
  <si>
    <t>L001010201000093</t>
  </si>
  <si>
    <t>H/W시험사</t>
  </si>
  <si>
    <t>L001010201000094</t>
  </si>
  <si>
    <t>S/W시험사</t>
  </si>
  <si>
    <t>L001010101000075</t>
  </si>
  <si>
    <t>내선전공</t>
  </si>
  <si>
    <t>L001010101000078</t>
  </si>
  <si>
    <t>저압케이블전공</t>
  </si>
  <si>
    <t>63</t>
  </si>
  <si>
    <t>[ 안평초등학교급식실및학생식당증축공사(통신) ] - 합산자재목록</t>
  </si>
  <si>
    <t>59753097002</t>
  </si>
  <si>
    <t>59753097003</t>
  </si>
  <si>
    <t>59753017003</t>
  </si>
  <si>
    <t>59753017043</t>
  </si>
  <si>
    <t>59753767011</t>
  </si>
  <si>
    <t>59753777102</t>
  </si>
  <si>
    <t>59753777111</t>
  </si>
  <si>
    <t>59753767201</t>
  </si>
  <si>
    <t>59753767281</t>
  </si>
  <si>
    <t>61455137894</t>
  </si>
  <si>
    <t>MM481669624</t>
  </si>
  <si>
    <t>E1450667003</t>
  </si>
  <si>
    <t>61454127541</t>
  </si>
  <si>
    <t>EC452167502</t>
  </si>
  <si>
    <t>EC452167504</t>
  </si>
  <si>
    <t>58051750202</t>
  </si>
  <si>
    <t>58952007501</t>
  </si>
  <si>
    <t>58952007502</t>
  </si>
  <si>
    <t>MM550686636</t>
  </si>
  <si>
    <t>59650397001</t>
  </si>
  <si>
    <t>59650397031</t>
  </si>
  <si>
    <t>58050627203</t>
  </si>
  <si>
    <t>58050627205</t>
  </si>
  <si>
    <t>MM602528324</t>
  </si>
  <si>
    <t>56900017113</t>
  </si>
  <si>
    <t>56900017116</t>
  </si>
  <si>
    <t>56900017114</t>
  </si>
  <si>
    <t>56900017041</t>
  </si>
  <si>
    <t>56900017118</t>
  </si>
  <si>
    <t>56900017142</t>
  </si>
  <si>
    <t>56900017143</t>
  </si>
  <si>
    <t>56900017016</t>
  </si>
  <si>
    <t>56900017076</t>
  </si>
  <si>
    <t>55</t>
  </si>
  <si>
    <t>통신설비공</t>
    <phoneticPr fontId="2" type="noConversion"/>
  </si>
  <si>
    <t>특별인부</t>
    <phoneticPr fontId="2" type="noConversion"/>
  </si>
  <si>
    <t>800</t>
  </si>
  <si>
    <t>391115ZZ701Z0003</t>
  </si>
  <si>
    <t>품셈 산출근거</t>
  </si>
  <si>
    <t>매입, 고정형, 5W 이하</t>
  </si>
  <si>
    <t>식</t>
  </si>
  <si>
    <t>통신7-11-5</t>
  </si>
  <si>
    <t>노임계</t>
  </si>
  <si>
    <t>391115ZZ701Z0002</t>
  </si>
  <si>
    <t>노출, 고정형, 30W 이하</t>
  </si>
  <si>
    <t>391115ZZ701Z0001</t>
  </si>
  <si>
    <t>통신9-2-1-1</t>
  </si>
  <si>
    <t>[ E56931750307 ] 스피커 철거  매입, 고정형, 5W 이하 [개]</t>
  </si>
  <si>
    <t>공종줄</t>
    <phoneticPr fontId="2" type="noConversion"/>
  </si>
  <si>
    <t>[ E56931750313 ] 스피커 철거  노출, 고정형, 30W 이하 [개]</t>
  </si>
  <si>
    <t>[ E56931750324 ] 일반형카메라 철거재사용  회전형 [개]</t>
  </si>
  <si>
    <t>29</t>
  </si>
  <si>
    <t>56931750307</t>
  </si>
  <si>
    <t>E56931750307</t>
  </si>
  <si>
    <t>스피커 철거</t>
  </si>
  <si>
    <t>56931750313</t>
  </si>
  <si>
    <t>E56931750313</t>
  </si>
  <si>
    <t>56931750324</t>
  </si>
  <si>
    <t>E56931750324</t>
  </si>
  <si>
    <t>일반형카메라 철거재사용</t>
  </si>
  <si>
    <t>회전형</t>
  </si>
  <si>
    <t>합계줄</t>
  </si>
  <si>
    <t>( 합       계 )</t>
  </si>
  <si>
    <t>[E56931750307] 스피커 철거  매입, 고정형, 5W 이하 [개]</t>
  </si>
  <si>
    <t>56931750307</t>
    <phoneticPr fontId="2" type="noConversion"/>
  </si>
  <si>
    <t>일목줄</t>
    <phoneticPr fontId="2" type="noConversion"/>
  </si>
  <si>
    <t>E56931750307</t>
    <phoneticPr fontId="2" type="noConversion"/>
  </si>
  <si>
    <t>[E56931750313] 스피커 철거  노출, 고정형, 30W 이하 [개]</t>
  </si>
  <si>
    <t>56931750313</t>
    <phoneticPr fontId="2" type="noConversion"/>
  </si>
  <si>
    <t>E56931750313</t>
    <phoneticPr fontId="2" type="noConversion"/>
  </si>
  <si>
    <t>[E56931750324] 일반형카메라 철거재사용  회전형 [개]</t>
  </si>
  <si>
    <t>56931750324</t>
    <phoneticPr fontId="2" type="noConversion"/>
  </si>
  <si>
    <t>E56931750324</t>
    <phoneticPr fontId="2" type="noConversion"/>
  </si>
  <si>
    <t>통신내선공</t>
    <phoneticPr fontId="2" type="noConversion"/>
  </si>
  <si>
    <t>통신케이블공</t>
    <phoneticPr fontId="2" type="noConversion"/>
  </si>
  <si>
    <t>보통인부</t>
    <phoneticPr fontId="2" type="noConversion"/>
  </si>
  <si>
    <t>H/W시험사</t>
    <phoneticPr fontId="2" type="noConversion"/>
  </si>
  <si>
    <t>S/W시험사</t>
    <phoneticPr fontId="2" type="noConversion"/>
  </si>
  <si>
    <t>01</t>
  </si>
  <si>
    <t>통신3-1-1</t>
  </si>
  <si>
    <t>통신3-2-1</t>
  </si>
  <si>
    <t>통신4-2-1</t>
  </si>
  <si>
    <t>통신4-3-1</t>
  </si>
  <si>
    <t>통신4-3-2</t>
  </si>
  <si>
    <t>통신8-1-1</t>
  </si>
  <si>
    <t>통신3-3-1</t>
  </si>
  <si>
    <t>통신4-2-2</t>
  </si>
  <si>
    <t>통신9-4-20-7</t>
  </si>
  <si>
    <t>철거재사용</t>
  </si>
  <si>
    <t>02</t>
  </si>
  <si>
    <t>A0600000000</t>
  </si>
  <si>
    <t>RENT000000000001</t>
  </si>
  <si>
    <t>[ 배관 부속재 ]</t>
  </si>
  <si>
    <t>CD 전선관의 40%</t>
  </si>
  <si>
    <t>A0500000000</t>
  </si>
  <si>
    <t>RENT000000000002</t>
  </si>
  <si>
    <t>전선관의 20%</t>
  </si>
  <si>
    <t>V56931750324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</si>
  <si>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</si>
  <si>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</si>
  <si>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</si>
  <si>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</si>
  <si>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</si>
  <si>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</si>
  <si>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</si>
  <si>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</si>
  <si>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V56931750307</t>
  </si>
  <si>
    <t>V56931750313</t>
  </si>
  <si>
    <t>총줄수-&gt;</t>
  </si>
  <si>
    <t>81</t>
  </si>
  <si>
    <t>본 파일은 이지테크에서 2번 옵션으로 만들었습니다.</t>
  </si>
  <si>
    <t>원 가 계 산 서</t>
    <phoneticPr fontId="2" type="noConversion"/>
  </si>
  <si>
    <t>공사명: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</si>
  <si>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</si>
  <si>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</si>
  <si>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</si>
  <si>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>구         성        비</t>
  </si>
  <si>
    <t>재 료 비</t>
    <phoneticPr fontId="2" type="noConversion"/>
  </si>
  <si>
    <t>직 접 재 료 비</t>
    <phoneticPr fontId="2" type="noConversion"/>
  </si>
  <si>
    <t>간 접 재 료 비</t>
    <phoneticPr fontId="2" type="noConversion"/>
  </si>
  <si>
    <t>순</t>
    <phoneticPr fontId="2" type="noConversion"/>
  </si>
  <si>
    <t>( 소      계 )</t>
    <phoneticPr fontId="2" type="noConversion"/>
  </si>
  <si>
    <t>노 무 비</t>
    <phoneticPr fontId="2" type="noConversion"/>
  </si>
  <si>
    <t>직 접 노 무 비</t>
    <phoneticPr fontId="2" type="noConversion"/>
  </si>
  <si>
    <t>간 접 노 무 비</t>
    <phoneticPr fontId="2" type="noConversion"/>
  </si>
  <si>
    <t>직접노무비</t>
  </si>
  <si>
    <t>x</t>
    <phoneticPr fontId="2" type="noConversion"/>
  </si>
  <si>
    <t>기  계  경  비</t>
    <phoneticPr fontId="2" type="noConversion"/>
  </si>
  <si>
    <t>공</t>
    <phoneticPr fontId="2" type="noConversion"/>
  </si>
  <si>
    <t>산 재 보 험 료</t>
    <phoneticPr fontId="2" type="noConversion"/>
  </si>
  <si>
    <t>노무비</t>
  </si>
  <si>
    <t>고 용 보 험 료</t>
    <phoneticPr fontId="2" type="noConversion"/>
  </si>
  <si>
    <t>경</t>
    <phoneticPr fontId="2" type="noConversion"/>
  </si>
  <si>
    <t>건 강 보 험 료</t>
    <phoneticPr fontId="2" type="noConversion"/>
  </si>
  <si>
    <t>직접노무비</t>
    <phoneticPr fontId="10" type="noConversion"/>
  </si>
  <si>
    <t>연 금 보 험 료</t>
    <phoneticPr fontId="2" type="noConversion"/>
  </si>
  <si>
    <t>노인장기요양보험료</t>
    <phoneticPr fontId="2" type="noConversion"/>
  </si>
  <si>
    <t>건강보험료</t>
    <phoneticPr fontId="10" type="noConversion"/>
  </si>
  <si>
    <t>사</t>
    <phoneticPr fontId="2" type="noConversion"/>
  </si>
  <si>
    <t>퇴직공제부금비</t>
    <phoneticPr fontId="2" type="noConversion"/>
  </si>
  <si>
    <t>산업안전보건관리비</t>
    <phoneticPr fontId="2" type="noConversion"/>
  </si>
  <si>
    <t>(재료+직노)</t>
    <phoneticPr fontId="10" type="noConversion"/>
  </si>
  <si>
    <t>기  타  경  비</t>
    <phoneticPr fontId="2" type="noConversion"/>
  </si>
  <si>
    <t>(재료+노무)</t>
    <phoneticPr fontId="10" type="noConversion"/>
  </si>
  <si>
    <t>석 면 분 담 금</t>
    <phoneticPr fontId="2" type="noConversion"/>
  </si>
  <si>
    <t>비</t>
    <phoneticPr fontId="2" type="noConversion"/>
  </si>
  <si>
    <t>임금채권부담금</t>
    <phoneticPr fontId="2" type="noConversion"/>
  </si>
  <si>
    <t>환 경 보 전 비</t>
    <phoneticPr fontId="2" type="noConversion"/>
  </si>
  <si>
    <t>일 반 관 리 비</t>
    <phoneticPr fontId="2" type="noConversion"/>
  </si>
  <si>
    <t>(재료+노무+경비)</t>
    <phoneticPr fontId="2" type="noConversion"/>
  </si>
  <si>
    <t>이          윤</t>
    <phoneticPr fontId="2" type="noConversion"/>
  </si>
  <si>
    <t>(노무비+경비+일관)</t>
  </si>
  <si>
    <t>( 총  원  가 )</t>
    <phoneticPr fontId="2" type="noConversion"/>
  </si>
  <si>
    <t>손해배상 책임보험</t>
    <phoneticPr fontId="2" type="noConversion"/>
  </si>
  <si>
    <t>총원가</t>
    <phoneticPr fontId="2" type="noConversion"/>
  </si>
  <si>
    <t>부 가 가 치 세</t>
    <phoneticPr fontId="2" type="noConversion"/>
  </si>
  <si>
    <t>(총원가+손해배상보험)</t>
    <phoneticPr fontId="2" type="noConversion"/>
  </si>
  <si>
    <t>3912140620170849</t>
  </si>
  <si>
    <t>콘센트</t>
  </si>
  <si>
    <t>매입-접지형, 15A 250V 1구</t>
  </si>
  <si>
    <t>1099</t>
  </si>
  <si>
    <t>I-1280</t>
  </si>
  <si>
    <t>1204</t>
  </si>
  <si>
    <t>무선중계기</t>
  </si>
  <si>
    <t>무선비상벨용</t>
  </si>
  <si>
    <t>무선수신기</t>
  </si>
  <si>
    <t>3912130610035785</t>
  </si>
  <si>
    <t>콘센트박스</t>
  </si>
  <si>
    <t>전기5-23-가</t>
  </si>
  <si>
    <t>철거자재</t>
  </si>
  <si>
    <t>1.안평초 급식실 및 학생식당 증축 정보통신설비공사</t>
    <phoneticPr fontId="2" type="noConversion"/>
  </si>
  <si>
    <t>3.신묵초 화장실개선 정보통신설비공사</t>
    <phoneticPr fontId="2" type="noConversion"/>
  </si>
  <si>
    <t>MM300040259</t>
  </si>
  <si>
    <t>59350317205</t>
  </si>
  <si>
    <t>MM602528325</t>
  </si>
  <si>
    <t>MM602528326</t>
  </si>
  <si>
    <t>신묵초 화장실개선 통신공사</t>
    <phoneticPr fontId="2" type="noConversion"/>
  </si>
  <si>
    <t>안평초 급식실 및 학생식당 증축 통신공사</t>
    <phoneticPr fontId="2" type="noConversion"/>
  </si>
  <si>
    <t>1.정보통신설비공사</t>
    <phoneticPr fontId="2" type="noConversion"/>
  </si>
  <si>
    <t>식</t>
    <phoneticPr fontId="2" type="noConversion"/>
  </si>
  <si>
    <t>2612162922076726</t>
  </si>
  <si>
    <t>HFIX WIRE(단선)</t>
  </si>
  <si>
    <t>m</t>
  </si>
  <si>
    <t>1.5㎟</t>
    <phoneticPr fontId="2" type="noConversion"/>
  </si>
  <si>
    <t>HFIX 1.78mm(2.5㎟)</t>
    <phoneticPr fontId="2" type="noConversion"/>
  </si>
  <si>
    <t>HFIX 1.5㎟</t>
    <phoneticPr fontId="2" type="noConversion"/>
  </si>
  <si>
    <t>2.안평초 급식실 및 학생식당 증축 방송설비공사</t>
    <phoneticPr fontId="2" type="noConversion"/>
  </si>
  <si>
    <t/>
  </si>
  <si>
    <t>0101</t>
  </si>
  <si>
    <t>가요전선관</t>
  </si>
  <si>
    <t>16mm 비방수</t>
  </si>
  <si>
    <t>Outlet Box</t>
  </si>
  <si>
    <t>EA</t>
  </si>
  <si>
    <t>3912130810035753</t>
  </si>
  <si>
    <t>4각 54㎜</t>
  </si>
  <si>
    <t>전기5-10</t>
  </si>
  <si>
    <t>5216151220173739</t>
  </si>
  <si>
    <t>CEILING SPEAKER</t>
  </si>
  <si>
    <t>5W</t>
  </si>
  <si>
    <t>CEILING SPEAKER(철거)</t>
  </si>
  <si>
    <t>인건비계상</t>
  </si>
  <si>
    <t>무선 장애인 도움벨</t>
  </si>
  <si>
    <t>송신기</t>
  </si>
  <si>
    <t>수신기</t>
  </si>
  <si>
    <t>중계기</t>
  </si>
  <si>
    <t>4.중화초 화장실개선 정보통신설비공사</t>
    <phoneticPr fontId="2" type="noConversion"/>
  </si>
  <si>
    <t>59753767041</t>
  </si>
  <si>
    <t>59753767221</t>
  </si>
  <si>
    <t>3912130820174712</t>
  </si>
  <si>
    <t>MM481669623</t>
  </si>
  <si>
    <t>MM300040717</t>
  </si>
  <si>
    <t>MM846109615</t>
  </si>
  <si>
    <t>MM830043729</t>
  </si>
  <si>
    <t>MM830043730</t>
  </si>
  <si>
    <t>MM830043731</t>
  </si>
  <si>
    <t>4각 54㎜</t>
    <phoneticPr fontId="2" type="noConversion"/>
  </si>
  <si>
    <t>개</t>
    <phoneticPr fontId="2" type="noConversion"/>
  </si>
  <si>
    <t>1028</t>
    <phoneticPr fontId="2" type="noConversion"/>
  </si>
  <si>
    <t>무선수신기</t>
    <phoneticPr fontId="2" type="noConversion"/>
  </si>
  <si>
    <t>무선중계기</t>
    <phoneticPr fontId="2" type="noConversion"/>
  </si>
  <si>
    <t>아우트렛박스</t>
    <phoneticPr fontId="2" type="noConversion"/>
  </si>
  <si>
    <t>1. 중화초 화장실개선 통신공사</t>
    <phoneticPr fontId="2" type="noConversion"/>
  </si>
  <si>
    <t>1.신묵초 화장실개선 정보통신설비공사</t>
    <phoneticPr fontId="2" type="noConversion"/>
  </si>
  <si>
    <t>5W</t>
    <phoneticPr fontId="2" type="noConversion"/>
  </si>
  <si>
    <t>중화초 화장실개선 통신공사</t>
    <phoneticPr fontId="2" type="noConversion"/>
  </si>
  <si>
    <t>[ 안평초 외 2교(신묵초, 중화초) 급식실 증축 및 화장실개선 통신공사 ]</t>
    <phoneticPr fontId="2" type="noConversion"/>
  </si>
  <si>
    <t>[ 안평초 외 2교(신묵초, 중화초) 급식실 증축 및 화장실개선 통신공사 ] - 안평초</t>
    <phoneticPr fontId="2" type="noConversion"/>
  </si>
  <si>
    <t>[ 안평초 외 2교(신묵초, 중화초) 급식실 증축 및 화장실개선 통신공사 ] - 신묵초</t>
    <phoneticPr fontId="2" type="noConversion"/>
  </si>
  <si>
    <t>[ 안평초 외 2교(신묵초, 중화초) 급식실 증축 및 화장실개선 통신공사 ] - 중화초</t>
    <phoneticPr fontId="2" type="noConversion"/>
  </si>
  <si>
    <t>[ 안평초 외 2교(신묵초, 중화초) 급식실 증축 및 화장실개선 통신공사 ] - 일위대가목차</t>
    <phoneticPr fontId="2" type="noConversion"/>
  </si>
  <si>
    <t>[ 안평초 외 2교(신묵초, 중화초) 급식실 증축 및 화장실개선 통신공사 ] - 일위대가표</t>
    <phoneticPr fontId="2" type="noConversion"/>
  </si>
  <si>
    <t>[ 안평초 외 2교(신묵초, 중화초) 급식실 증축 및 화장실개선 통신공사 ] - 노임 산출근거(202601-노임)</t>
    <phoneticPr fontId="2" type="noConversion"/>
  </si>
  <si>
    <t>[ 안평초 외 2교(신묵초, 중화초) 급식실 증축 및 화장실개선 통신공사 ] - 일위노임 산출근거(202601-노임)</t>
    <phoneticPr fontId="2" type="noConversion"/>
  </si>
  <si>
    <t>[ 안평초 외 2교(신묵초, 중화초) 급식실 증축 및 화장실개선 통신공사 ] - 단가조사서(1/6단가:2026년06월)</t>
    <phoneticPr fontId="2" type="noConversion"/>
  </si>
  <si>
    <t>안평초 외 2교(신묵초, 중화초) 급식실 증축 및 화장실개선 통신공사</t>
    <phoneticPr fontId="2" type="noConversion"/>
  </si>
  <si>
    <t>안평초</t>
    <phoneticPr fontId="2" type="noConversion"/>
  </si>
  <si>
    <t>신묵초</t>
    <phoneticPr fontId="2" type="noConversion"/>
  </si>
  <si>
    <t>중화초</t>
    <phoneticPr fontId="2" type="noConversion"/>
  </si>
  <si>
    <t>합계</t>
    <phoneticPr fontId="2" type="noConversion"/>
  </si>
  <si>
    <t>( 총     계 )</t>
    <phoneticPr fontId="2" type="noConversion"/>
  </si>
  <si>
    <t>천원미만절사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</si>
</sst>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,###"/>
    <numFmt numFmtId="178" formatCode="#,###;\-#,###"/>
    <numFmt numFmtId="179" formatCode="0.000%"/>
    <numFmt numFmtId="180" formatCode="0.00000%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1"/>
      <name val="옛체"/>
      <family val="1"/>
      <charset val="129"/>
    </font>
    <font>
      <sz val="10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name val="돋움"/>
      <family val="3"/>
      <charset val="129"/>
    </font>
    <font>
      <b/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left"/>
    </xf>
    <xf numFmtId="49" fontId="4" fillId="0" borderId="2" xfId="0" applyNumberFormat="1" applyFont="1" applyBorder="1" applyAlignment="1">
      <alignment horizontal="left"/>
    </xf>
    <xf numFmtId="49" fontId="4" fillId="0" borderId="3" xfId="0" applyNumberFormat="1" applyFont="1" applyBorder="1" applyAlignment="1">
      <alignment horizontal="left"/>
    </xf>
    <xf numFmtId="176" fontId="4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/>
    <xf numFmtId="49" fontId="4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/>
    <xf numFmtId="178" fontId="4" fillId="0" borderId="3" xfId="0" applyNumberFormat="1" applyFont="1" applyBorder="1"/>
    <xf numFmtId="178" fontId="4" fillId="0" borderId="1" xfId="0" applyNumberFormat="1" applyFont="1" applyBorder="1"/>
    <xf numFmtId="178" fontId="0" fillId="0" borderId="0" xfId="0" applyNumberFormat="1"/>
    <xf numFmtId="178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/>
    </xf>
    <xf numFmtId="49" fontId="4" fillId="2" borderId="6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2" xfId="0" applyFont="1" applyBorder="1"/>
    <xf numFmtId="178" fontId="4" fillId="0" borderId="2" xfId="0" applyNumberFormat="1" applyFont="1" applyBorder="1"/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0" fontId="4" fillId="0" borderId="1" xfId="1" applyNumberFormat="1" applyFont="1" applyBorder="1"/>
    <xf numFmtId="49" fontId="4" fillId="0" borderId="1" xfId="0" applyNumberFormat="1" applyFont="1" applyBorder="1" applyAlignment="1">
      <alignment shrinkToFit="1"/>
    </xf>
    <xf numFmtId="178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8" fontId="4" fillId="0" borderId="1" xfId="1" applyNumberFormat="1" applyFont="1" applyBorder="1"/>
    <xf numFmtId="177" fontId="4" fillId="0" borderId="1" xfId="0" applyNumberFormat="1" applyFont="1" applyBorder="1" applyAlignment="1">
      <alignment horizontal="center" vertical="center"/>
    </xf>
    <xf numFmtId="177" fontId="4" fillId="0" borderId="0" xfId="0" applyNumberFormat="1" applyFont="1"/>
    <xf numFmtId="49" fontId="3" fillId="0" borderId="0" xfId="0" applyNumberFormat="1" applyFont="1" applyAlignment="1">
      <alignment horizontal="left" indent="1"/>
    </xf>
    <xf numFmtId="0" fontId="9" fillId="0" borderId="0" xfId="0" applyFont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9" fillId="0" borderId="16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49" fontId="9" fillId="0" borderId="22" xfId="0" applyNumberFormat="1" applyFont="1" applyBorder="1" applyAlignment="1">
      <alignment horizontal="left" vertical="center" indent="1"/>
    </xf>
    <xf numFmtId="178" fontId="9" fillId="0" borderId="22" xfId="0" applyNumberFormat="1" applyFont="1" applyBorder="1" applyAlignment="1">
      <alignment vertical="center"/>
    </xf>
    <xf numFmtId="44" fontId="9" fillId="0" borderId="23" xfId="2" applyFont="1" applyBorder="1" applyAlignment="1">
      <alignment horizontal="right" vertical="center"/>
    </xf>
    <xf numFmtId="44" fontId="9" fillId="0" borderId="24" xfId="2" applyFont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9" fillId="0" borderId="20" xfId="0" applyFont="1" applyBorder="1" applyAlignment="1">
      <alignment horizontal="center" vertical="center"/>
    </xf>
    <xf numFmtId="49" fontId="9" fillId="0" borderId="26" xfId="0" applyNumberFormat="1" applyFont="1" applyBorder="1" applyAlignment="1">
      <alignment horizontal="left" vertical="center" indent="1"/>
    </xf>
    <xf numFmtId="178" fontId="9" fillId="0" borderId="26" xfId="0" applyNumberFormat="1" applyFont="1" applyBorder="1" applyAlignment="1">
      <alignment vertical="center"/>
    </xf>
    <xf numFmtId="44" fontId="9" fillId="0" borderId="27" xfId="2" applyFont="1" applyBorder="1" applyAlignment="1">
      <alignment horizontal="right" vertical="center"/>
    </xf>
    <xf numFmtId="44" fontId="9" fillId="0" borderId="28" xfId="2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49" fontId="9" fillId="0" borderId="30" xfId="0" applyNumberFormat="1" applyFont="1" applyBorder="1" applyAlignment="1">
      <alignment horizontal="left" vertical="center" indent="1"/>
    </xf>
    <xf numFmtId="178" fontId="9" fillId="0" borderId="30" xfId="0" applyNumberFormat="1" applyFont="1" applyBorder="1" applyAlignment="1">
      <alignment vertical="center"/>
    </xf>
    <xf numFmtId="44" fontId="9" fillId="0" borderId="31" xfId="2" applyFont="1" applyBorder="1" applyAlignment="1">
      <alignment horizontal="right" vertical="center"/>
    </xf>
    <xf numFmtId="44" fontId="9" fillId="0" borderId="32" xfId="2" applyFont="1" applyBorder="1" applyAlignment="1">
      <alignment horizontal="center" vertical="center"/>
    </xf>
    <xf numFmtId="0" fontId="9" fillId="0" borderId="33" xfId="0" applyFont="1" applyBorder="1" applyAlignment="1">
      <alignment vertical="center"/>
    </xf>
    <xf numFmtId="178" fontId="9" fillId="0" borderId="22" xfId="1" applyNumberFormat="1" applyFont="1" applyBorder="1" applyAlignment="1">
      <alignment horizontal="right" vertical="center"/>
    </xf>
    <xf numFmtId="10" fontId="9" fillId="0" borderId="24" xfId="2" applyNumberFormat="1" applyFont="1" applyBorder="1" applyAlignment="1">
      <alignment horizontal="center" vertical="center"/>
    </xf>
    <xf numFmtId="44" fontId="9" fillId="0" borderId="24" xfId="2" applyFont="1" applyBorder="1" applyAlignment="1">
      <alignment horizontal="left" vertical="center"/>
    </xf>
    <xf numFmtId="0" fontId="9" fillId="0" borderId="21" xfId="0" applyFont="1" applyBorder="1" applyAlignment="1">
      <alignment vertical="center"/>
    </xf>
    <xf numFmtId="0" fontId="9" fillId="0" borderId="21" xfId="0" applyFont="1" applyBorder="1" applyAlignment="1">
      <alignment horizontal="center" vertical="center"/>
    </xf>
    <xf numFmtId="179" fontId="9" fillId="0" borderId="24" xfId="2" applyNumberFormat="1" applyFont="1" applyBorder="1" applyAlignment="1">
      <alignment horizontal="center" vertical="center"/>
    </xf>
    <xf numFmtId="41" fontId="9" fillId="0" borderId="25" xfId="1" applyFont="1" applyBorder="1" applyAlignment="1">
      <alignment vertical="center"/>
    </xf>
    <xf numFmtId="178" fontId="9" fillId="0" borderId="30" xfId="1" applyNumberFormat="1" applyFont="1" applyBorder="1" applyAlignment="1">
      <alignment horizontal="right" vertical="center"/>
    </xf>
    <xf numFmtId="10" fontId="9" fillId="0" borderId="32" xfId="2" applyNumberFormat="1" applyFont="1" applyBorder="1" applyAlignment="1">
      <alignment horizontal="center" vertical="center"/>
    </xf>
    <xf numFmtId="44" fontId="9" fillId="0" borderId="32" xfId="2" applyFont="1" applyBorder="1" applyAlignment="1">
      <alignment horizontal="left" vertical="center"/>
    </xf>
    <xf numFmtId="178" fontId="9" fillId="0" borderId="0" xfId="0" applyNumberFormat="1" applyFont="1" applyAlignment="1">
      <alignment vertical="center"/>
    </xf>
    <xf numFmtId="0" fontId="9" fillId="0" borderId="21" xfId="0" applyFont="1" applyBorder="1" applyAlignment="1">
      <alignment horizontal="center" vertical="center" wrapText="1"/>
    </xf>
    <xf numFmtId="178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11" fillId="0" borderId="0" xfId="0" applyNumberFormat="1" applyFont="1" applyAlignment="1"/>
    <xf numFmtId="0" fontId="11" fillId="0" borderId="0" xfId="0" applyFont="1" applyAlignment="1"/>
    <xf numFmtId="0" fontId="11" fillId="0" borderId="0" xfId="0" applyFont="1"/>
    <xf numFmtId="49" fontId="11" fillId="0" borderId="0" xfId="0" applyNumberFormat="1" applyFont="1"/>
    <xf numFmtId="49" fontId="11" fillId="0" borderId="1" xfId="0" applyNumberFormat="1" applyFont="1" applyBorder="1"/>
    <xf numFmtId="0" fontId="11" fillId="0" borderId="1" xfId="0" applyNumberFormat="1" applyFont="1" applyBorder="1"/>
    <xf numFmtId="178" fontId="11" fillId="0" borderId="1" xfId="0" applyNumberFormat="1" applyFont="1" applyBorder="1"/>
    <xf numFmtId="0" fontId="11" fillId="0" borderId="1" xfId="0" applyFont="1" applyBorder="1"/>
    <xf numFmtId="178" fontId="11" fillId="0" borderId="0" xfId="0" applyNumberFormat="1" applyFont="1"/>
    <xf numFmtId="0" fontId="11" fillId="0" borderId="0" xfId="0" applyFont="1" applyAlignment="1">
      <alignment horizontal="center"/>
    </xf>
    <xf numFmtId="178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8" fontId="11" fillId="0" borderId="0" xfId="0" applyNumberFormat="1" applyFont="1" applyAlignment="1">
      <alignment horizontal="center" vertical="center"/>
    </xf>
    <xf numFmtId="0" fontId="11" fillId="0" borderId="1" xfId="0" applyNumberFormat="1" applyFont="1" applyBorder="1" applyAlignment="1">
      <alignment horizontal="center"/>
    </xf>
    <xf numFmtId="178" fontId="11" fillId="0" borderId="1" xfId="1" applyNumberFormat="1" applyFont="1" applyBorder="1"/>
    <xf numFmtId="0" fontId="11" fillId="0" borderId="0" xfId="0" applyNumberFormat="1" applyFont="1" applyAlignment="1">
      <alignment horizontal="center"/>
    </xf>
    <xf numFmtId="0" fontId="11" fillId="0" borderId="0" xfId="0" applyNumberFormat="1" applyFont="1"/>
    <xf numFmtId="49" fontId="12" fillId="0" borderId="13" xfId="0" applyNumberFormat="1" applyFont="1" applyBorder="1" applyAlignment="1"/>
    <xf numFmtId="49" fontId="12" fillId="0" borderId="15" xfId="0" applyNumberFormat="1" applyFont="1" applyBorder="1" applyAlignment="1"/>
    <xf numFmtId="0" fontId="12" fillId="0" borderId="1" xfId="0" applyFont="1" applyBorder="1" applyAlignment="1">
      <alignment horizontal="center"/>
    </xf>
    <xf numFmtId="178" fontId="12" fillId="0" borderId="1" xfId="0" applyNumberFormat="1" applyFont="1" applyBorder="1"/>
    <xf numFmtId="49" fontId="12" fillId="0" borderId="14" xfId="0" applyNumberFormat="1" applyFont="1" applyBorder="1" applyAlignment="1"/>
    <xf numFmtId="0" fontId="12" fillId="0" borderId="0" xfId="0" applyFont="1"/>
    <xf numFmtId="49" fontId="12" fillId="0" borderId="0" xfId="0" applyNumberFormat="1" applyFont="1"/>
    <xf numFmtId="0" fontId="13" fillId="0" borderId="15" xfId="0" applyFont="1" applyBorder="1" applyAlignment="1"/>
    <xf numFmtId="0" fontId="13" fillId="0" borderId="14" xfId="0" applyFont="1" applyBorder="1" applyAlignment="1"/>
    <xf numFmtId="0" fontId="9" fillId="0" borderId="0" xfId="0" applyFont="1" applyBorder="1" applyAlignment="1">
      <alignment vertical="center"/>
    </xf>
    <xf numFmtId="178" fontId="9" fillId="0" borderId="26" xfId="1" applyNumberFormat="1" applyFont="1" applyBorder="1" applyAlignment="1">
      <alignment horizontal="right" vertical="center"/>
    </xf>
    <xf numFmtId="9" fontId="9" fillId="0" borderId="28" xfId="2" applyNumberFormat="1" applyFont="1" applyBorder="1" applyAlignment="1">
      <alignment horizontal="center" vertical="center"/>
    </xf>
    <xf numFmtId="44" fontId="9" fillId="0" borderId="28" xfId="2" applyFont="1" applyBorder="1" applyAlignment="1">
      <alignment horizontal="left" vertical="center"/>
    </xf>
    <xf numFmtId="178" fontId="14" fillId="4" borderId="38" xfId="0" applyNumberFormat="1" applyFont="1" applyFill="1" applyBorder="1" applyAlignment="1">
      <alignment vertical="center"/>
    </xf>
    <xf numFmtId="41" fontId="14" fillId="4" borderId="41" xfId="1" applyFont="1" applyFill="1" applyBorder="1" applyAlignment="1">
      <alignment horizontal="right" vertical="center"/>
    </xf>
    <xf numFmtId="44" fontId="14" fillId="4" borderId="16" xfId="2" applyFont="1" applyFill="1" applyBorder="1" applyAlignment="1">
      <alignment horizontal="center" vertical="center"/>
    </xf>
    <xf numFmtId="0" fontId="14" fillId="4" borderId="42" xfId="0" applyFont="1" applyFill="1" applyBorder="1" applyAlignment="1">
      <alignment vertical="center"/>
    </xf>
    <xf numFmtId="49" fontId="9" fillId="0" borderId="44" xfId="0" applyNumberFormat="1" applyFont="1" applyBorder="1" applyAlignment="1">
      <alignment horizontal="left" vertical="center" indent="1"/>
    </xf>
    <xf numFmtId="178" fontId="9" fillId="0" borderId="44" xfId="0" applyNumberFormat="1" applyFont="1" applyBorder="1" applyAlignment="1">
      <alignment vertical="center"/>
    </xf>
    <xf numFmtId="178" fontId="9" fillId="0" borderId="45" xfId="0" applyNumberFormat="1" applyFont="1" applyBorder="1" applyAlignment="1">
      <alignment vertical="center"/>
    </xf>
    <xf numFmtId="44" fontId="9" fillId="0" borderId="46" xfId="2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178" fontId="14" fillId="0" borderId="38" xfId="0" applyNumberFormat="1" applyFont="1" applyBorder="1" applyAlignment="1">
      <alignment horizontal="center" vertical="center"/>
    </xf>
    <xf numFmtId="178" fontId="14" fillId="0" borderId="41" xfId="0" applyNumberFormat="1" applyFont="1" applyBorder="1" applyAlignment="1">
      <alignment horizontal="center" vertical="center"/>
    </xf>
    <xf numFmtId="180" fontId="9" fillId="0" borderId="32" xfId="2" applyNumberFormat="1" applyFont="1" applyBorder="1" applyAlignment="1">
      <alignment horizontal="center" vertical="center"/>
    </xf>
    <xf numFmtId="49" fontId="14" fillId="4" borderId="43" xfId="0" applyNumberFormat="1" applyFont="1" applyFill="1" applyBorder="1" applyAlignment="1">
      <alignment horizontal="center" vertical="center"/>
    </xf>
    <xf numFmtId="49" fontId="14" fillId="4" borderId="38" xfId="0" applyNumberFormat="1" applyFont="1" applyFill="1" applyBorder="1" applyAlignment="1">
      <alignment horizontal="center" vertical="center"/>
    </xf>
    <xf numFmtId="49" fontId="9" fillId="0" borderId="34" xfId="0" applyNumberFormat="1" applyFont="1" applyBorder="1" applyAlignment="1">
      <alignment horizontal="center" vertical="center"/>
    </xf>
    <xf numFmtId="49" fontId="9" fillId="0" borderId="30" xfId="0" applyNumberFormat="1" applyFont="1" applyBorder="1" applyAlignment="1">
      <alignment horizontal="center" vertical="center"/>
    </xf>
    <xf numFmtId="49" fontId="9" fillId="0" borderId="35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49" fontId="9" fillId="0" borderId="36" xfId="0" applyNumberFormat="1" applyFont="1" applyBorder="1" applyAlignment="1">
      <alignment horizontal="center" vertical="center"/>
    </xf>
    <xf numFmtId="49" fontId="9" fillId="0" borderId="26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0" borderId="16" xfId="0" applyNumberFormat="1" applyFont="1" applyBorder="1" applyAlignment="1">
      <alignment horizontal="right" vertical="center"/>
    </xf>
    <xf numFmtId="178" fontId="14" fillId="0" borderId="50" xfId="0" applyNumberFormat="1" applyFont="1" applyBorder="1" applyAlignment="1">
      <alignment horizontal="center" vertical="center"/>
    </xf>
    <xf numFmtId="178" fontId="14" fillId="0" borderId="51" xfId="0" applyNumberFormat="1" applyFont="1" applyBorder="1" applyAlignment="1">
      <alignment horizontal="center" vertical="center"/>
    </xf>
    <xf numFmtId="178" fontId="14" fillId="0" borderId="52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49" fontId="4" fillId="0" borderId="11" xfId="0" applyNumberFormat="1" applyFont="1" applyBorder="1"/>
    <xf numFmtId="49" fontId="0" fillId="0" borderId="11" xfId="0" applyNumberFormat="1" applyBorder="1"/>
    <xf numFmtId="49" fontId="4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left" indent="1"/>
    </xf>
    <xf numFmtId="0" fontId="0" fillId="0" borderId="0" xfId="0"/>
    <xf numFmtId="49" fontId="4" fillId="0" borderId="13" xfId="0" applyNumberFormat="1" applyFont="1" applyBorder="1"/>
    <xf numFmtId="0" fontId="0" fillId="0" borderId="15" xfId="0" applyBorder="1"/>
    <xf numFmtId="0" fontId="0" fillId="0" borderId="14" xfId="0" applyBorder="1"/>
    <xf numFmtId="49" fontId="5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178" fontId="11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indent="1"/>
    </xf>
    <xf numFmtId="4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/>
    <xf numFmtId="178" fontId="4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4" fillId="0" borderId="0" xfId="0" applyNumberFormat="1" applyFont="1" applyAlignment="1">
      <alignment horizontal="left" indent="1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3">
    <cellStyle name="쉼표 [0]" xfId="1" builtinId="6"/>
    <cellStyle name="통화 2" xfId="2" xr:uid="{00000000-0005-0000-0000-000001000000}"/>
    <cellStyle name="표준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26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27.xml"/><Relationship Id="rId21" Type="http://schemas.openxmlformats.org/officeDocument/2006/relationships/externalLink" Target="externalLinks/externalLink9.xml"/><Relationship Id="rId34" Type="http://schemas.openxmlformats.org/officeDocument/2006/relationships/externalLink" Target="externalLinks/externalLink22.xml"/><Relationship Id="rId42" Type="http://schemas.openxmlformats.org/officeDocument/2006/relationships/externalLink" Target="externalLinks/externalLink30.xml"/><Relationship Id="rId47" Type="http://schemas.openxmlformats.org/officeDocument/2006/relationships/externalLink" Target="externalLinks/externalLink35.xml"/><Relationship Id="rId50" Type="http://schemas.openxmlformats.org/officeDocument/2006/relationships/externalLink" Target="externalLinks/externalLink38.xml"/><Relationship Id="rId55" Type="http://schemas.openxmlformats.org/officeDocument/2006/relationships/externalLink" Target="externalLinks/externalLink43.xml"/><Relationship Id="rId63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9" Type="http://schemas.openxmlformats.org/officeDocument/2006/relationships/externalLink" Target="externalLinks/externalLink17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2.xml"/><Relationship Id="rId32" Type="http://schemas.openxmlformats.org/officeDocument/2006/relationships/externalLink" Target="externalLinks/externalLink20.xml"/><Relationship Id="rId37" Type="http://schemas.openxmlformats.org/officeDocument/2006/relationships/externalLink" Target="externalLinks/externalLink25.xml"/><Relationship Id="rId40" Type="http://schemas.openxmlformats.org/officeDocument/2006/relationships/externalLink" Target="externalLinks/externalLink28.xml"/><Relationship Id="rId45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1.xml"/><Relationship Id="rId58" Type="http://schemas.openxmlformats.org/officeDocument/2006/relationships/externalLink" Target="externalLinks/externalLink46.xml"/><Relationship Id="rId5" Type="http://schemas.openxmlformats.org/officeDocument/2006/relationships/worksheet" Target="worksheets/sheet5.xml"/><Relationship Id="rId61" Type="http://schemas.openxmlformats.org/officeDocument/2006/relationships/styles" Target="styles.xml"/><Relationship Id="rId1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2.xml"/><Relationship Id="rId22" Type="http://schemas.openxmlformats.org/officeDocument/2006/relationships/externalLink" Target="externalLinks/externalLink10.xml"/><Relationship Id="rId27" Type="http://schemas.openxmlformats.org/officeDocument/2006/relationships/externalLink" Target="externalLinks/externalLink15.xml"/><Relationship Id="rId30" Type="http://schemas.openxmlformats.org/officeDocument/2006/relationships/externalLink" Target="externalLinks/externalLink18.xml"/><Relationship Id="rId35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1.xml"/><Relationship Id="rId48" Type="http://schemas.openxmlformats.org/officeDocument/2006/relationships/externalLink" Target="externalLinks/externalLink36.xml"/><Relationship Id="rId56" Type="http://schemas.openxmlformats.org/officeDocument/2006/relationships/externalLink" Target="externalLinks/externalLink44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9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1.xml"/><Relationship Id="rId38" Type="http://schemas.openxmlformats.org/officeDocument/2006/relationships/externalLink" Target="externalLinks/externalLink26.xml"/><Relationship Id="rId46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47.xml"/><Relationship Id="rId20" Type="http://schemas.openxmlformats.org/officeDocument/2006/relationships/externalLink" Target="externalLinks/externalLink8.xml"/><Relationship Id="rId41" Type="http://schemas.openxmlformats.org/officeDocument/2006/relationships/externalLink" Target="externalLinks/externalLink29.xml"/><Relationship Id="rId54" Type="http://schemas.openxmlformats.org/officeDocument/2006/relationships/externalLink" Target="externalLinks/externalLink42.xml"/><Relationship Id="rId6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3.xml"/><Relationship Id="rId23" Type="http://schemas.openxmlformats.org/officeDocument/2006/relationships/externalLink" Target="externalLinks/externalLink11.xml"/><Relationship Id="rId28" Type="http://schemas.openxmlformats.org/officeDocument/2006/relationships/externalLink" Target="externalLinks/externalLink16.xml"/><Relationship Id="rId36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37.xml"/><Relationship Id="rId57" Type="http://schemas.openxmlformats.org/officeDocument/2006/relationships/externalLink" Target="externalLinks/externalLink45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9.xml"/><Relationship Id="rId44" Type="http://schemas.openxmlformats.org/officeDocument/2006/relationships/externalLink" Target="externalLinks/externalLink32.xml"/><Relationship Id="rId52" Type="http://schemas.openxmlformats.org/officeDocument/2006/relationships/externalLink" Target="externalLinks/externalLink40.xml"/><Relationship Id="rId6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&#45208;&#51032;&#50641;&#49464;&#47336;\&#44221;&#4851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0.&#51064;&#52380;&#44397;&#51228;&#44277;&#54637;&#52384;&#46020;\1.&#44608;&#54252;&#44277;&#54637;&#51221;&#44144;&#51109;\2.&#44228;&#49328;&#49436;\M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My%20Documents\&#52280;&#44256;&#50857;&#48512;&#54364;&#45824;&#44032;\LOTUS\9605P\BB_C-BD\OUT\Y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project-2\020902\04-&#48169;&#51060;&#46041;&#50724;&#54588;&#49828;&#53588;(020909)\&#44228;&#49328;&#49436;(0909)\&#51204;&#44592;&#44228;&#49328;&#49436;-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My%20Documents\&#44221;&#48513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&#45208;&#51032;&#50641;&#49464;&#47336;\9&#54840;&#49440;&#52509;&#44292;&#45236;&#50669;\&#51228;&#50504;&#49444;&#44228;&#44277;&#49324;&#48708;\&#51221;&#44144;&#51109;&#54364;&#51456;&#44277;&#49324;&#4870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MAYBE\&#51088;&#51116;&#47932;&#4704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LIM\&#51068;&#5094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008;&#55148;\C\1.Projects2002\&#50896;&#45817;&#50500;&#54028;&#53944;&#49888;&#52629;\2002&#51068;&#50948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&#45208;&#51032;&#50641;&#49464;&#47336;\9&#54840;&#49440;&#52509;&#44292;&#45236;&#50669;\&#51204;&#44592;&#44277;&#49324;&#45236;&#50669;\project\A04(tg1)\&#45225;&#54408;&#46020;&#49436;\DOC\&#45236;&#50669;&#49436;(&#49892;)\2000.10&#50900;\A04CA001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Bjw.Dwg\&#51221;&#44288;&#49328;&#50629;&#45800;&#51648;\&#49340;&#50689;&#44148;&#49444;\&#51221;&#44288;&#46020;&#49436;\&#45236;&#50669;&#49436;\IC&#52509;&#44292;&#49444;&#44228;&#45236;&#50669;&#49436;020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2001&#45380;&#44221;&#50896;\7,&#44221;&#50896;(&#44288;&#47532;&#48512;)\WIN95\&#48148;&#53461;%20&#54868;&#47732;\My%20Documents\&#50672;&#49845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9888;&#47925;&#52488;%20&#54868;&#51109;&#49892;%20&#44060;&#49440;(&#50668;&#47492;)-&#45236;&#50669;(&#53685;&#49888;2026-07-01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49436;&#50872;&#51473;&#54868;&#52488;&#46321;&#54617;&#44368;%20&#54868;&#51109;&#49892;&#44060;&#49440;%20&#53685;&#49888;&#44277;&#49324;_&#45236;&#50669;&#49436;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노무비"/>
      <sheetName val="간선계산"/>
      <sheetName val="일위대가(계측기설치)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날개벽"/>
      <sheetName val="__"/>
      <sheetName val="신우"/>
      <sheetName val="설직재-1"/>
      <sheetName val="공통자료"/>
      <sheetName val="노무"/>
      <sheetName val="2F 회의실견적(5_14 일대)"/>
      <sheetName val="금액내역서"/>
      <sheetName val="J直材4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적용단가"/>
      <sheetName val="노임"/>
      <sheetName val="공사비예산서(토목분)"/>
      <sheetName val="조명율표"/>
      <sheetName val="단면 (2)"/>
      <sheetName val="집수정"/>
      <sheetName val="Y-WORK"/>
      <sheetName val="날1"/>
      <sheetName val="01"/>
      <sheetName val="자재단가비교표"/>
      <sheetName val="산출2-기기동력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서"/>
      <sheetName val="원가계산서 "/>
      <sheetName val="#REF"/>
      <sheetName val="평가데이터"/>
      <sheetName val="연결임시"/>
      <sheetName val="일반공사"/>
      <sheetName val="전기"/>
      <sheetName val="견적사양비교표"/>
      <sheetName val="Sheet1 (2)"/>
      <sheetName val="설계조건"/>
      <sheetName val="목표세부명세"/>
      <sheetName val="공문"/>
      <sheetName val="손익분석"/>
      <sheetName val="2006기계경비산출표"/>
      <sheetName val="결과조달"/>
      <sheetName val="6PILE  (돌출)"/>
      <sheetName val="Sheet1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일위대가(계측기설치)"/>
      <sheetName val="금액"/>
      <sheetName val="숫자를 한글로"/>
      <sheetName val="빨간글꼴만 합하기"/>
      <sheetName val="셀에 한칸씩삽입"/>
      <sheetName val="내역서표지"/>
      <sheetName val="공사원가계산서"/>
      <sheetName val="집계표"/>
      <sheetName val="관급내역집계표"/>
      <sheetName val="내역서"/>
      <sheetName val="일위대가"/>
      <sheetName val="관급공량산출서"/>
      <sheetName val="단가비교표"/>
      <sheetName val="수량집계(경관조명)"/>
      <sheetName val="수량집계(보행등)"/>
      <sheetName val="수량산출서(led)"/>
      <sheetName val="노임,중기"/>
      <sheetName val="1.전기인입기설선방주철거공사"/>
      <sheetName val="2.김녕사굴기설전기시설물철거공사"/>
      <sheetName val="3.피뢰침접지설비공사"/>
      <sheetName val="전기단가비교표"/>
      <sheetName val="일위대가 (2)"/>
      <sheetName val="1. 전기인입기설선방주철거산출"/>
      <sheetName val="2.김녕사굴기설전기시설물철거공사산출"/>
      <sheetName val="내역서-관급"/>
      <sheetName val="횡배수관토공수량"/>
      <sheetName val="경북"/>
      <sheetName val="간선계산"/>
      <sheetName val="G.R300경비"/>
      <sheetName val="설직재-1"/>
      <sheetName val="차선도색현황"/>
      <sheetName val="인건-측정"/>
      <sheetName val="품목"/>
      <sheetName val="9GNG운반"/>
      <sheetName val="산출"/>
      <sheetName val="직노"/>
      <sheetName val="Sheet1"/>
      <sheetName val="전기2005"/>
      <sheetName val="통신2005"/>
      <sheetName val="시중노임단가"/>
      <sheetName val="공사원가계산"/>
      <sheetName val="수량산출서"/>
      <sheetName val="방송시스템(내역서)"/>
      <sheetName val="CCTV(내역서)"/>
      <sheetName val="공사(내역서)"/>
      <sheetName val="방송시스템(자재단가)"/>
      <sheetName val="CCTV(자재단가)"/>
      <sheetName val="CCTV(노무비산출)"/>
      <sheetName val="방송시스템(노무비산출)"/>
      <sheetName val="수량산출"/>
      <sheetName val="통신설비공사(공량산출)"/>
      <sheetName val="5-1.무선조명제어"/>
      <sheetName val="중앙관제장치"/>
      <sheetName val="LCP - M"/>
      <sheetName val="LCP - R1,R2,L1,L2"/>
      <sheetName val="검사원"/>
      <sheetName val="원가"/>
      <sheetName val="중총괄"/>
      <sheetName val="소총괄"/>
      <sheetName val="내역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처리단락"/>
      <sheetName val="조명율표"/>
      <sheetName val="전차선로 물량표"/>
      <sheetName val="DAN"/>
      <sheetName val="Sheet5"/>
      <sheetName val="증감대비"/>
      <sheetName val="대치판정"/>
      <sheetName val="DATA"/>
      <sheetName val="2006기계경비산출표"/>
      <sheetName val="양천구 설계예산서"/>
      <sheetName val="기존단가 (2)"/>
      <sheetName val="날개벽"/>
      <sheetName val="물질수지(2011)"/>
      <sheetName val="INPUT-DATA"/>
      <sheetName val="물질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노무비"/>
      <sheetName val="원가계산서"/>
      <sheetName val="3"/>
      <sheetName val="단위단가"/>
      <sheetName val="I一般比"/>
      <sheetName val="N賃率-職"/>
      <sheetName val="MOTOR"/>
      <sheetName val="직노"/>
      <sheetName val="내역서"/>
      <sheetName val="J直材4"/>
      <sheetName val="전차선로 물량표"/>
      <sheetName val="포장복구집계"/>
      <sheetName val="CAT_5"/>
      <sheetName val="집계표"/>
      <sheetName val="소각장스케줄"/>
      <sheetName val="설계요율"/>
      <sheetName val="단가표"/>
      <sheetName val="기본DATA"/>
      <sheetName val="지급자재"/>
      <sheetName val="ABUT수량-A1"/>
      <sheetName val="wall"/>
      <sheetName val="Front"/>
      <sheetName val="증감대비"/>
      <sheetName val="수량산출1"/>
      <sheetName val="자재단가표"/>
      <sheetName val="MCC제원"/>
      <sheetName val="DATA"/>
      <sheetName val="총괄표"/>
      <sheetName val="9GNG운반"/>
      <sheetName val="갑지1"/>
      <sheetName val="정화조동내역"/>
      <sheetName val="도장수량(하1)"/>
      <sheetName val="주형"/>
      <sheetName val="노임단가표"/>
      <sheetName val="Curves"/>
      <sheetName val="Tables"/>
      <sheetName val="CABdata"/>
      <sheetName val="SP-B1"/>
      <sheetName val="백암비스타내역"/>
      <sheetName val="식재총괄"/>
      <sheetName val="VENT"/>
      <sheetName val="BQ"/>
      <sheetName val="EACT10"/>
      <sheetName val="정부노임단가"/>
      <sheetName val="산출근거"/>
      <sheetName val="TR_조건"/>
      <sheetName val="복구량산정_및_전용회선_사용"/>
      <sheetName val="2F 회의실견적(5_14 일대)"/>
      <sheetName val="Sheet4"/>
      <sheetName val="환율"/>
      <sheetName val="Sheet5"/>
      <sheetName val="목차"/>
      <sheetName val="견적사양비교표"/>
      <sheetName val="일위대가목록"/>
      <sheetName val="내역서-CCTV"/>
      <sheetName val="내역"/>
      <sheetName val="일위대가(계측기설치)"/>
      <sheetName val="참조"/>
      <sheetName val="실행내역"/>
      <sheetName val="당초"/>
      <sheetName val="AIR SHOWER(3인용)"/>
      <sheetName val="자재표"/>
      <sheetName val="공정코드"/>
      <sheetName val="CABLE SIZE-3"/>
      <sheetName val="매립"/>
      <sheetName val="인건비"/>
      <sheetName val="전선"/>
      <sheetName val="일위목록"/>
      <sheetName val="요율"/>
      <sheetName val="일위대가"/>
      <sheetName val="노임"/>
      <sheetName val="계림(함평)"/>
      <sheetName val="계림(장성)"/>
      <sheetName val="SLAB근거-1"/>
      <sheetName val="Requirements"/>
      <sheetName val="OPTera LH  BP"/>
      <sheetName val="Page 1A - Proposal Strategy "/>
      <sheetName val="Sheet1"/>
      <sheetName val="입찰안"/>
      <sheetName val="집행예산"/>
      <sheetName val="INPUT"/>
      <sheetName val="guard(mac)"/>
      <sheetName val="단가조사"/>
      <sheetName val="Y-WORK"/>
      <sheetName val="낙찰표"/>
      <sheetName val="BOQ"/>
      <sheetName val="진주방향"/>
      <sheetName val="마산방향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포장공"/>
      <sheetName val="신우"/>
      <sheetName val="A-4"/>
      <sheetName val="산출내역서"/>
      <sheetName val="역T형"/>
      <sheetName val="내역서(당초변경)"/>
      <sheetName val="DAN"/>
      <sheetName val="ETC"/>
      <sheetName val="Sheet6"/>
      <sheetName val="반중력식옹벽"/>
      <sheetName val="단중표"/>
      <sheetName val="GAEYO"/>
      <sheetName val="조명율표"/>
      <sheetName val="#REF"/>
      <sheetName val="내역서2안"/>
      <sheetName val="입출재고현황 (2)"/>
      <sheetName val="방호벽"/>
      <sheetName val="자료"/>
      <sheetName val="품셈TABLE"/>
      <sheetName val="좌측"/>
      <sheetName val="차수"/>
      <sheetName val="국내총괄"/>
      <sheetName val="교각계산"/>
      <sheetName val="ilch"/>
      <sheetName val="중기가격"/>
      <sheetName val="98수문일위"/>
      <sheetName val="관급"/>
      <sheetName val="BLR-S"/>
      <sheetName val="인건-측정"/>
      <sheetName val="단가입력창"/>
      <sheetName val="공종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일반공사"/>
      <sheetName val="일위대가"/>
      <sheetName val="unit 4"/>
      <sheetName val="49-119"/>
      <sheetName val="대치판정"/>
      <sheetName val="Baby일위대가"/>
      <sheetName val="JUCK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일위대가목차"/>
      <sheetName val="표지 (2)"/>
      <sheetName val="노무비"/>
      <sheetName val="N賃率-職"/>
      <sheetName val="간선계산"/>
      <sheetName val="부하계산서"/>
      <sheetName val="98지급계획"/>
      <sheetName val="남양시작동자105노65기1.3화1.2"/>
      <sheetName val="을"/>
      <sheetName val="FILE1"/>
      <sheetName val="MOTOR"/>
      <sheetName val="제-노임"/>
      <sheetName val="제직재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2F 회의실견적(5_14 일대)"/>
      <sheetName val="ITEM"/>
      <sheetName val="실행내역"/>
      <sheetName val="기초단가"/>
      <sheetName val="DATA"/>
      <sheetName val="구역화물"/>
      <sheetName val="단가일람"/>
      <sheetName val="내역"/>
      <sheetName val="아산추가1220"/>
      <sheetName val="일위대가(가설)"/>
      <sheetName val="조명율표"/>
      <sheetName val="기계경비(시간당)"/>
      <sheetName val="램머"/>
      <sheetName val="중기일위대가"/>
      <sheetName val="단위단가"/>
      <sheetName val="발신정보"/>
      <sheetName val="재집"/>
      <sheetName val="직재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입찰보고"/>
      <sheetName val="XL4Poppy"/>
      <sheetName val="MAIN_TABLE"/>
      <sheetName val="1.설계조건"/>
      <sheetName val="재료"/>
      <sheetName val="보차도경계석"/>
      <sheetName val="부대내역"/>
      <sheetName val="AIR SHOWER(3인용)"/>
      <sheetName val="부대공Ⅱ"/>
      <sheetName val="설계내역서"/>
      <sheetName val="연습"/>
      <sheetName val="신우"/>
      <sheetName val="Macro1"/>
      <sheetName val="LOPCALC"/>
      <sheetName val="가로등부표"/>
      <sheetName val="내역(설계)"/>
      <sheetName val="식생블럭단위수량"/>
      <sheetName val="말뚝지지력산정"/>
      <sheetName val="3-1.CB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당초"/>
      <sheetName val="1.수인터널"/>
      <sheetName val="본공사"/>
      <sheetName val="DANGA"/>
      <sheetName val="BQ"/>
      <sheetName val="자재단가"/>
      <sheetName val="CA지입"/>
      <sheetName val="손익분석"/>
      <sheetName val="노임"/>
      <sheetName val="대비"/>
      <sheetName val="ITB COST"/>
      <sheetName val="집계표"/>
      <sheetName val="Macro(전선)"/>
      <sheetName val="전선 및 전선관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48전력선로일위"/>
      <sheetName val="전선"/>
      <sheetName val="CABLE"/>
      <sheetName val="CTEMCOST"/>
      <sheetName val="포장공"/>
      <sheetName val="원가계산서"/>
      <sheetName val="금리계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가설건물"/>
      <sheetName val="설비내역서"/>
      <sheetName val="건축내역서"/>
      <sheetName val="전기내역서"/>
      <sheetName val="주사무실종합"/>
      <sheetName val="96보완계획7.12"/>
      <sheetName val="원가"/>
      <sheetName val="지진시"/>
      <sheetName val="Total"/>
      <sheetName val="경상직원"/>
      <sheetName val="전차선로 물량표"/>
      <sheetName val="지주목시비량산출서"/>
      <sheetName val="율촌법률사무소2내역"/>
      <sheetName val="데이타"/>
      <sheetName val="인건-측정"/>
      <sheetName val="C3"/>
      <sheetName val="가시설흙막이"/>
      <sheetName val="98NS-N"/>
      <sheetName val="L_RPTA05_목록"/>
      <sheetName val="토량산출서"/>
      <sheetName val="BID-도로"/>
      <sheetName val="001"/>
      <sheetName val="총계"/>
      <sheetName val="내력서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6PILE  (돌출)"/>
      <sheetName val="계수시트"/>
      <sheetName val="연결임시"/>
      <sheetName val="90.03실행 "/>
      <sheetName val="계산식"/>
      <sheetName val="가도공"/>
      <sheetName val="SG"/>
      <sheetName val="DATE"/>
      <sheetName val="JUCKEYK"/>
      <sheetName val="지급자재"/>
      <sheetName val="철거집계"/>
      <sheetName val="한강운반비"/>
      <sheetName val="자재"/>
      <sheetName val="공통(20-91)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원열병합  건축공사기성내역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내역서(전기)"/>
      <sheetName val="접지수량"/>
      <sheetName val="조명시설"/>
      <sheetName val="본부소개"/>
      <sheetName val="기초자료"/>
      <sheetName val="여과지동"/>
      <sheetName val="내역표지"/>
      <sheetName val="예산변경사항"/>
      <sheetName val="현관"/>
      <sheetName val="NYS"/>
      <sheetName val="노임변동률"/>
      <sheetName val="조건"/>
      <sheetName val="COMPRESSOR"/>
      <sheetName val="변경내역을"/>
      <sheetName val="부대시설"/>
      <sheetName val="Apt내역"/>
      <sheetName val="대외공문"/>
      <sheetName val="20관리비율"/>
      <sheetName val="공종별내역서"/>
      <sheetName val="간접비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노무비산출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보합"/>
      <sheetName val="철거산출근거"/>
      <sheetName val="TOT"/>
      <sheetName val="설비"/>
      <sheetName val="사전공사"/>
      <sheetName val="적상기초자료"/>
      <sheetName val="설직재-1"/>
      <sheetName val="건축공사"/>
      <sheetName val="1공구(을)"/>
      <sheetName val="대공종"/>
      <sheetName val="고분전시관"/>
      <sheetName val="총괄내역서"/>
      <sheetName val="빌딩 안내"/>
      <sheetName val="데리네이타현황"/>
      <sheetName val="기초코드"/>
      <sheetName val="화재 탐지 설비"/>
      <sheetName val="보할공정"/>
      <sheetName val="기계경비시간당손료목록"/>
      <sheetName val="수문일1"/>
      <sheetName val="9GNG운반"/>
      <sheetName val="고등학교"/>
      <sheetName val="전기2005"/>
      <sheetName val="통신2005"/>
      <sheetName val="세부견적서(DAS Call Back)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일위대가표(유단가)"/>
      <sheetName val="적용(기계)"/>
      <sheetName val="총괄집계표"/>
      <sheetName val="점검총괄"/>
      <sheetName val="자재목록"/>
      <sheetName val="옹벽수량집계"/>
      <sheetName val="BASIC (2)"/>
      <sheetName val="자재단가표"/>
      <sheetName val="고창터널(고창방향)"/>
      <sheetName val="부속동"/>
      <sheetName val="입찰결과(DATA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VA_code"/>
      <sheetName val="2000전체분"/>
      <sheetName val="일반수량"/>
      <sheetName val="EACT10"/>
      <sheetName val="공종별원가계산"/>
      <sheetName val="말고개터널조명전압강하"/>
      <sheetName val="물가자료"/>
      <sheetName val="품의서"/>
      <sheetName val="물가시세"/>
      <sheetName val="전신환매도율"/>
      <sheetName val="방음벽기초(H=4m)"/>
      <sheetName val="예산갑지"/>
      <sheetName val="제수변수량"/>
      <sheetName val="공기변수량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Mc1"/>
      <sheetName val="2000,9월 일위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약품설비"/>
      <sheetName val="토목내역"/>
      <sheetName val="OPGW기별"/>
      <sheetName val="BOQ"/>
      <sheetName val="역T형교대(말뚝기초)"/>
    </sheetNames>
    <definedNames>
      <definedName name="Macro10"/>
      <definedName name="Macro13"/>
      <definedName name="Macro14"/>
      <definedName name="Macro5"/>
      <definedName name="Macro7"/>
      <definedName name="Macro9" sheetId="1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 refreshError="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TEM"/>
      <sheetName val="전선"/>
      <sheetName val="설계조건"/>
      <sheetName val="내역"/>
      <sheetName val="기본DATA"/>
      <sheetName val="전기"/>
      <sheetName val="INPUT"/>
      <sheetName val="조도계산서"/>
      <sheetName val="기별(종합)"/>
      <sheetName val="포장복구집계"/>
      <sheetName val="정부노임단가"/>
      <sheetName val="공사비예산서(토목분)"/>
      <sheetName val="COPING"/>
      <sheetName val="손익분석"/>
      <sheetName val="공통가설"/>
      <sheetName val="SLAB&quot;1&quot;"/>
      <sheetName val="단가비교표"/>
      <sheetName val="INPUT(덕도방향-시점)"/>
      <sheetName val="과천MAIN"/>
      <sheetName val="교량전기"/>
      <sheetName val="Macro(전선)"/>
      <sheetName val="조건표"/>
      <sheetName val="MOTOR"/>
      <sheetName val="11.우각부 보강"/>
      <sheetName val="11.1 단면hwp"/>
      <sheetName val="9GNG운반"/>
      <sheetName val="동원(3)"/>
      <sheetName val="예정(3)"/>
      <sheetName val="당초수량"/>
      <sheetName val="견적"/>
      <sheetName val="DATE"/>
      <sheetName val="직공비"/>
      <sheetName val="CODE"/>
      <sheetName val="송라터널총괄"/>
      <sheetName val="Sheet1 (2)"/>
      <sheetName val="단면 (2)"/>
      <sheetName val="말뚝물량"/>
      <sheetName val="순공사비산출내역"/>
      <sheetName val="일위대가표1"/>
      <sheetName val="단가산출서 "/>
      <sheetName val="제품"/>
      <sheetName val="MAIN"/>
      <sheetName val="Sheet1"/>
      <sheetName val="일위대가(계측기설치)"/>
      <sheetName val="단가산출"/>
      <sheetName val="내역서"/>
      <sheetName val="공량산출서"/>
      <sheetName val="현장관리비"/>
      <sheetName val="실행철강하도"/>
      <sheetName val=" 견적서"/>
      <sheetName val="표지"/>
      <sheetName val="3.일반설비"/>
      <sheetName val="#REF"/>
      <sheetName val="설 계"/>
      <sheetName val="KMT물량"/>
      <sheetName val="CABLE SIZE-3"/>
      <sheetName val="3련 BOX"/>
      <sheetName val="투찰"/>
      <sheetName val="11.자재단가"/>
      <sheetName val="토목내역서"/>
      <sheetName val="공정코드"/>
      <sheetName val="북방3터널"/>
      <sheetName val="guard(mac)"/>
      <sheetName val="입출재고현황 (2)"/>
      <sheetName val="3CHBDC"/>
      <sheetName val="간선계산"/>
      <sheetName val="비용"/>
      <sheetName val="기계내역"/>
      <sheetName val="CIVIL"/>
      <sheetName val="전차선로 물량표"/>
      <sheetName val="재료집계"/>
      <sheetName val="工완성공사율"/>
      <sheetName val="PART_DISCOUNT"/>
      <sheetName val="노임단가"/>
      <sheetName val="전단면보수"/>
      <sheetName val="반단면보수"/>
      <sheetName val="콘크리트패칭"/>
      <sheetName val="아스.노면팻칭"/>
      <sheetName val="아스.노면절삭"/>
      <sheetName val="1-1"/>
      <sheetName val="작성기준"/>
      <sheetName val="설계변경원가계산총괄표"/>
      <sheetName val="교각1"/>
      <sheetName val="성남여성복지내역"/>
      <sheetName val="단가"/>
      <sheetName val="BID"/>
      <sheetName val="부표총괄"/>
      <sheetName val="품셈1-17"/>
      <sheetName val="예산서"/>
      <sheetName val="산출근거"/>
      <sheetName val="식생블럭단위수량"/>
      <sheetName val="Sheet5"/>
      <sheetName val="원가입력"/>
      <sheetName val="자판실행"/>
      <sheetName val="일위대가(목록)"/>
      <sheetName val="재료비"/>
      <sheetName val="설계"/>
      <sheetName val="MCC제원"/>
      <sheetName val="01"/>
      <sheetName val="SILICATE"/>
      <sheetName val="EACT10"/>
      <sheetName val="방송일위대가"/>
      <sheetName val="CTDG"/>
      <sheetName val="THVT"/>
      <sheetName val="단면가정"/>
      <sheetName val="TEST1"/>
      <sheetName val="단면치수"/>
      <sheetName val="갑지1"/>
      <sheetName val="GAEYO"/>
      <sheetName val="ABUT수량-A1"/>
      <sheetName val="일반전기"/>
      <sheetName val="점수계산1-2"/>
      <sheetName val="眞비상(진주)"/>
      <sheetName val="노임"/>
      <sheetName val="입찰안"/>
      <sheetName val="역T형"/>
      <sheetName val="사용성검토"/>
      <sheetName val="일위대가시트"/>
      <sheetName val="001"/>
      <sheetName val="1월"/>
      <sheetName val="Sheet3"/>
      <sheetName val="단가표"/>
      <sheetName val="TB-내역서"/>
      <sheetName val="케이블및전선관규격표"/>
      <sheetName val="안정검토"/>
      <sheetName val="단면설계"/>
      <sheetName val="기둥(하중)"/>
      <sheetName val="공사개요"/>
      <sheetName val="PARAMETER"/>
      <sheetName val="LEGEND"/>
      <sheetName val="옹벽기초자료"/>
      <sheetName val="현황산출서"/>
      <sheetName val="교각계산"/>
      <sheetName val="sum1 (2)"/>
      <sheetName val="2000년1차"/>
      <sheetName val="FORM-0"/>
      <sheetName val="날개벽(시점좌측)"/>
      <sheetName val="수안보-MBR1"/>
      <sheetName val="WORK"/>
      <sheetName val="단가조사서"/>
      <sheetName val="건축내역"/>
      <sheetName val="(포장)BOQ-실적공사"/>
      <sheetName val="1.설계조건"/>
      <sheetName val="입력DATA"/>
      <sheetName val="건축집계"/>
      <sheetName val="인건비"/>
      <sheetName val="집수정"/>
      <sheetName val="개요"/>
      <sheetName val="일위대가목록"/>
      <sheetName val="CAT_5"/>
      <sheetName val="DAN"/>
      <sheetName val="부하계산서"/>
      <sheetName val="단가 및 재료비"/>
      <sheetName val="중기사용료산출근거"/>
      <sheetName val="CATCH BASIN"/>
      <sheetName val="대로근거"/>
      <sheetName val="중로근거"/>
      <sheetName val="Macro(차단기)"/>
      <sheetName val="일위대가목차"/>
      <sheetName val="수원역(전체분)설계서"/>
      <sheetName val="부속동"/>
      <sheetName val="Manual Valve List"/>
      <sheetName val="gvl"/>
      <sheetName val="우각부보강"/>
      <sheetName val="General Data"/>
      <sheetName val="단가대비"/>
      <sheetName val="LABTOTAL"/>
      <sheetName val="내촌육교방음벽수량집계표"/>
      <sheetName val="하중계산"/>
      <sheetName val="조명시설"/>
      <sheetName val="광로3 - 48m"/>
      <sheetName val="삼성전기"/>
      <sheetName val="COST"/>
      <sheetName val="자재단가비교표"/>
      <sheetName val="배수장공사비"/>
      <sheetName val="가공비"/>
      <sheetName val="적용률"/>
      <sheetName val="JUCK"/>
      <sheetName val="노무비 근거"/>
      <sheetName val="일위대가"/>
      <sheetName val="대전노은1차_조적_집계표"/>
      <sheetName val="인건-측정"/>
      <sheetName val="간접비내역-1"/>
      <sheetName val="표지 (2)"/>
      <sheetName val="Imp-Data"/>
      <sheetName val="Macro(전동기)"/>
      <sheetName val="PROCESS"/>
      <sheetName val="실행자재"/>
      <sheetName val="남양시작동자105노65기1.3화1.2"/>
      <sheetName val="관람석제출"/>
      <sheetName val="봉양~조차장간고하개명(신설)"/>
      <sheetName val="유기공정"/>
      <sheetName val="차도조도계산"/>
      <sheetName val="사급자재"/>
      <sheetName val="플랜트 설치"/>
      <sheetName val="내역표지"/>
      <sheetName val="I一般比"/>
      <sheetName val="Dae_Jiju"/>
      <sheetName val="Sikje_ingun"/>
      <sheetName val="TREE_D"/>
      <sheetName val="선로정수계산"/>
      <sheetName val="원가계산서"/>
      <sheetName val="시멘트"/>
      <sheetName val="ilch"/>
      <sheetName val="4)유동표"/>
      <sheetName val="수습"/>
      <sheetName val="신규(07년01월)"/>
      <sheetName val="A-4"/>
      <sheetName val="열린교실"/>
      <sheetName val="BSD (2)"/>
      <sheetName val="BASIC (2)"/>
      <sheetName val="5.모델링"/>
      <sheetName val="sw1"/>
      <sheetName val="물가자료"/>
      <sheetName val="명세서"/>
      <sheetName val="현장관리비집계표"/>
      <sheetName val="기둥"/>
      <sheetName val="저판(버림100)"/>
      <sheetName val="MAT"/>
      <sheetName val="백암비스타내역"/>
      <sheetName val="가점"/>
      <sheetName val="index"/>
      <sheetName val="etc"/>
      <sheetName val="노무비"/>
      <sheetName val="중기일위대가"/>
      <sheetName val="70%"/>
      <sheetName val="취수탑"/>
      <sheetName val="청산공사"/>
      <sheetName val="기둥(원형)"/>
      <sheetName val="당초"/>
      <sheetName val="통합"/>
      <sheetName val="진주방향"/>
      <sheetName val="깨기"/>
      <sheetName val="원형1호맨홀토공수량"/>
      <sheetName val="Y-WORK"/>
      <sheetName val="조경일람"/>
      <sheetName val="예가표"/>
      <sheetName val="기본 상수"/>
      <sheetName val="배수공"/>
      <sheetName val="bearing"/>
      <sheetName val="설비"/>
      <sheetName val="결재판"/>
      <sheetName val="Total"/>
      <sheetName val="표준건축비"/>
      <sheetName val="DANGA"/>
      <sheetName val="계산근거"/>
      <sheetName val="L_RPTB02_01"/>
      <sheetName val="포장직선구간"/>
      <sheetName val="PS-2A구조물방수"/>
      <sheetName val="제수"/>
      <sheetName val="공기"/>
      <sheetName val="CLAUSE"/>
      <sheetName val="현황CODE"/>
      <sheetName val="손익현황"/>
      <sheetName val="공사비집계"/>
      <sheetName val="Cost bd-&quot;A&quot;"/>
      <sheetName val="시추주상도"/>
      <sheetName val="산1"/>
      <sheetName val="copy"/>
      <sheetName val="서식"/>
      <sheetName val="일반공사"/>
      <sheetName val="경비"/>
      <sheetName val="공사비 내역"/>
      <sheetName val="__MAIN"/>
      <sheetName val="수량산출"/>
      <sheetName val="1"/>
      <sheetName val="집행(2-1)"/>
      <sheetName val="주형"/>
      <sheetName val="간지"/>
      <sheetName val="직노"/>
      <sheetName val="실행내역"/>
      <sheetName val="말뚝설계"/>
      <sheetName val="AS복구"/>
      <sheetName val="중기터파기"/>
      <sheetName val="변수값"/>
      <sheetName val="중기상차"/>
      <sheetName val="현장관리비 산출내역"/>
      <sheetName val="원가"/>
      <sheetName val="가시설흙막이"/>
      <sheetName val="동관마찰손실표"/>
      <sheetName val="양산물금"/>
      <sheetName val="증감대비"/>
      <sheetName val="실행비교"/>
      <sheetName val="BQ(실행)"/>
      <sheetName val="홈통받이수량"/>
      <sheetName val="주방환기"/>
      <sheetName val="품목"/>
      <sheetName val="연부97-1"/>
      <sheetName val="Data&amp;Result"/>
      <sheetName val="ACDIM6D"/>
      <sheetName val="장비부하"/>
      <sheetName val="소상 &quot;1&quot;"/>
      <sheetName val="단위수량"/>
      <sheetName val="현황"/>
      <sheetName val="기본"/>
      <sheetName val="원가계산(총괄)"/>
      <sheetName val="LS re sales"/>
      <sheetName val="MixBed"/>
      <sheetName val="CondPol"/>
      <sheetName val="Menu"/>
      <sheetName val="타공종이기"/>
      <sheetName val="POOM_MOTO"/>
      <sheetName val="POOM_MOTO2"/>
      <sheetName val="AILC004"/>
      <sheetName val="품목납기"/>
      <sheetName val="Sheet7"/>
      <sheetName val="각종양식"/>
      <sheetName val="견적기준"/>
      <sheetName val="PIPE"/>
      <sheetName val="FLANGE"/>
      <sheetName val="VALVE"/>
      <sheetName val="산업"/>
      <sheetName val="일대목차"/>
      <sheetName val="UNIT"/>
      <sheetName val="회로내역(승인)"/>
      <sheetName val="매원개착터널총괄"/>
      <sheetName val="하중"/>
      <sheetName val="4 &amp; 10-inch, CO2 Combo &amp; Sweep"/>
      <sheetName val="부하(성남)"/>
      <sheetName val="FOOTING단면력"/>
      <sheetName val="SPEC"/>
      <sheetName val="기초단가"/>
      <sheetName val="관기성공.내"/>
      <sheetName val="1공구 건정토건 토공"/>
      <sheetName val="내역총괄"/>
      <sheetName val="내역총괄2"/>
      <sheetName val="내역총괄3"/>
      <sheetName val="단중표"/>
      <sheetName val="횡배수관토공수량"/>
      <sheetName val="우석문틀"/>
      <sheetName val="매입부가세율(동림)"/>
      <sheetName val="수량3"/>
      <sheetName val="출근부"/>
      <sheetName val="대전월평내역"/>
      <sheetName val="보할공정"/>
      <sheetName val="C1ㅇ"/>
      <sheetName val="기준"/>
      <sheetName val="Sheet4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데이타"/>
      <sheetName val="단가조서"/>
      <sheetName val="LIST"/>
      <sheetName val="COVER"/>
      <sheetName val="L형 옹벽"/>
      <sheetName val="일위(철거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전계가"/>
      <sheetName val="PROJECT BRIEF(EX.NEW)"/>
      <sheetName val="신내택지내역서"/>
      <sheetName val="RE9604"/>
      <sheetName val="토공A"/>
      <sheetName val="자압"/>
      <sheetName val="1.취수장"/>
      <sheetName val="조도계산서 (도서)"/>
      <sheetName val="지급자재"/>
      <sheetName val="조내역"/>
      <sheetName val="산5-7"/>
      <sheetName val="인건비 "/>
      <sheetName val="견적990322"/>
      <sheetName val="일위대가표"/>
      <sheetName val="내역변"/>
      <sheetName val="기계경비(시간당)"/>
      <sheetName val="램머"/>
      <sheetName val="부대공Ⅱ"/>
      <sheetName val="견적서"/>
      <sheetName val="사다리"/>
      <sheetName val="뚝토공"/>
      <sheetName val="5.산출내역서"/>
      <sheetName val="참조"/>
      <sheetName val="기초공"/>
      <sheetName val="기준자료"/>
      <sheetName val="2.가정단면"/>
      <sheetName val="추원 상가(1)"/>
      <sheetName val="DESIGN"/>
      <sheetName val="토공"/>
      <sheetName val="96정변2"/>
      <sheetName val="목차"/>
      <sheetName val="CABLE"/>
      <sheetName val="1SPAN"/>
      <sheetName val="사통"/>
      <sheetName val="배수장공사비명세서"/>
      <sheetName val="ITEMLIST990101"/>
      <sheetName val="토 적 표"/>
      <sheetName val="토목"/>
      <sheetName val="일위"/>
      <sheetName val="KHRCPB_99"/>
      <sheetName val="Supplier Code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전장품(관리용)"/>
      <sheetName val="6.1.3단가산출서(노임단가)_신호무선전송"/>
      <sheetName val="간접비"/>
      <sheetName val="찍기"/>
      <sheetName val="98수문일위"/>
      <sheetName val="NOMUBI"/>
      <sheetName val="Front"/>
      <sheetName val="MFAB"/>
      <sheetName val="MFRT"/>
      <sheetName val="MPKG"/>
      <sheetName val="MPRD"/>
      <sheetName val="표지판단위"/>
      <sheetName val="2.단면가정"/>
      <sheetName val="Sat tron"/>
      <sheetName val="원가총괄"/>
      <sheetName val="L-type"/>
      <sheetName val="SIHEUNG"/>
      <sheetName val="구의33고"/>
      <sheetName val="금액내역서"/>
      <sheetName val="일위대가집계표"/>
      <sheetName val="법면"/>
      <sheetName val="부대공"/>
      <sheetName val="구조물공"/>
      <sheetName val="포장공"/>
      <sheetName val="배수공1"/>
      <sheetName val="품셈TABLE"/>
      <sheetName val="6동"/>
      <sheetName val="요율"/>
      <sheetName val="단면확대공"/>
      <sheetName val="H-BEAM(S2,3)"/>
      <sheetName val="단부정착장치"/>
      <sheetName val="맨홀수량산출"/>
      <sheetName val="6PILE  (돌출)"/>
      <sheetName val="관급"/>
      <sheetName val="감가상각"/>
      <sheetName val="세부추진"/>
      <sheetName val="상용보강"/>
      <sheetName val="자재단가"/>
      <sheetName val="건축원가"/>
      <sheetName val="Tables"/>
      <sheetName val="ITB COST"/>
      <sheetName val="경비_원본"/>
      <sheetName val="견적시담(송포2공구)"/>
      <sheetName val="실행내역서 "/>
      <sheetName val="일위대가 "/>
      <sheetName val="약품공급2"/>
      <sheetName val="부대내역"/>
      <sheetName val="철거산출근거"/>
      <sheetName val="견적대비"/>
      <sheetName val="케이블"/>
      <sheetName val="공종구간"/>
      <sheetName val="갑지"/>
      <sheetName val="접수부"/>
      <sheetName val="기준액"/>
      <sheetName val="No-&gt;Code"/>
      <sheetName val="Baby일위대가"/>
      <sheetName val="50"/>
      <sheetName val="COPING설계"/>
      <sheetName val="154TW"/>
      <sheetName val="_15_0"/>
      <sheetName val="Assump"/>
      <sheetName val="SG"/>
      <sheetName val="CALCULATION"/>
      <sheetName val="CPM챠트"/>
      <sheetName val="LOPCALC"/>
      <sheetName val="CF"/>
      <sheetName val="허용전류-IEC"/>
      <sheetName val="IMPEADENCE MAP 취수장"/>
      <sheetName val="견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설비공사"/>
      <sheetName val="#3_일위대가목록"/>
      <sheetName val="Summary Sheets"/>
      <sheetName val="COA-17"/>
      <sheetName val="C-18"/>
      <sheetName val="콤보박스와 리스트박스의 연결"/>
      <sheetName val="견적조건"/>
      <sheetName val="기계경비"/>
      <sheetName val="인건비(환율)"/>
      <sheetName val="토공산출(주차장)"/>
      <sheetName val="工관리비율"/>
      <sheetName val="단락전류-A"/>
      <sheetName val="산출근거1"/>
      <sheetName val="산근"/>
      <sheetName val="본관토공 및 포장공 산출조서"/>
      <sheetName val="재료"/>
      <sheetName val="tggwan(mac)"/>
      <sheetName val="ⴭⴭⴭⴭⴭ"/>
      <sheetName val="수목데이타 "/>
      <sheetName val="날개벽수량표"/>
      <sheetName val="YANG"/>
      <sheetName val="민감도분석"/>
      <sheetName val="ROI"/>
      <sheetName val="Breakdown"/>
      <sheetName val="UnitRate"/>
      <sheetName val="표면정지 집계"/>
      <sheetName val="PET MAT집계"/>
      <sheetName val="입력1"/>
      <sheetName val="국공유지및사유지"/>
      <sheetName val="맨홀수량집계"/>
      <sheetName val="3BL공동구 수량"/>
      <sheetName val="단위중량"/>
      <sheetName val="현대물량"/>
      <sheetName val="1차증가원가계산"/>
      <sheetName val="소비자가"/>
      <sheetName val="산출내역서집계표"/>
      <sheetName val="갑지(추정)"/>
      <sheetName val="장문교(대전)"/>
      <sheetName val="분전함신설"/>
      <sheetName val="접지1종"/>
      <sheetName val="토목주소"/>
      <sheetName val="프랜트면허"/>
      <sheetName val="Eq. Mobilization"/>
      <sheetName val="2.4.1 여수토수량산출"/>
      <sheetName val="장비"/>
      <sheetName val="TYPE-A"/>
      <sheetName val="Hours.CodeST"/>
      <sheetName val="단가및재료비"/>
      <sheetName val="PBS"/>
      <sheetName val="MATRLDATA"/>
      <sheetName val="예산M11A"/>
      <sheetName val="부안일위"/>
      <sheetName val="환율적용표"/>
      <sheetName val="49단"/>
      <sheetName val="22단"/>
      <sheetName val="부서현황"/>
      <sheetName val="#3E1_GCR"/>
      <sheetName val="금액"/>
      <sheetName val="별표 "/>
      <sheetName val="Option"/>
      <sheetName val="LP-S"/>
      <sheetName val="부재리스트"/>
      <sheetName val="OD5000"/>
      <sheetName val="c_balju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교통처리우회도로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물가시세"/>
      <sheetName val="본사일보"/>
      <sheetName val="건축"/>
      <sheetName val="매출"/>
      <sheetName val="Input Page"/>
      <sheetName val="주식"/>
      <sheetName val="TB_내역서"/>
      <sheetName val="공문"/>
      <sheetName val="품셈(기초)"/>
      <sheetName val="XL4Poppy"/>
      <sheetName val="집계표"/>
      <sheetName val="와동25-3(변경)"/>
      <sheetName val="매입세율"/>
      <sheetName val="부재치수입력"/>
      <sheetName val="계화배수"/>
      <sheetName val="Piping(Methanol)"/>
      <sheetName val="piping"/>
      <sheetName val="9-1차이내역"/>
      <sheetName val="을"/>
      <sheetName val="데리네이타현황"/>
      <sheetName val="삼보지질"/>
      <sheetName val="투찰판"/>
      <sheetName val="FORM_0"/>
      <sheetName val="무담보1"/>
      <sheetName val="정산입력"/>
      <sheetName val="참고"/>
      <sheetName val="CONCRETE"/>
      <sheetName val="투찰(하수)"/>
      <sheetName val="가설건물"/>
      <sheetName val="-15.0"/>
      <sheetName val="unit 4"/>
      <sheetName val="잡비"/>
      <sheetName val="배선DATA"/>
      <sheetName val="Inpu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자재단가"/>
      <sheetName val="직노"/>
      <sheetName val="DATA"/>
      <sheetName val="내역서"/>
      <sheetName val="제경비율"/>
      <sheetName val="입찰보고"/>
      <sheetName val="1.수인터널"/>
      <sheetName val="SLAB&quot;1&quot;"/>
      <sheetName val="2000년 공정표"/>
      <sheetName val="조명율표"/>
      <sheetName val="전기일위대가"/>
      <sheetName val="평3"/>
      <sheetName val="실행내역"/>
      <sheetName val="손익분석"/>
      <sheetName val="백암비스타내역"/>
      <sheetName val="Sheet5"/>
      <sheetName val="관리,공감"/>
      <sheetName val="단가비교표_공통1"/>
      <sheetName val="토사(PE)"/>
      <sheetName val="수량집계 (2)"/>
      <sheetName val="처리단락"/>
      <sheetName val="산출근거"/>
      <sheetName val="공사비명세서"/>
      <sheetName val="I一般比"/>
      <sheetName val="통로box전기"/>
      <sheetName val="부대공Ⅱ"/>
      <sheetName val="101동"/>
      <sheetName val="설계예산서"/>
      <sheetName val="일위대가(계측기설치)"/>
      <sheetName val="금액내역서"/>
      <sheetName val="총괄표"/>
      <sheetName val="집계표"/>
      <sheetName val="기계경비(시간당)"/>
      <sheetName val="노임단가"/>
      <sheetName val="예산변경사항"/>
      <sheetName val="VXXXXX"/>
      <sheetName val="요율"/>
      <sheetName val="조경일람"/>
      <sheetName val="도급내역서(재노경)"/>
      <sheetName val="48일위"/>
      <sheetName val="터널조도"/>
      <sheetName val="96정변2"/>
      <sheetName val="개요"/>
      <sheetName val="내역서(전기)"/>
      <sheetName val="단가조사"/>
      <sheetName val="20관리비율"/>
      <sheetName val="보호"/>
      <sheetName val="램머"/>
      <sheetName val="Total"/>
      <sheetName val="부대단위수량"/>
      <sheetName val="소야공정계획표"/>
      <sheetName val="단가산출"/>
      <sheetName val="식생블럭단위수량"/>
      <sheetName val="청천내"/>
      <sheetName val="토공 total"/>
      <sheetName val="초기화면"/>
      <sheetName val="Sheet1"/>
      <sheetName val="토공총괄집계"/>
      <sheetName val="기둥(원형)"/>
      <sheetName val="Sheet1 (2)"/>
      <sheetName val="골재산출"/>
      <sheetName val="예산M11A"/>
      <sheetName val="당초"/>
      <sheetName val="시공(팔라우)"/>
      <sheetName val="교각1"/>
      <sheetName val="견적서"/>
      <sheetName val="갑지"/>
      <sheetName val="5(철거수량)"/>
      <sheetName val="공사설계서"/>
      <sheetName val="CAT_5"/>
      <sheetName val="IW-LIST"/>
      <sheetName val="원가입력"/>
      <sheetName val="자재"/>
      <sheetName val="WORK"/>
      <sheetName val="수량산출서"/>
      <sheetName val="일위집계"/>
      <sheetName val="LD"/>
      <sheetName val="지하1층"/>
      <sheetName val="220 (2)"/>
      <sheetName val="#3_일위대가목록"/>
      <sheetName val="공통가설"/>
      <sheetName val="Macro(전기)"/>
      <sheetName val="N賃率-職"/>
      <sheetName val="법면"/>
      <sheetName val="부대공"/>
      <sheetName val="배수공1"/>
      <sheetName val="구조물공"/>
      <sheetName val="중기일위대가"/>
      <sheetName val="포장공"/>
      <sheetName val="토공"/>
      <sheetName val="7. Cable(설명)-IEC"/>
      <sheetName val="관람석제출"/>
      <sheetName val="내역서01"/>
      <sheetName val="전기내역서(총계)"/>
      <sheetName val="b_balju_cho"/>
      <sheetName val="COST"/>
      <sheetName val="guard(mac)"/>
      <sheetName val="일위대가표"/>
      <sheetName val="BOX전기내역"/>
      <sheetName val="전차선로 물량표"/>
      <sheetName val="벽산건설"/>
      <sheetName val="1공구원가계산서"/>
      <sheetName val="1공구산출내역서"/>
      <sheetName val="설계명세서"/>
      <sheetName val="깨기"/>
      <sheetName val="역공종"/>
      <sheetName val="하수처리장"/>
      <sheetName val="단가 및 재료비"/>
      <sheetName val="전기BOX내역서"/>
      <sheetName val="Tbom-tot"/>
      <sheetName val="입찰안"/>
      <sheetName val="TB-내역서"/>
      <sheetName val="관개"/>
      <sheetName val="집계"/>
      <sheetName val="산업"/>
      <sheetName val="CODE"/>
      <sheetName val="3본사"/>
      <sheetName val="간선계산"/>
      <sheetName val="원가계산서"/>
      <sheetName val="Baby일위대가"/>
      <sheetName val="수전기기DATA"/>
      <sheetName val="품셈TABLE"/>
      <sheetName val="노임,재료비"/>
      <sheetName val="공사직종별노임"/>
      <sheetName val="준검 내역서"/>
      <sheetName val="부대내역"/>
      <sheetName val="건축공사"/>
      <sheetName val="하조서"/>
      <sheetName val="약품공급2"/>
      <sheetName val="3BL공동구 수량"/>
      <sheetName val="공종단가"/>
      <sheetName val="인건비 "/>
      <sheetName val="내역서(중수)"/>
      <sheetName val="MCC제원"/>
      <sheetName val="Macro(전선)"/>
      <sheetName val="자재단가표"/>
      <sheetName val="내역총괄"/>
      <sheetName val="내역총괄2"/>
      <sheetName val="내역총괄3"/>
      <sheetName val="DATE"/>
      <sheetName val="귀래 설계 공내역서"/>
      <sheetName val="총공사내역서"/>
      <sheetName val="기초분물량표"/>
      <sheetName val="데리네이타현황"/>
      <sheetName val="도로단위당"/>
      <sheetName val="1공구 건정토건 토공"/>
      <sheetName val="예산서 "/>
      <sheetName val="적용기준"/>
      <sheetName val="2.호선별예상실적"/>
      <sheetName val="4.고용보험"/>
      <sheetName val="인건비"/>
      <sheetName val="실행내역(현대)"/>
      <sheetName val="11.자재단가"/>
      <sheetName val="견적의뢰"/>
      <sheetName val="총(철거)"/>
      <sheetName val="방송일위대가"/>
      <sheetName val="공사서류양식"/>
      <sheetName val="6.콘덴서"/>
      <sheetName val="반응조"/>
      <sheetName val="KMT물량"/>
      <sheetName val="기초단가"/>
      <sheetName val="장비당단가 (1)"/>
      <sheetName val="단가조사-2"/>
      <sheetName val="집"/>
      <sheetName val="Y-WORK"/>
      <sheetName val="비용"/>
      <sheetName val="8.PILE  (돌출)"/>
      <sheetName val="부하자료"/>
      <sheetName val="Macro(차단기)"/>
      <sheetName val="참조"/>
      <sheetName val="2.단면가정"/>
      <sheetName val="순성토"/>
      <sheetName val="소방 "/>
      <sheetName val="제수"/>
      <sheetName val="공기"/>
      <sheetName val="5.정산서"/>
      <sheetName val="전선 및 전선관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CHBDC"/>
      <sheetName val="1.설계조건"/>
      <sheetName val="b_balju"/>
      <sheetName val="공사비대비표B(토공)"/>
      <sheetName val="3.내역서"/>
      <sheetName val="건축개요"/>
      <sheetName val="신우"/>
      <sheetName val="기초자료"/>
      <sheetName val="일위대가(가설)"/>
      <sheetName val="4차원가계산서"/>
      <sheetName val="기계경비"/>
      <sheetName val="종배수관설치현황"/>
      <sheetName val="문학간접"/>
      <sheetName val="층"/>
      <sheetName val="LABTOTAL"/>
      <sheetName val="세부내역"/>
      <sheetName val="실행"/>
      <sheetName val="INPUT(덕도방향-시점)"/>
      <sheetName val="FORM-0"/>
      <sheetName val="표  지"/>
      <sheetName val="부안일위"/>
      <sheetName val="일위대가목록"/>
      <sheetName val="정부노임단가"/>
      <sheetName val="단가표"/>
      <sheetName val="MOTOR"/>
      <sheetName val="년도별시공"/>
      <sheetName val="계수시트"/>
      <sheetName val="내역_ver1.0"/>
      <sheetName val="점수계산1-2"/>
      <sheetName val="원형1호맨홀토공수량"/>
      <sheetName val="단면 (2)"/>
      <sheetName val="내역을"/>
      <sheetName val="Inputs"/>
      <sheetName val="Cost Inputs"/>
      <sheetName val="입적표"/>
      <sheetName val="현장"/>
      <sheetName val="수량산출서 갑지"/>
      <sheetName val="내역(설계)"/>
      <sheetName val="차수공개요"/>
      <sheetName val="적용토목"/>
      <sheetName val="코드표"/>
      <sheetName val="발주설계서(당초)"/>
      <sheetName val="전기"/>
      <sheetName val="건축내역"/>
      <sheetName val="공사비총괄표"/>
      <sheetName val="재료비내역서"/>
      <sheetName val="변경총괄지(1)"/>
      <sheetName val="물량표"/>
      <sheetName val="도담구내 개소별 명세"/>
      <sheetName val="01"/>
      <sheetName val="gvl"/>
      <sheetName val="AIR SHOWER(3인용)"/>
      <sheetName val="내역갑지"/>
      <sheetName val="항공측량노임단가"/>
      <sheetName val="예산서"/>
      <sheetName val="기타 정보통신공사"/>
      <sheetName val="케이블"/>
      <sheetName val="토적"/>
      <sheetName val="0"/>
      <sheetName val="횡배수관토공수량"/>
      <sheetName val="검수고1-1층"/>
      <sheetName val="EACT10"/>
      <sheetName val="공사착공계"/>
      <sheetName val="Factor"/>
      <sheetName val="단면가정"/>
      <sheetName val="광산내역"/>
      <sheetName val="한일양산"/>
      <sheetName val="BOM"/>
      <sheetName val="Sheet4"/>
      <sheetName val="본사업"/>
      <sheetName val="총수량집계표"/>
      <sheetName val="BID"/>
      <sheetName val="표지"/>
      <sheetName val="목차"/>
      <sheetName val="수량"/>
      <sheetName val="노무비"/>
      <sheetName val="원가"/>
      <sheetName val="Customer Databas"/>
      <sheetName val="조명일위"/>
      <sheetName val="CIVIL"/>
      <sheetName val="일위산출"/>
      <sheetName val="실행철강하도"/>
      <sheetName val=" HIT-&gt;HMC 견적(3900)"/>
      <sheetName val="동해묵호1내역"/>
      <sheetName val="토 적 표"/>
      <sheetName val="사급자재"/>
      <sheetName val="타공종이기"/>
      <sheetName val="대전-교대(A1-A2)"/>
      <sheetName val="수량산출내역1115"/>
      <sheetName val="노임이"/>
      <sheetName val="9GNG운반"/>
      <sheetName val="도급FORM"/>
      <sheetName val="전력"/>
      <sheetName val="#2_일위대가목록"/>
      <sheetName val="사다리"/>
      <sheetName val="총투입계"/>
      <sheetName val="현장관리비"/>
      <sheetName val="평균물량산출서"/>
      <sheetName val="교각별철근수량집계표"/>
      <sheetName val="일위목록"/>
      <sheetName val="관리노인정"/>
      <sheetName val="기초자료입력"/>
      <sheetName val="측량노임.재료.기재"/>
      <sheetName val="현장경비"/>
      <sheetName val="조명시설"/>
      <sheetName val="가정"/>
      <sheetName val="내역표지"/>
      <sheetName val="여과지동"/>
      <sheetName val="남양시작동자105노65기1.3화1.2"/>
      <sheetName val="원가계산"/>
      <sheetName val="건축공사 집계표"/>
      <sheetName val="골조"/>
      <sheetName val="2000년1차"/>
      <sheetName val="2000전체분"/>
      <sheetName val="대치판정"/>
      <sheetName val="산출서집계HS"/>
      <sheetName val="9-1차이내역"/>
      <sheetName val="상시"/>
      <sheetName val="범용개발순소요비용"/>
      <sheetName val="연결임시"/>
      <sheetName val="부속동"/>
      <sheetName val="시멘트"/>
      <sheetName val="판"/>
      <sheetName val="2공구산출내역"/>
      <sheetName val="삼성전기"/>
      <sheetName val="주식"/>
      <sheetName val="102역사"/>
      <sheetName val="투찰추정"/>
      <sheetName val="6차2회변경내역서"/>
      <sheetName val="물가자료"/>
      <sheetName val="공정코드"/>
      <sheetName val="costing_CV"/>
      <sheetName val="costing_ESDV"/>
      <sheetName val="costing_FE"/>
      <sheetName val="costing_Misc"/>
      <sheetName val="costing_MOV"/>
      <sheetName val="costing_Press"/>
      <sheetName val="직공비"/>
      <sheetName val="총괄-1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자재대"/>
      <sheetName val="일위대가(건축)"/>
      <sheetName val="예산조서"/>
      <sheetName val="오수공수량집계표"/>
      <sheetName val="GEN"/>
      <sheetName val="건축"/>
      <sheetName val="조건표"/>
      <sheetName val="통계연보"/>
      <sheetName val="장비가동"/>
      <sheetName val="자판실행"/>
      <sheetName val="봉방동근생"/>
      <sheetName val="토공사"/>
      <sheetName val="RE9604"/>
      <sheetName val="진주방향"/>
      <sheetName val="마산방향"/>
      <sheetName val="마산방향철근집계"/>
      <sheetName val="계약서"/>
      <sheetName val="교대(토공)"/>
      <sheetName val="특별교실"/>
      <sheetName val="견적집계표"/>
      <sheetName val="시설물기초"/>
      <sheetName val="산근"/>
      <sheetName val="7도장"/>
      <sheetName val="자료"/>
      <sheetName val="1-1"/>
      <sheetName val="도"/>
      <sheetName val="부표총괄"/>
      <sheetName val="품셈1-26"/>
      <sheetName val="견적"/>
      <sheetName val="copy"/>
      <sheetName val="서식"/>
      <sheetName val="(원)기흥상갈"/>
      <sheetName val="성원계약"/>
      <sheetName val="입사일"/>
      <sheetName val="기성내역서표지"/>
      <sheetName val="Db"/>
      <sheetName val="자압"/>
      <sheetName val="일대-1"/>
      <sheetName val="단위중량"/>
      <sheetName val="맨홀수량산출"/>
      <sheetName val="안정계산"/>
      <sheetName val="단면검토"/>
      <sheetName val="input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효동"/>
      <sheetName val="내역서중"/>
      <sheetName val="DATA 입력란"/>
      <sheetName val="시화점실행"/>
      <sheetName val="국도접속 차도부수량"/>
      <sheetName val="기계내역"/>
      <sheetName val="시행후면적"/>
      <sheetName val="청주(철골발주의뢰서)"/>
      <sheetName val="말뚝지지력산정"/>
      <sheetName val="2.가정단면"/>
      <sheetName val="수지예산"/>
      <sheetName val="통합"/>
      <sheetName val="수량산출"/>
      <sheetName val="예가표"/>
      <sheetName val="일위_파일"/>
      <sheetName val="제품"/>
      <sheetName val="설계(안)"/>
      <sheetName val="기술부대조건"/>
      <sheetName val="슬래브(유곡)"/>
      <sheetName val="VV보온LINK"/>
      <sheetName val="FIT보온LINK"/>
      <sheetName val="COPING"/>
      <sheetName val="재료집계"/>
      <sheetName val="토공사(흙막이)"/>
      <sheetName val="노임단가표"/>
      <sheetName val="대목"/>
      <sheetName val="자재단가비교표"/>
      <sheetName val="원효펌프교체020812"/>
      <sheetName val="플랜트 설치"/>
      <sheetName val="5공철탑검토표"/>
      <sheetName val="4공철탑검토"/>
      <sheetName val="1월"/>
      <sheetName val="LF자재단가"/>
      <sheetName val="유기공정"/>
      <sheetName val="asd"/>
      <sheetName val="을"/>
      <sheetName val="2000년_공정표"/>
      <sheetName val="1_수인터널"/>
      <sheetName val="3.자재비(총괄)"/>
      <sheetName val="효성CB 1P기초"/>
      <sheetName val="가설공사내역"/>
      <sheetName val="교통대책내역"/>
      <sheetName val="공기압축기실"/>
      <sheetName val="COST "/>
      <sheetName val="정산내역서"/>
      <sheetName val="Data&amp;Result"/>
      <sheetName val="기본 상수"/>
      <sheetName val=" 총괄표"/>
      <sheetName val="2000.05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계화배수"/>
      <sheetName val="환율"/>
      <sheetName val="허용전류-IEC"/>
      <sheetName val="품셈"/>
      <sheetName val="일위대가(목록)"/>
      <sheetName val="재료비"/>
      <sheetName val="제1호단위수량"/>
      <sheetName val="단가일람"/>
      <sheetName val="배선DATA"/>
      <sheetName val="품목"/>
      <sheetName val="1단계"/>
      <sheetName val="전신환매도율"/>
      <sheetName val="전기일위목록"/>
      <sheetName val="工완성공사율"/>
      <sheetName val="아산경희980422"/>
      <sheetName val="가설공사"/>
      <sheetName val="영창26"/>
      <sheetName val="수량분배표"/>
      <sheetName val="일위"/>
      <sheetName val="값"/>
      <sheetName val="산출"/>
      <sheetName val="wall"/>
      <sheetName val="경비"/>
      <sheetName val="현장관리비참조"/>
      <sheetName val="제직재"/>
      <sheetName val="원가 계산서"/>
      <sheetName val="말고개터널조명전압강하"/>
      <sheetName val="기본"/>
      <sheetName val="형강류 단가 CODE"/>
      <sheetName val="기본가정"/>
      <sheetName val="WORK-VOL"/>
      <sheetName val="95년12월말"/>
      <sheetName val="오동"/>
      <sheetName val="대조"/>
      <sheetName val="나한"/>
      <sheetName val="중기"/>
      <sheetName val="구조물총"/>
      <sheetName val="별제권_정리담보권1"/>
      <sheetName val="인테리어내역"/>
      <sheetName val="SLAB"/>
      <sheetName val="내역서 "/>
      <sheetName val="기타공"/>
      <sheetName val="CPM챠트"/>
      <sheetName val="철근량 검토"/>
      <sheetName val="s"/>
      <sheetName val="토목"/>
      <sheetName val="MAIN_TABLE"/>
      <sheetName val="버스운행안내"/>
      <sheetName val="예방접종계획"/>
      <sheetName val="근태계획서"/>
      <sheetName val="접지수량"/>
      <sheetName val="토공_total"/>
      <sheetName val="1공구_건정토건_토공"/>
      <sheetName val="2_단면가정"/>
      <sheetName val="5_정산서"/>
      <sheetName val="소방_"/>
      <sheetName val="화재 탐지 설비"/>
      <sheetName val="원가총괄"/>
      <sheetName val="Sheet22"/>
      <sheetName val="공사개요"/>
      <sheetName val="교량전기"/>
      <sheetName val="Condensing효율"/>
      <sheetName val="부대대비"/>
      <sheetName val="냉연집계"/>
      <sheetName val="인공산출"/>
      <sheetName val="Summary Sheets"/>
      <sheetName val="Project Brief"/>
      <sheetName val="설비공사"/>
      <sheetName val="단가비교표"/>
      <sheetName val="기본DATA"/>
      <sheetName val="증감대비"/>
      <sheetName val="용산1(해보)"/>
      <sheetName val="내역변"/>
      <sheetName val="시중노임단가"/>
      <sheetName val="간접1"/>
      <sheetName val="기둥(하중)"/>
      <sheetName val="ABUT수량-A1"/>
      <sheetName val="직접경비호표"/>
      <sheetName val="단가조사서"/>
      <sheetName val="준공내역(을)"/>
      <sheetName val="고시단가"/>
      <sheetName val="산출근거(9)"/>
      <sheetName val="공종코드"/>
      <sheetName val="2.단가산출서(2)"/>
      <sheetName val="밸브설치"/>
      <sheetName val="물가시세"/>
      <sheetName val="콤보박스와 리스트박스의 연결"/>
      <sheetName val="1.취수장"/>
      <sheetName val="실행내역서"/>
      <sheetName val="제잡비"/>
      <sheetName val="노임단가 "/>
      <sheetName val="98수문일위"/>
      <sheetName val="주차구획선수량"/>
      <sheetName val="대림정보통신"/>
      <sheetName val="2.1중기사용목차"/>
      <sheetName val="공원2"/>
      <sheetName val="95MAKER"/>
      <sheetName val="가감수량"/>
      <sheetName val="STORAGE"/>
      <sheetName val="명세서"/>
      <sheetName val="총물량표"/>
      <sheetName val="맨홀수량"/>
      <sheetName val="대공종"/>
      <sheetName val="sub"/>
      <sheetName val="각종양식"/>
      <sheetName val="접수부"/>
      <sheetName val="PIPING"/>
      <sheetName val="일위대가 "/>
      <sheetName val="일위대가-1"/>
      <sheetName val="XL4Poppy"/>
      <sheetName val="부산4"/>
      <sheetName val="GI-LIST"/>
      <sheetName val="MASTER"/>
      <sheetName val="선로정수계산"/>
      <sheetName val="단가대비표"/>
      <sheetName val=" 설계서 갑지"/>
      <sheetName val="내역서적용수량"/>
      <sheetName val="LIST"/>
      <sheetName val="4)유동표"/>
      <sheetName val="기둥"/>
      <sheetName val="저판(버림100)"/>
      <sheetName val="설계"/>
      <sheetName val="찍기"/>
      <sheetName val="관급단가"/>
      <sheetName val="T1"/>
      <sheetName val="철탑공사"/>
      <sheetName val="품셈기준"/>
      <sheetName val="총괄내역서"/>
      <sheetName val="철거산출근거"/>
      <sheetName val="A 견적"/>
      <sheetName val="기계경비목록"/>
      <sheetName val="예산내역서"/>
      <sheetName val="날개벽수량표"/>
      <sheetName val="갑지1"/>
      <sheetName val="미납품 현황"/>
      <sheetName val="성남여성복지내역"/>
      <sheetName val="배수장공사비명세서"/>
      <sheetName val="총괄"/>
      <sheetName val="투찰금액"/>
      <sheetName val="설직재-1"/>
      <sheetName val="감리을"/>
      <sheetName val="계약용량(서포)"/>
      <sheetName val="전장품(관리용)"/>
      <sheetName val="기준자료"/>
      <sheetName val="광혁기성"/>
      <sheetName val="빗물받이(910-510-410)"/>
      <sheetName val="BOX수량"/>
      <sheetName val="부하계산서"/>
      <sheetName val="당진1,2호기전선관설치및접지4차공사내역서-을지"/>
      <sheetName val="주요제품생산"/>
      <sheetName val="조도계산서 (도서)"/>
      <sheetName val="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DATA1"/>
      <sheetName val="Y-WORK"/>
      <sheetName val="내역서"/>
      <sheetName val="철거산출근거"/>
      <sheetName val="DATA"/>
      <sheetName val="수량산출"/>
      <sheetName val="을"/>
      <sheetName val="간선계산"/>
      <sheetName val="인건-측정"/>
      <sheetName val="제직재"/>
      <sheetName val="설직재-1"/>
      <sheetName val="제-노임"/>
      <sheetName val="손익분석"/>
      <sheetName val="NEYOK"/>
      <sheetName val="ELEC2"/>
      <sheetName val="노임"/>
      <sheetName val="신우"/>
      <sheetName val="단가산출2"/>
      <sheetName val="hvac(제어동)"/>
      <sheetName val="내역서1"/>
      <sheetName val="내역총괄표"/>
      <sheetName val="견적990322"/>
      <sheetName val="일위목록"/>
      <sheetName val="FB25JN"/>
      <sheetName val="밸브설치"/>
      <sheetName val="계산근거"/>
      <sheetName val="TONG HOP VL-NC TT"/>
      <sheetName val="CHITIET VL-NC-TT -1p"/>
      <sheetName val="TDTKP1"/>
      <sheetName val="KPVC-BD "/>
      <sheetName val="dongia (2)"/>
      <sheetName val="LOAD-46"/>
      <sheetName val="현장지지물물량"/>
      <sheetName val="터파기및재료"/>
      <sheetName val="견적대비 견적서"/>
      <sheetName val="dt0301"/>
      <sheetName val="dtt0301"/>
      <sheetName val="내역(전체)"/>
      <sheetName val="말뚝지지력산정"/>
      <sheetName val="Data Base"/>
      <sheetName val="일위대가"/>
      <sheetName val="대치판정"/>
      <sheetName val="노임단가"/>
      <sheetName val="일집"/>
      <sheetName val="일위"/>
      <sheetName val="입찰안"/>
      <sheetName val="CABdata"/>
      <sheetName val="WORK"/>
      <sheetName val="단락전류-A"/>
      <sheetName val="예산내역서"/>
      <sheetName val="설계예산서"/>
      <sheetName val="Macro(전선)"/>
      <sheetName val="단가"/>
      <sheetName val="견적서"/>
      <sheetName val="참조"/>
      <sheetName val="Sheet4"/>
      <sheetName val="GM 3차 대우견적(NS)"/>
      <sheetName val="2,3차견적제출(NS)"/>
      <sheetName val="도체종-상수표"/>
      <sheetName val="XXXXXX"/>
      <sheetName val="총괄표"/>
      <sheetName val="단가표"/>
      <sheetName val="sw1"/>
      <sheetName val="Total"/>
      <sheetName val="자료"/>
      <sheetName val="Y_WORK"/>
      <sheetName val="전등"/>
      <sheetName val="배선DATA"/>
      <sheetName val="E01-02(EV-1-LBS)"/>
      <sheetName val="총괄내역서"/>
      <sheetName val="내역"/>
      <sheetName val="간선"/>
      <sheetName val="EQ"/>
      <sheetName val="토공"/>
      <sheetName val="설계내역(2001)"/>
      <sheetName val="지주목시비량산출서"/>
      <sheetName val="단가조사"/>
      <sheetName val="ABUT수량-A1"/>
      <sheetName val="견적-내역"/>
      <sheetName val="단면가정"/>
      <sheetName val="철근단면적"/>
      <sheetName val="A-4"/>
      <sheetName val="배수장공사비"/>
      <sheetName val="단가산출"/>
      <sheetName val="교대(A1)"/>
      <sheetName val="바.한일양산"/>
      <sheetName val="설직재_1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4-7.중앙전기실(노임단가)"/>
      <sheetName val="토사(PE)"/>
      <sheetName val="G.R300경비"/>
      <sheetName val="전기일위대가"/>
      <sheetName val="수목표준대가"/>
      <sheetName val="노임단가"/>
      <sheetName val="단가조사"/>
      <sheetName val="Y-WORK"/>
      <sheetName val="일위목록"/>
      <sheetName val="요율"/>
      <sheetName val="기성내역서표지"/>
      <sheetName val="터널조도"/>
      <sheetName val="wall"/>
      <sheetName val="Front"/>
      <sheetName val="단위일위"/>
      <sheetName val="BID"/>
      <sheetName val="A갑지"/>
      <sheetName val="경산"/>
      <sheetName val="내역서"/>
      <sheetName val="7단가"/>
      <sheetName val="ILLU"/>
      <sheetName val="코드표"/>
      <sheetName val="일위대가"/>
      <sheetName val="증감대비"/>
      <sheetName val="건축내역"/>
      <sheetName val="을"/>
      <sheetName val="???"/>
      <sheetName val="노무비"/>
      <sheetName val="LIST"/>
      <sheetName val="WORK"/>
      <sheetName val="ⴭⴭⴭⴭⴭ"/>
      <sheetName val="조도계산"/>
      <sheetName val="EQ-R1"/>
      <sheetName val="인건비"/>
      <sheetName val="BQ(실행)"/>
      <sheetName val="건축"/>
      <sheetName val="식재가격"/>
      <sheetName val="식재총괄"/>
      <sheetName val="9509"/>
      <sheetName val="비탈면보호공수량산출"/>
      <sheetName val="EACT10"/>
      <sheetName val="설비"/>
      <sheetName val="사급자재"/>
      <sheetName val="단 box"/>
      <sheetName val="COVER"/>
      <sheetName val="NEGO"/>
      <sheetName val="DATE"/>
      <sheetName val="#REF"/>
      <sheetName val="대비"/>
      <sheetName val="전기"/>
      <sheetName val="경비_원본"/>
      <sheetName val="COST"/>
      <sheetName val="도급"/>
      <sheetName val="I一般比"/>
      <sheetName val="N賃率-職"/>
      <sheetName val="단락전류-A"/>
      <sheetName val="점수계산1-2"/>
      <sheetName val="담장산출"/>
      <sheetName val="내역"/>
      <sheetName val="TEL"/>
      <sheetName val="입찰안"/>
      <sheetName val="인건비 "/>
      <sheetName val="calculation"/>
      <sheetName val="6호기"/>
      <sheetName val="COPING"/>
      <sheetName val="기계경비(시간당)"/>
      <sheetName val="램머"/>
      <sheetName val="File_관급"/>
      <sheetName val="공정집계"/>
      <sheetName val="Sheet3"/>
      <sheetName val="MOTOR"/>
      <sheetName val="CABdata"/>
      <sheetName val="포장복구집계"/>
      <sheetName val="1차 내역서"/>
      <sheetName val="공통가설"/>
      <sheetName val="01상노임"/>
      <sheetName val="Customer Databas"/>
      <sheetName val="손익분석"/>
      <sheetName val="AS복구"/>
      <sheetName val="중기터파기"/>
      <sheetName val="변수값"/>
      <sheetName val="중기상차"/>
      <sheetName val="자재단가"/>
      <sheetName val="수량-가로등"/>
      <sheetName val="산업"/>
      <sheetName val="설계조건"/>
      <sheetName val="안정계산"/>
      <sheetName val="단면검토"/>
      <sheetName val="직노"/>
      <sheetName val="자료"/>
      <sheetName val="공주-교대(A1)"/>
      <sheetName val="11.1 단면hwp"/>
      <sheetName val="단가비교"/>
      <sheetName val="b_balju_cho"/>
      <sheetName val="노임이"/>
      <sheetName val="부표총괄"/>
      <sheetName val="전산망"/>
      <sheetName val="데리네이타현황"/>
      <sheetName val="일위대가목차"/>
      <sheetName val="소비자가"/>
      <sheetName val="종배수관면벽신"/>
      <sheetName val="적용단위길이"/>
      <sheetName val="토목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일위집계(기존)"/>
      <sheetName val="냉천부속동"/>
      <sheetName val="수량산출서"/>
      <sheetName val="진주방향"/>
      <sheetName val="2000년1차"/>
      <sheetName val="6공구(당초)"/>
      <sheetName val="개요"/>
      <sheetName val="수안보-MBR1"/>
      <sheetName val="노임9월"/>
      <sheetName val="무산소조"/>
      <sheetName val="전기산출"/>
      <sheetName val="단가"/>
      <sheetName val="기계경비"/>
      <sheetName val="일반자재"/>
      <sheetName val="배수공"/>
      <sheetName val="터파기및재료"/>
      <sheetName val="시중노임(공사)"/>
      <sheetName val="비교1"/>
      <sheetName val="노단"/>
      <sheetName val="수량인공"/>
      <sheetName val="노무"/>
      <sheetName val="조건표"/>
      <sheetName val="INFO"/>
      <sheetName val="2.냉난방설비공사"/>
      <sheetName val="7.자동제어공사"/>
      <sheetName val="내역서(기계)"/>
      <sheetName val="건축내역(도급)"/>
      <sheetName val="단가 "/>
      <sheetName val="일위총괄표"/>
      <sheetName val="첨부1"/>
      <sheetName val="DATA 입력부"/>
      <sheetName val="NEYOK"/>
      <sheetName val="교각1"/>
      <sheetName val="단가산출2"/>
      <sheetName val="단가 및 재료비"/>
      <sheetName val="단가산출1"/>
      <sheetName val="플랜트 설치"/>
      <sheetName val="장비"/>
      <sheetName val="우수토적(진입도로)"/>
      <sheetName val="교통대책내역"/>
      <sheetName val="날개벽"/>
      <sheetName val="원형1호맨홀토공수량"/>
      <sheetName val="노원열병합  건축공사기성내역서"/>
      <sheetName val="2.가정단면"/>
      <sheetName val="금융비용"/>
      <sheetName val="예산명세서"/>
      <sheetName val="설계명세서"/>
      <sheetName val="자료입력"/>
      <sheetName val="1-1"/>
      <sheetName val="남양주부대"/>
      <sheetName val="집계표"/>
      <sheetName val="설비내역서"/>
      <sheetName val="건축내역서"/>
      <sheetName val="전기내역서"/>
      <sheetName val="기둥(원형)"/>
      <sheetName val="단면 (2)"/>
      <sheetName val="1단계"/>
      <sheetName val="SLAB&quot;1&quot;"/>
      <sheetName val="3.하중산정4.지지력"/>
      <sheetName val="관로내역원"/>
      <sheetName val="갑지"/>
      <sheetName val="일위대가(가설)"/>
      <sheetName val="내역서(총)"/>
      <sheetName val="자재"/>
      <sheetName val="1.설계조건"/>
      <sheetName val="제잡비 산출내역(실적공사비)"/>
      <sheetName val="산출근거"/>
      <sheetName val="횡배수관"/>
      <sheetName val="돈암사업"/>
      <sheetName val="자동차폐수처리장"/>
      <sheetName val="토공계산서(부체도로)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사용성검토"/>
      <sheetName val="Sheet1 (2)"/>
      <sheetName val="제잡비1"/>
      <sheetName val="°æ»ê"/>
      <sheetName val="옹벽"/>
      <sheetName val="예정(3)"/>
      <sheetName val="동원(3)"/>
      <sheetName val="TRE TABLE"/>
      <sheetName val="ASEM내역"/>
      <sheetName val="배선DATA"/>
      <sheetName val="전동기DATA"/>
      <sheetName val="CODE"/>
      <sheetName val="변압기 및 발전기 용량"/>
      <sheetName val="조명율표"/>
      <sheetName val="CATCH BASIN"/>
      <sheetName val="내역서(갑)"/>
      <sheetName val="단위중량"/>
      <sheetName val="금액집계"/>
      <sheetName val="예산변경사항"/>
      <sheetName val="현장관리비"/>
      <sheetName val="세부내역"/>
      <sheetName val="인부노임"/>
      <sheetName val="b_balju"/>
      <sheetName val="주공기준"/>
      <sheetName val="옹벽기초자료"/>
      <sheetName val="현황산출서"/>
      <sheetName val="단가산출"/>
      <sheetName val="산수배수"/>
      <sheetName val="전장품(관리용)"/>
      <sheetName val="공종구간"/>
      <sheetName val="중간부"/>
      <sheetName val="공통가설비"/>
      <sheetName val="유류사용"/>
      <sheetName val="자재단가-1"/>
      <sheetName val="단가대비"/>
      <sheetName val="일위대가(건축)"/>
      <sheetName val="MATERIAL"/>
      <sheetName val="갑지(추정)"/>
      <sheetName val="내부부하"/>
      <sheetName val="말뚝지지력산정"/>
      <sheetName val="토 적 표"/>
      <sheetName val="출력-내역서"/>
      <sheetName val="견적서세부내용"/>
      <sheetName val="견적내용입력"/>
      <sheetName val="발신정보"/>
      <sheetName val="공통가설공사"/>
      <sheetName val="총괄표"/>
      <sheetName val="인공산출"/>
      <sheetName val="대로근거"/>
      <sheetName val="부대내역"/>
      <sheetName val="견적업체"/>
      <sheetName val="과천MAIN"/>
      <sheetName val="정부노임단가"/>
      <sheetName val="기초일위"/>
      <sheetName val="시설일위"/>
      <sheetName val="조명일위"/>
      <sheetName val="견적서"/>
      <sheetName val="소총괄표1"/>
      <sheetName val="토공1"/>
      <sheetName val="간선계산"/>
      <sheetName val="건축(충일분)"/>
      <sheetName val="부하계산서"/>
      <sheetName val="원가계산서"/>
      <sheetName val="건축집계표"/>
      <sheetName val="9811"/>
      <sheetName val="가격조사"/>
      <sheetName val="제품"/>
      <sheetName val="맨홀수량산출"/>
      <sheetName val="DESIGN CRITERIA"/>
      <sheetName val="노무비 "/>
      <sheetName val="일위집계"/>
      <sheetName val="부하계산"/>
      <sheetName val="102역사"/>
      <sheetName val="수량산출"/>
      <sheetName val="기본일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하수급견적대비"/>
      <sheetName val="2경간"/>
      <sheetName val="방송일위대가"/>
      <sheetName val="3련 BOX"/>
      <sheetName val="실행내역"/>
      <sheetName val="2009노임(공사)"/>
      <sheetName val="공문"/>
      <sheetName val="(A)내역서"/>
      <sheetName val="남대문빌딩"/>
      <sheetName val="대운반(신설-관급)"/>
      <sheetName val="일위대가표"/>
      <sheetName val="h-013211-2"/>
      <sheetName val="상반기손익차2총괄"/>
      <sheetName val="고창터널(고창방향)"/>
      <sheetName val="공종목록표"/>
      <sheetName val="AC포장수량"/>
      <sheetName val="WEIGHT LIST"/>
      <sheetName val="POL6차-PIPING"/>
      <sheetName val="산#2-1 (2)"/>
      <sheetName val="산#3-1"/>
      <sheetName val="2001년 건설노임"/>
      <sheetName val="XL4Poppy"/>
      <sheetName val="Sheet15"/>
      <sheetName val="단가코드"/>
      <sheetName val="CIVIL"/>
      <sheetName val="노임단가표"/>
      <sheetName val="단가조사서"/>
      <sheetName val="DATA(광속)"/>
      <sheetName val="Sheet5"/>
      <sheetName val="설변물량"/>
      <sheetName val="Imp-Data"/>
      <sheetName val="경비2내역"/>
      <sheetName val="내역분기"/>
      <sheetName val="실행대비"/>
      <sheetName val="Macro(전선)"/>
      <sheetName val="계수시트"/>
      <sheetName val="월별손익"/>
      <sheetName val="배수장토목공사비"/>
      <sheetName val="개소별수량산출"/>
      <sheetName val="을지"/>
      <sheetName val="일위대가 (100%)"/>
      <sheetName val="쌍송교"/>
      <sheetName val="중기사용료산출근거"/>
      <sheetName val="sheets"/>
      <sheetName val="Sheet9"/>
      <sheetName val="발전기"/>
      <sheetName val="XXXXXX"/>
      <sheetName val="수목데이타 "/>
      <sheetName val="단가비교표"/>
      <sheetName val="첨부파일"/>
      <sheetName val="960318-1"/>
      <sheetName val="난간벽단위"/>
      <sheetName val="교각별수량"/>
      <sheetName val="자재단가표"/>
      <sheetName val="NEWDRAW"/>
      <sheetName val="관기성공.내"/>
      <sheetName val="수량명세서"/>
      <sheetName val="토공수량산출"/>
      <sheetName val="토적계산서"/>
      <sheetName val="전선 및 전선관"/>
      <sheetName val="관리비"/>
      <sheetName val="재집"/>
      <sheetName val="직재"/>
      <sheetName val="중기조종사 단위단가"/>
      <sheetName val="일위노임단가"/>
      <sheetName val="Mc1"/>
      <sheetName val="도급정산"/>
      <sheetName val="공사원가계산서"/>
      <sheetName val="일위대가표(무)"/>
      <sheetName val="일위대가산출기초"/>
      <sheetName val="지급자재"/>
      <sheetName val="내역(2000년)"/>
      <sheetName val="기술자료 (광화문)"/>
      <sheetName val="일위"/>
      <sheetName val="각종장비전압강하계산"/>
      <sheetName val="실적원가"/>
      <sheetName val="2. 공원조도(전통공원)"/>
      <sheetName val="물가"/>
      <sheetName val="2004,상노임"/>
      <sheetName val="자단"/>
      <sheetName val="부대대비"/>
      <sheetName val="냉연집계"/>
      <sheetName val="비용display"/>
      <sheetName val="투찰(하수)"/>
      <sheetName val="공내역서"/>
      <sheetName val="8.2TON"/>
      <sheetName val="견"/>
      <sheetName val="견적"/>
      <sheetName val="1"/>
      <sheetName val="예산M2"/>
      <sheetName val="차도조도계산"/>
      <sheetName val="안정검토"/>
      <sheetName val="품셈표"/>
      <sheetName val="주방동력"/>
      <sheetName val="dt0301"/>
      <sheetName val="dtt0301"/>
      <sheetName val="공량예산"/>
      <sheetName val="간선"/>
      <sheetName val="부하"/>
      <sheetName val="재료단가"/>
      <sheetName val="교각계산"/>
      <sheetName val="6PILE  (돌출)"/>
      <sheetName val="일위목차"/>
      <sheetName val="G_R300경비"/>
      <sheetName val="단가_"/>
      <sheetName val="4-7_중앙전기실(노임단가)"/>
      <sheetName val="성곽내역서"/>
      <sheetName val="소업1교"/>
      <sheetName val="예산M12A"/>
      <sheetName val="95WBS"/>
      <sheetName val="지주토목내역서"/>
      <sheetName val="철콘공사"/>
      <sheetName val="Total"/>
      <sheetName val="SIL98"/>
      <sheetName val="ABUT수량-A1"/>
      <sheetName val="계산근거"/>
      <sheetName val="수량집계"/>
      <sheetName val="총괄집계표"/>
      <sheetName val="비목군단가비교표"/>
      <sheetName val="INPUT(덕도방향-시점)"/>
      <sheetName val="기자재대비표"/>
      <sheetName val="시설물일위"/>
      <sheetName val="input"/>
      <sheetName val="TB-내역서"/>
      <sheetName val="type-F"/>
      <sheetName val="문산방향-교대(A2)"/>
      <sheetName val="ITEM"/>
      <sheetName val="토공"/>
      <sheetName val="제출내역 (2)"/>
      <sheetName val="교대시점"/>
      <sheetName val="토목주소"/>
      <sheetName val="노임단"/>
      <sheetName val="부대공"/>
      <sheetName val="운반공"/>
      <sheetName val="자재단"/>
      <sheetName val="장비단"/>
      <sheetName val="ZONE.1"/>
      <sheetName val="총괄갑 "/>
      <sheetName val="견적을지"/>
      <sheetName val="기계경비산출기준"/>
      <sheetName val="실행내역 "/>
      <sheetName val="관급"/>
      <sheetName val="전체현황"/>
      <sheetName val="적용률"/>
      <sheetName val="일위_파일"/>
      <sheetName val="공조기"/>
      <sheetName val="Manual Valve List"/>
      <sheetName val="공내역"/>
      <sheetName val="내역서2안"/>
      <sheetName val="DATA1"/>
      <sheetName val="통합"/>
      <sheetName val="백암비스타내역"/>
      <sheetName val="__MAIN"/>
      <sheetName val="000000"/>
      <sheetName val="2_냉난방설비공사"/>
      <sheetName val="6. 직접경비"/>
      <sheetName val="2010노임(공사)"/>
      <sheetName val="아스.노면절삭"/>
      <sheetName val="평가데이터"/>
      <sheetName val="토공유동표"/>
      <sheetName val="발주설계서(당초)"/>
      <sheetName val="기초자료"/>
      <sheetName val="연결임시"/>
      <sheetName val="2000,9월 일위"/>
      <sheetName val="guard(mac)"/>
      <sheetName val="실행내역서 "/>
      <sheetName val="철근단면적"/>
      <sheetName val="말뚝기초"/>
      <sheetName val="진접"/>
      <sheetName val="TOTAL3"/>
      <sheetName val="본사업"/>
      <sheetName val="SG"/>
      <sheetName val="본부소개"/>
      <sheetName val="TYPE-A"/>
      <sheetName val="목록1"/>
      <sheetName val="목록2"/>
      <sheetName val="중기"/>
      <sheetName val="기본"/>
      <sheetName val="01_ 원가계산서"/>
      <sheetName val="협조전"/>
      <sheetName val="내역표지"/>
      <sheetName val="기둥(하중)"/>
      <sheetName val="노임표"/>
      <sheetName val="CAT_5"/>
      <sheetName val="BSD (2)"/>
      <sheetName val="순공사비"/>
      <sheetName val="Sheet10"/>
      <sheetName val="danga"/>
      <sheetName val="ilch"/>
      <sheetName val="첨부1-1"/>
      <sheetName val="22-2M단"/>
      <sheetName val="22-1소단"/>
      <sheetName val="기둥"/>
      <sheetName val="저판(버림100)"/>
      <sheetName val="수도일위대가"/>
      <sheetName val="노임목록"/>
      <sheetName val="자재목록"/>
      <sheetName val="중기목록"/>
      <sheetName val="총괄"/>
      <sheetName val="감액총괄표"/>
      <sheetName val="다심-cable"/>
      <sheetName val="1C-cable"/>
      <sheetName val="전등"/>
      <sheetName val="납부서"/>
      <sheetName val="금광1터널"/>
      <sheetName val="효성CB 1P기초"/>
      <sheetName val="현장경비"/>
      <sheetName val="건축원가계산서"/>
      <sheetName val="기초공"/>
      <sheetName val="총 괄 표"/>
      <sheetName val="산근1"/>
      <sheetName val="참고 1"/>
      <sheetName val="IN"/>
      <sheetName val="Macro(차단기)"/>
      <sheetName val="Macro1"/>
      <sheetName val="Macro3"/>
      <sheetName val="Macro2"/>
      <sheetName val="참조"/>
      <sheetName val="총괄내역서"/>
      <sheetName val="원가계산서 "/>
      <sheetName val="WO"/>
      <sheetName val="견적990322"/>
      <sheetName val="기초자료입력"/>
      <sheetName val="집계장(대목_실행)"/>
      <sheetName val="참고자료"/>
      <sheetName val="가로등기초"/>
      <sheetName val="가시설단위수량"/>
      <sheetName val="토공(완충)"/>
      <sheetName val="___"/>
      <sheetName val="남양시작동자105노65기1.3화1.2"/>
      <sheetName val="단가표"/>
      <sheetName val="2"/>
      <sheetName val="10.공통-노임단가"/>
      <sheetName val="배관"/>
      <sheetName val="1.설계기준"/>
      <sheetName val="콘크리트타설입력"/>
      <sheetName val="레미콘입고현황"/>
      <sheetName val="_x0000_pY&lt;u_x0000__x0000__x0000__x0000__x0000__x0000__x0000__x0000_ô+_x001f__x0000_I}0_x0012__x0004__x0000__x0000__x0001_"/>
      <sheetName val="자재단가비교표"/>
      <sheetName val="공량산출서"/>
      <sheetName val="일위산출"/>
      <sheetName val="36단가"/>
      <sheetName val="36수량"/>
      <sheetName val="02하반기노임"/>
      <sheetName val="BUS제원1"/>
      <sheetName val="7.단가조사서"/>
      <sheetName val="5.일위대가목록"/>
      <sheetName val="소운반"/>
      <sheetName val="공조기휀"/>
      <sheetName val="AHU집계"/>
      <sheetName val="배수장공사비명세서"/>
      <sheetName val="식재인부"/>
      <sheetName val="00000"/>
      <sheetName val="G_R300경비1"/>
      <sheetName val="4-7_중앙전기실(노임단가)1"/>
      <sheetName val="내역서(교량)전체"/>
      <sheetName val="SUMMARYMCA"/>
      <sheetName val="노무단가"/>
      <sheetName val="기계내역"/>
      <sheetName val="도급전체"/>
      <sheetName val="남양구조시험동"/>
      <sheetName val="JUCKEYK"/>
      <sheetName val="단"/>
      <sheetName val="토공2"/>
      <sheetName val="구조물토공1"/>
      <sheetName val="토공3"/>
      <sheetName val="총2000실2000연"/>
      <sheetName val="내2"/>
      <sheetName val="1안"/>
      <sheetName val="2공구산출내역"/>
      <sheetName val="실행철강하도"/>
      <sheetName val="Noname 1"/>
      <sheetName val="원가"/>
      <sheetName val="토공(우물통,기타) 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일위대가(1)"/>
      <sheetName val="인건비_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데이타"/>
      <sheetName val="DATA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BQ"/>
      <sheetName val="전기일위대가"/>
      <sheetName val="DATA"/>
      <sheetName val="3BL공동구 수량"/>
      <sheetName val="오산갈곳"/>
      <sheetName val="ilch"/>
      <sheetName val="WORK"/>
      <sheetName val="기계내역"/>
      <sheetName val="단면(RW1)"/>
      <sheetName val="단가"/>
      <sheetName val="시설물일위"/>
      <sheetName val="소비자가"/>
      <sheetName val="일위대가목록"/>
      <sheetName val="IMP(MAIN)"/>
      <sheetName val="IMP (REACTOR)"/>
      <sheetName val="설계조건"/>
      <sheetName val="날개벽(TYPE3)"/>
      <sheetName val="IP좌표"/>
      <sheetName val="비교표"/>
      <sheetName val="A-4"/>
      <sheetName val="맨홀수량집계"/>
      <sheetName val="차액보증"/>
      <sheetName val="일위대가"/>
      <sheetName val="YES"/>
      <sheetName val="토목내역"/>
      <sheetName val="수량산출"/>
      <sheetName val="경비2내역"/>
      <sheetName val="계산근거"/>
      <sheetName val="내역서"/>
      <sheetName val="Sheet4"/>
      <sheetName val="Macro(전선)"/>
      <sheetName val="데이타"/>
      <sheetName val="남양시작동자105노65기1.3화1.2"/>
      <sheetName val="I一般比"/>
      <sheetName val="교각계산"/>
      <sheetName val="부대내역"/>
      <sheetName val="안정계산"/>
      <sheetName val="단면검토"/>
      <sheetName val="단면가정"/>
      <sheetName val="현장관리비내역서"/>
      <sheetName val="SORCE1"/>
      <sheetName val="가시설단위수량"/>
      <sheetName val="포장복구집계"/>
      <sheetName val="D-3503"/>
      <sheetName val="토목"/>
      <sheetName val="CONCRETE"/>
      <sheetName val="을"/>
      <sheetName val="단가대비표"/>
      <sheetName val="지장물C"/>
      <sheetName val="General Data"/>
      <sheetName val="일위대가표 (2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대치판정"/>
      <sheetName val="Baby일위대가"/>
      <sheetName val="철거산출근거"/>
      <sheetName val="간선계산"/>
      <sheetName val="N賃率-職"/>
      <sheetName val="98지급계획"/>
      <sheetName val="제-노임"/>
      <sheetName val="제직재"/>
      <sheetName val="노무비"/>
      <sheetName val="을지"/>
      <sheetName val="0.집계"/>
      <sheetName val="기초단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일위대가목차"/>
      <sheetName val="대구실행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손익분석"/>
      <sheetName val="인건-측정"/>
      <sheetName val="보차도경계석"/>
      <sheetName val="인건비"/>
      <sheetName val="아산추가1220"/>
      <sheetName val="당초"/>
      <sheetName val="3-1.CB"/>
      <sheetName val="unit 4"/>
      <sheetName val="ITB COST"/>
      <sheetName val="수량"/>
      <sheetName val="CTEMCOST"/>
      <sheetName val="본공사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우배수"/>
      <sheetName val="맨홀"/>
      <sheetName val="금호"/>
      <sheetName val="49-119"/>
      <sheetName val="발신정보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교각1"/>
      <sheetName val="일위대가표(유단가)"/>
      <sheetName val="적용(기계)"/>
      <sheetName val="20관리비율"/>
      <sheetName val="총괄집계표"/>
      <sheetName val="점검총괄"/>
      <sheetName val="자재목록"/>
      <sheetName val="2006기계경비산출표"/>
      <sheetName val="옹벽수량집계"/>
      <sheetName val="BASIC (2)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DANGA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sw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적쒩2002"/>
      <sheetName val="단위내엍목록"/>
      <sheetName val="터널조도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D-3503"/>
      <sheetName val="지급자재"/>
      <sheetName val="차액보증"/>
      <sheetName val="자재집계"/>
      <sheetName val="중기일위대가"/>
      <sheetName val="운반비(전선륐)"/>
      <sheetName val="경비"/>
      <sheetName val="공통비"/>
      <sheetName val="건축내역"/>
      <sheetName val="A-4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전기일위대가"/>
      <sheetName val="Y-WORK"/>
      <sheetName val="결과조달"/>
      <sheetName val="SG"/>
      <sheetName val="자재단가"/>
      <sheetName val="BLOCK(1)"/>
      <sheetName val="데이타"/>
      <sheetName val="부대내역"/>
      <sheetName val="출근부"/>
      <sheetName val="노원열병합  건축공사기성내역서"/>
      <sheetName val="공통가설"/>
      <sheetName val="타공종이기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11.자재단가"/>
      <sheetName val="전차선로 물량표"/>
      <sheetName val="토공"/>
      <sheetName val="001"/>
      <sheetName val="ilch"/>
      <sheetName val="노무비"/>
      <sheetName val="수량산출"/>
      <sheetName val="Sheet1 (2)"/>
      <sheetName val="B"/>
      <sheetName val="간선계산"/>
      <sheetName val="CTEMCOST"/>
      <sheetName val="31.고_x0000_RTU"/>
      <sheetName val="설계예산내역서"/>
      <sheetName val="98지급계획"/>
      <sheetName val="단위중량"/>
      <sheetName val="금액내역서"/>
      <sheetName val="c_balju"/>
      <sheetName val="토공(완충)"/>
      <sheetName val="L형옹벽(key)"/>
      <sheetName val="연결임시"/>
      <sheetName val="현금"/>
      <sheetName val="집1"/>
      <sheetName val="8.PILE  (돌출)"/>
      <sheetName val="기계내역"/>
      <sheetName val="관람석제출"/>
      <sheetName val="한강운반비"/>
      <sheetName val="6호기"/>
      <sheetName val="판"/>
      <sheetName val="TOTAL"/>
      <sheetName val="fitting"/>
      <sheetName val="중기사용료"/>
      <sheetName val="인건비"/>
      <sheetName val="BJJIN"/>
      <sheetName val="단가"/>
      <sheetName val="시설물일위"/>
      <sheetName val="토공계산서(부체도로)"/>
      <sheetName val="K1자재(3차등)"/>
      <sheetName val="ABUT수량-A1"/>
      <sheetName val="#REF"/>
      <sheetName val="품목"/>
      <sheetName val="토 적 표"/>
      <sheetName val="DATE"/>
      <sheetName val="총계"/>
      <sheetName val="내역서 "/>
      <sheetName val="준검 내역서"/>
      <sheetName val="기초공"/>
      <sheetName val="기둥(원형)"/>
      <sheetName val="품질 및 특성 보정계수"/>
      <sheetName val="조경"/>
      <sheetName val="화재 탐지 설비"/>
      <sheetName val="백호우계수"/>
      <sheetName val="현장지지물물량"/>
      <sheetName val="구조물철거타공정이월"/>
      <sheetName val="내역서(총)"/>
      <sheetName val="횡배위치"/>
      <sheetName val="견적시담(송포2공구)"/>
      <sheetName val="단가조사서"/>
      <sheetName val="정렬"/>
      <sheetName val="danga"/>
      <sheetName val="BQ"/>
      <sheetName val="산거각호표"/>
      <sheetName val="공통부대비"/>
      <sheetName val="BID"/>
      <sheetName val="설계조건"/>
      <sheetName val="안정계산"/>
      <sheetName val="단면검토"/>
      <sheetName val="토목주소"/>
      <sheetName val="프랜트면허"/>
      <sheetName val="FACTOR"/>
      <sheetName val="Sheet4"/>
      <sheetName val="손익분석"/>
      <sheetName val="총집계표"/>
      <sheetName val="환률"/>
      <sheetName val="겉장"/>
      <sheetName val="기성검사원"/>
      <sheetName val="원가"/>
      <sheetName val="건축"/>
      <sheetName val="토목"/>
      <sheetName val="보합"/>
      <sheetName val="몰탈재료산출"/>
      <sheetName val="최초침전지집계표"/>
      <sheetName val="교각1"/>
      <sheetName val="32.銅기기초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맨홀수량집계"/>
      <sheetName val="설변물량"/>
      <sheetName val="점수계산1-2"/>
      <sheetName val="노임"/>
      <sheetName val="수목단가"/>
      <sheetName val="시설수량표"/>
      <sheetName val="식재수량표"/>
      <sheetName val="일위목록"/>
      <sheetName val="March"/>
      <sheetName val="신공"/>
      <sheetName val="을"/>
      <sheetName val="난방열교"/>
      <sheetName val="급탕열교"/>
      <sheetName val="31.고"/>
      <sheetName val="3BL공동구 수량"/>
      <sheetName val="골조시행"/>
      <sheetName val="단면가정"/>
      <sheetName val="말뚝물량"/>
      <sheetName val="dtxl"/>
      <sheetName val="수량집계"/>
      <sheetName val="총괄집계표"/>
      <sheetName val="2000년1차"/>
      <sheetName val="2000전체분"/>
      <sheetName val="수량산출서"/>
      <sheetName val="TYPE-B 평균H"/>
      <sheetName val="7.1유효폭"/>
      <sheetName val="회사99"/>
      <sheetName val="내역1"/>
      <sheetName val="Sheet5"/>
      <sheetName val="일위대가목록"/>
      <sheetName val="단가대비표"/>
      <sheetName val="DATA(BAC)"/>
      <sheetName val="기계실"/>
      <sheetName val="예산서"/>
      <sheetName val="FRP배관단가(만수)"/>
      <sheetName val="만수배관단가"/>
      <sheetName val="IMP(MAIN)"/>
      <sheetName val="IMP (REACTOR)"/>
      <sheetName val="교각계산"/>
      <sheetName val="가공비"/>
      <sheetName val="경비2내역"/>
      <sheetName val="STORAGE"/>
      <sheetName val="eq_data"/>
      <sheetName val="설계예산서"/>
      <sheetName val="Dae_Jiju"/>
      <sheetName val="Sikje_ingun"/>
      <sheetName val="TREE_D"/>
      <sheetName val="입찰"/>
      <sheetName val="현경"/>
      <sheetName val="토목내역"/>
      <sheetName val="터파기및재료"/>
      <sheetName val="EUPDAT2"/>
      <sheetName val="9GNG운반"/>
      <sheetName val="여흥"/>
      <sheetName val="Explanation for Page 17"/>
      <sheetName val="단중표"/>
      <sheetName val="35_x000e_장주신설"/>
      <sheetName val="사용성검토"/>
      <sheetName val="한전고리-을"/>
      <sheetName val="(2)"/>
      <sheetName val="부대대비"/>
      <sheetName val="냉연집계"/>
      <sheetName val="Customer Databas"/>
      <sheetName val="공종별 집계"/>
      <sheetName val="토사(PE)"/>
      <sheetName val="장문교(대전)"/>
      <sheetName val="건축(충일분)"/>
      <sheetName val="45,46"/>
      <sheetName val="일위대가표"/>
      <sheetName val="unit 4"/>
      <sheetName val="2.대외공문"/>
      <sheetName val="TABLE"/>
      <sheetName val="실행예산"/>
      <sheetName val="woo(mac)"/>
      <sheetName val="계산근거"/>
      <sheetName val="년"/>
      <sheetName val="금액집계"/>
      <sheetName val="단면 (2)"/>
      <sheetName val="Macro1"/>
      <sheetName val="조건표"/>
      <sheetName val="산업개발안내서"/>
      <sheetName val="TYPE1"/>
      <sheetName val="현장"/>
      <sheetName val="Sheet2"/>
      <sheetName val="귀래 설계 공내역서"/>
      <sheetName val="대비표"/>
      <sheetName val="입력DATA"/>
      <sheetName val="기계경비"/>
      <sheetName val="바닥판"/>
      <sheetName val="일위대가 (목록)"/>
      <sheetName val="UNIT"/>
      <sheetName val="장비집계"/>
      <sheetName val="총투자비산정"/>
      <sheetName val="ROE(FI)"/>
      <sheetName val="Sens&amp;Anal"/>
      <sheetName val="단면(RW1)"/>
      <sheetName val="1을"/>
      <sheetName val="hvac(제어동)"/>
      <sheetName val="하수급견적대비"/>
      <sheetName val="C &amp; G RHS"/>
      <sheetName val="총괄내역서"/>
      <sheetName val="#230,#235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견적서"/>
      <sheetName val="오산갈곳"/>
      <sheetName val="연수동"/>
      <sheetName val="아파트건축"/>
      <sheetName val="원형맨홀수량"/>
      <sheetName val="실시설계"/>
      <sheetName val="SE-611"/>
      <sheetName val="을지"/>
      <sheetName val="예산변경사항"/>
      <sheetName val="2.예산냴역검토서"/>
      <sheetName val="dg"/>
      <sheetName val="1.수인터널"/>
      <sheetName val="공틀공사"/>
      <sheetName val="전신환매도율"/>
      <sheetName val="부대공집계표"/>
      <sheetName val="장비당단가 (1)"/>
      <sheetName val="철거수량"/>
      <sheetName val="일위단가"/>
      <sheetName val="전체총괄표"/>
      <sheetName val="요소별"/>
      <sheetName val="전기요금"/>
      <sheetName val="도급대비"/>
      <sheetName val="조건"/>
      <sheetName val="한전위탁공사비2"/>
      <sheetName val="8.자재단가"/>
      <sheetName val="설계명세서(선로)"/>
      <sheetName val="자재단가표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진주방향"/>
      <sheetName val="실행철강하도"/>
      <sheetName val="COST"/>
      <sheetName val="플랜트 설치"/>
      <sheetName val="단가산출2"/>
      <sheetName val="계화배수"/>
      <sheetName val="표지 (2)"/>
      <sheetName val="대비2"/>
      <sheetName val="동원인원산출"/>
      <sheetName val="명세서"/>
      <sheetName val="J直材4"/>
      <sheetName val="5. COST SCHEDULE PER EXPENSE"/>
      <sheetName val="DS-최종"/>
      <sheetName val="전기일위목록"/>
      <sheetName val="자료"/>
      <sheetName val="관거공사비"/>
      <sheetName val="물량산출근거"/>
      <sheetName val="제경비"/>
      <sheetName val="변화치수"/>
      <sheetName val="Indirect Cost"/>
      <sheetName val="건물현황"/>
      <sheetName val="재무가정"/>
      <sheetName val="구왤집계표"/>
      <sheetName val="Ⅴ-2.공종별내역"/>
      <sheetName val="공사설명서"/>
      <sheetName val="초"/>
      <sheetName val="구리토평1전기"/>
      <sheetName val="06-BATCH "/>
      <sheetName val="내역총괄표"/>
      <sheetName val="P.M 별"/>
      <sheetName val="비대칭계수"/>
      <sheetName val="전동기 SPEC"/>
      <sheetName val="CS2"/>
      <sheetName val="U-TYPE(1)"/>
      <sheetName val="단위수량"/>
      <sheetName val="관리비"/>
      <sheetName val="단위세대"/>
      <sheetName val="5공철탑검토표"/>
      <sheetName val="4공철탑검토"/>
      <sheetName val="직노"/>
      <sheetName val="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등부하(6)"/>
      <sheetName val="UPS용량(6)"/>
      <sheetName val="축전지(6)"/>
      <sheetName val="TR부하(6)"/>
      <sheetName val="전압강하(6)"/>
      <sheetName val="동력부하(도산)"/>
      <sheetName val="동력부하(평동)"/>
      <sheetName val="조도 계산서(6)"/>
      <sheetName val="등가거리(6)"/>
      <sheetName val="표지"/>
      <sheetName val="CABLE"/>
      <sheetName val="전동기"/>
      <sheetName val="MOTOR"/>
      <sheetName val="MACRO(MCC)"/>
      <sheetName val="Macro(차단기)"/>
      <sheetName val="M"/>
      <sheetName val="조명율"/>
      <sheetName val="부하계산서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B2" t="str">
            <v>MCC</v>
          </cell>
          <cell r="C2" t="str">
            <v>MOTOR</v>
          </cell>
          <cell r="D2" t="str">
            <v>출력</v>
          </cell>
          <cell r="E2" t="str">
            <v>상수</v>
          </cell>
          <cell r="F2" t="str">
            <v>전압</v>
          </cell>
          <cell r="G2" t="str">
            <v>부  하</v>
          </cell>
        </row>
        <row r="3">
          <cell r="C3" t="str">
            <v>NAME</v>
          </cell>
          <cell r="G3" t="str">
            <v>용  량</v>
          </cell>
        </row>
        <row r="4">
          <cell r="D4" t="str">
            <v>(KW)</v>
          </cell>
          <cell r="E4" t="str">
            <v>(상)</v>
          </cell>
          <cell r="F4" t="str">
            <v>(V)</v>
          </cell>
          <cell r="G4" t="str">
            <v>(KVA)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acro2"/>
      <sheetName val="노임단가"/>
      <sheetName val="정부노임단가"/>
      <sheetName val="MOTOR"/>
      <sheetName val="JUCK"/>
      <sheetName val="품의서"/>
      <sheetName val="합의경상"/>
      <sheetName val="MEXICO-C"/>
      <sheetName val="1.설계조건"/>
      <sheetName val="장비내역서"/>
      <sheetName val="부하계산서"/>
      <sheetName val="FOOTING단면력"/>
      <sheetName val="BID"/>
      <sheetName val="명세서"/>
      <sheetName val="부대내역"/>
      <sheetName val="Total"/>
      <sheetName val="CONCRETE"/>
      <sheetName val="Sheet3"/>
      <sheetName val="송장"/>
      <sheetName val="부하(성남)"/>
      <sheetName val="주식"/>
      <sheetName val="Sheet1 (2)"/>
      <sheetName val="동력부하(도산)"/>
      <sheetName val="DATA"/>
      <sheetName val="전차선로 물량표"/>
      <sheetName val="COPING"/>
      <sheetName val="#REF"/>
      <sheetName val="INPUT"/>
      <sheetName val="일반공사"/>
      <sheetName val="가설건물"/>
      <sheetName val="청구내역(9807)"/>
      <sheetName val="업체별기성내역"/>
      <sheetName val="플랜트 설치"/>
      <sheetName val="내역서"/>
      <sheetName val="전기"/>
      <sheetName val="데이타"/>
      <sheetName val="부하LOAD"/>
      <sheetName val="개요"/>
      <sheetName val="Macro1"/>
      <sheetName val="WORK"/>
      <sheetName val="내역"/>
      <sheetName val="터널조도"/>
      <sheetName val="포장공"/>
      <sheetName val="봉양~조차장간고하개명(신설)"/>
      <sheetName val="노원열병합  건축공사기성내역서"/>
      <sheetName val="유동표(변경)"/>
      <sheetName val="EJ"/>
      <sheetName val="W-현원가"/>
      <sheetName val="토공A"/>
      <sheetName val="변경실행(2차) "/>
      <sheetName val="배수공 주요자재 집계표"/>
      <sheetName val="공통(20-91)"/>
      <sheetName val="001"/>
      <sheetName val="공용시설내역"/>
      <sheetName val="바닥판"/>
      <sheetName val="Sheet17"/>
      <sheetName val="일위대가"/>
      <sheetName val="FEXS"/>
      <sheetName val="2공구수량"/>
      <sheetName val="간접비"/>
      <sheetName val="설계조건"/>
      <sheetName val="인건-측정"/>
      <sheetName val="bearing"/>
      <sheetName val="입고장부 (4)"/>
      <sheetName val="DATE"/>
      <sheetName val="자재단가"/>
      <sheetName val="노무비"/>
      <sheetName val="중기일위대가"/>
      <sheetName val="견적서"/>
      <sheetName val="7.1유효폭"/>
      <sheetName val="CA지입"/>
      <sheetName val="현장지지물물량"/>
      <sheetName val="1공구(을)"/>
      <sheetName val="3BL공동구 수량"/>
      <sheetName val="MBR9"/>
      <sheetName val="Sheet2"/>
      <sheetName val="수량산출서"/>
      <sheetName val="Macro(차단기)"/>
      <sheetName val="비교표"/>
      <sheetName val="L-type"/>
      <sheetName val="기계경비일람"/>
      <sheetName val="전력구구조물산근"/>
      <sheetName val="자재수량"/>
      <sheetName val="날개벽(TYPE3)"/>
      <sheetName val="wall"/>
      <sheetName val="기계실"/>
      <sheetName val="TRE TABLE"/>
      <sheetName val="LOPCALC"/>
      <sheetName val="조명율표"/>
      <sheetName val="ⴭⴭⴭⴭ"/>
      <sheetName val="부하(반월)"/>
      <sheetName val="날개벽(시점좌측)"/>
      <sheetName val="BLOCK(1)"/>
      <sheetName val="차액보증"/>
      <sheetName val="수질정화시설"/>
      <sheetName val="매크로"/>
      <sheetName val="외주가공"/>
      <sheetName val="대구실행"/>
      <sheetName val="A-4"/>
      <sheetName val="수량산출"/>
      <sheetName val="일위대가목차"/>
      <sheetName val="부하(도서)"/>
      <sheetName val="E.P.T수량산출서"/>
      <sheetName val="U-TYPE(1)"/>
      <sheetName val="Y-WORK"/>
      <sheetName val="Sheet4"/>
      <sheetName val="유동표"/>
      <sheetName val="집계표(육상)"/>
      <sheetName val="을"/>
      <sheetName val="Site Expenses"/>
      <sheetName val="수량"/>
      <sheetName val="기초공"/>
      <sheetName val="기둥(원형)"/>
      <sheetName val="BSD (2)"/>
      <sheetName val="MACRO(MCC)"/>
      <sheetName val="Macro(AT)"/>
      <sheetName val="cost"/>
      <sheetName val="다이꾸"/>
      <sheetName val="기본일위"/>
      <sheetName val="일위대가목록"/>
      <sheetName val="단가대비표"/>
      <sheetName val="주형"/>
      <sheetName val="2000년1차"/>
      <sheetName val="전력구구조물산근2구간"/>
      <sheetName val="ABUT수량-A1"/>
      <sheetName val="외천교"/>
      <sheetName val="XL4Poppy"/>
      <sheetName val="????"/>
      <sheetName val="쌍송교"/>
      <sheetName val="4)유동표"/>
      <sheetName val="I.설계조건"/>
      <sheetName val="조명율데이타"/>
      <sheetName val="당초"/>
      <sheetName val="Cost bd-&quot;A&quot;"/>
      <sheetName val="Process"/>
      <sheetName val="프랜트면허"/>
      <sheetName val="3련 BOX"/>
      <sheetName val="BQ(실행)"/>
      <sheetName val="c_balju"/>
      <sheetName val="토목내역"/>
      <sheetName val="인건비"/>
      <sheetName val="맨홀수량집계"/>
      <sheetName val="원형맨홀수량"/>
      <sheetName val="타공종이기"/>
      <sheetName val="장비집계"/>
      <sheetName val="Sheet5"/>
      <sheetName val="전압강하계산"/>
      <sheetName val="COVER"/>
      <sheetName val="견적정보"/>
      <sheetName val="명단원자료(이전)"/>
      <sheetName val="L_RPTA05_목록"/>
      <sheetName val="일위대가(계측기설치)"/>
      <sheetName val="날개벽수량표"/>
      <sheetName val="갑지(추정)"/>
      <sheetName val="TYPE-1"/>
      <sheetName val="소운반"/>
      <sheetName val="현장관리비내역서"/>
      <sheetName val="토목주소"/>
      <sheetName val="ilch"/>
      <sheetName val="조도계산서 (도서)"/>
      <sheetName val="Languages"/>
      <sheetName val="표지 (2)"/>
      <sheetName val="노임"/>
      <sheetName val="총괄표"/>
      <sheetName val="예산서"/>
      <sheetName val="도담구내 개소별 명세"/>
      <sheetName val="을부담운반비"/>
      <sheetName val="LOAD-AY"/>
      <sheetName val="J"/>
      <sheetName val="협조전"/>
      <sheetName val="TABLE"/>
      <sheetName val="공사비예산서(토목분)"/>
      <sheetName val="견"/>
      <sheetName val="200"/>
      <sheetName val="RAHMEN"/>
      <sheetName val="IMP(MAIN)"/>
      <sheetName val="IMP (REACTOR)"/>
      <sheetName val="입력DATA"/>
      <sheetName val="안정검토"/>
      <sheetName val="보차도경계석"/>
      <sheetName val="부대공"/>
      <sheetName val="경비2내역"/>
      <sheetName val="지진시"/>
      <sheetName val="직원동원SCH"/>
      <sheetName val="DG-LAP6"/>
      <sheetName val="참조"/>
      <sheetName val="조명시설"/>
      <sheetName val="실행철강하도"/>
      <sheetName val="1-1"/>
      <sheetName val="골재집계"/>
      <sheetName val="배수관공"/>
      <sheetName val="우각부보강"/>
      <sheetName val="교각계산"/>
      <sheetName val="BQ"/>
      <sheetName val="환률"/>
      <sheetName val="단면치수"/>
      <sheetName val="안정계산"/>
      <sheetName val="단면검토"/>
      <sheetName val="C1ㅇ"/>
      <sheetName val="工완성공사율"/>
      <sheetName val="목차"/>
      <sheetName val="품목납기"/>
      <sheetName val="설산1.나"/>
      <sheetName val="본사S"/>
      <sheetName val="단가비교표"/>
      <sheetName val="토공및부대2차"/>
      <sheetName val="code"/>
      <sheetName val="견적"/>
      <sheetName val="역T형"/>
      <sheetName val="굴착현장"/>
      <sheetName val="PILE"/>
      <sheetName val="전기일위대가"/>
      <sheetName val="MCC제원"/>
      <sheetName val="토사(PE)"/>
      <sheetName val="5. 차단기 용량계산"/>
      <sheetName val="현황산출서"/>
      <sheetName val="옹벽기초자료"/>
      <sheetName val="관리사무소"/>
      <sheetName val="물량산출_LP-1"/>
      <sheetName val="물량산출_LP-2"/>
      <sheetName val="물량산출_LP-3"/>
      <sheetName val="물량산출_LP-4"/>
      <sheetName val="노무"/>
      <sheetName val="단가산출집계"/>
      <sheetName val="22-2M단"/>
      <sheetName val="22-1소단"/>
      <sheetName val="단가"/>
      <sheetName val="시설물일위"/>
      <sheetName val="조명율"/>
      <sheetName val="CHITIET VL-NC-TT -1p"/>
      <sheetName val="TDTKP1"/>
      <sheetName val="2F 회의실견적(5_14 일대)"/>
      <sheetName val="5공철탑검토표"/>
      <sheetName val="4공철탑검토"/>
      <sheetName val="LXLIST1"/>
      <sheetName val="목록"/>
      <sheetName val="가도공"/>
      <sheetName val="N賃率-職"/>
      <sheetName val="원형1호맨홀토공수량"/>
      <sheetName val="일위대가표"/>
      <sheetName val="산거각호표"/>
      <sheetName val="신규일위대가"/>
      <sheetName val="LEVEL0~4"/>
      <sheetName val="NAI"/>
      <sheetName val="관람석제출"/>
      <sheetName val="96수출"/>
      <sheetName val="호안공"/>
      <sheetName val="TYPE1"/>
      <sheetName val="철근량"/>
      <sheetName val="EP0618"/>
      <sheetName val="내역(정지)"/>
      <sheetName val="정산입력"/>
      <sheetName val="포장복구집계"/>
      <sheetName val="96작생능"/>
      <sheetName val="특별교실"/>
      <sheetName val="소비자가"/>
      <sheetName val="6PILE  (돌출)"/>
      <sheetName val="접속도로1"/>
      <sheetName val="시설C"/>
      <sheetName val="Dae_Jiju"/>
      <sheetName val="Sikje_ingun"/>
      <sheetName val="TREE_D"/>
      <sheetName val="조견표"/>
      <sheetName val="공사비"/>
      <sheetName val="토공정보"/>
      <sheetName val="사진"/>
      <sheetName val="토목검측서"/>
      <sheetName val="조명률표"/>
      <sheetName val="설계자료"/>
      <sheetName val="말뚝물량"/>
      <sheetName val="뚝토공"/>
      <sheetName val="단위중량"/>
      <sheetName val="기본DATA"/>
      <sheetName val="약품공급2"/>
      <sheetName val="인건비 "/>
      <sheetName val="토공(완충)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발신정보"/>
      <sheetName val="SELTDATA"/>
      <sheetName val="투찰"/>
      <sheetName val="토공"/>
      <sheetName val="설직재-1"/>
      <sheetName val="일반맨홀수량집계(A-7 LINE)"/>
      <sheetName val="갑지"/>
      <sheetName val="조직표"/>
      <sheetName val="건축내역"/>
      <sheetName val="실행예산"/>
      <sheetName val="단위내역서"/>
      <sheetName val="전기일위목록"/>
      <sheetName val="단"/>
      <sheetName val="경비"/>
      <sheetName val="집수정단"/>
      <sheetName val="오산갈곳"/>
      <sheetName val="경상비"/>
      <sheetName val="K"/>
      <sheetName val="1"/>
      <sheetName val="TEL"/>
      <sheetName val="원데이타"/>
      <sheetName val="찍기"/>
      <sheetName val="양식"/>
      <sheetName val="단가표 "/>
      <sheetName val="DA"/>
      <sheetName val="내역서비교"/>
      <sheetName val="일위산출"/>
      <sheetName val="한강운반비"/>
      <sheetName val="자재"/>
      <sheetName val="공사비집계"/>
      <sheetName val="CATV"/>
      <sheetName val="산출근거"/>
      <sheetName val="기성집계"/>
      <sheetName val="입력"/>
      <sheetName val="입찰안"/>
      <sheetName val="부대tu"/>
      <sheetName val="집계표"/>
      <sheetName val="연습"/>
      <sheetName val="아산추가1220"/>
      <sheetName val="교량명원본"/>
      <sheetName val="BOX제원원본"/>
      <sheetName val="단위수량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설계내"/>
      <sheetName val="6호기"/>
      <sheetName val="세금자료"/>
      <sheetName val="설계내역(2001)"/>
      <sheetName val="5.정산서"/>
      <sheetName val="비대칭계수"/>
      <sheetName val="전동기 SPEC"/>
      <sheetName val="조도계산(가로등NEW)"/>
      <sheetName val="주사무실종합"/>
      <sheetName val="간접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전선 및 전선관"/>
      <sheetName val="BJJIN"/>
      <sheetName val="TYPE-A"/>
      <sheetName val="단중표"/>
      <sheetName val="기계내역"/>
      <sheetName val="MAT"/>
      <sheetName val="SRC-B3U2"/>
      <sheetName val="전기설계변경"/>
      <sheetName val="TYPE-B 평균H"/>
      <sheetName val="실행품의서"/>
      <sheetName val="원가"/>
      <sheetName val="PROJECT COST ESTIMATE (cont)"/>
      <sheetName val="OZ049E"/>
      <sheetName val="LEGEND"/>
      <sheetName val="운용방안"/>
      <sheetName val="월선수금"/>
      <sheetName val="물가시세"/>
      <sheetName val="L형측구단위수량"/>
      <sheetName val="L형측구연장조서"/>
      <sheetName val="도로경계블럭단위수량"/>
      <sheetName val="도로경계블럭단위토공"/>
      <sheetName val="문학간접"/>
      <sheetName val="공사기본자료"/>
      <sheetName val="---FAB#1업무일지---"/>
      <sheetName val="Cost_bd-&quot;A&quot;"/>
      <sheetName val="TRE_TABLE"/>
      <sheetName val="일위목록"/>
      <sheetName val="요율"/>
      <sheetName val="사용자정의"/>
      <sheetName val="제품표준규격"/>
      <sheetName val="공사비증감"/>
      <sheetName val="변화치수"/>
      <sheetName val="Oper Amount"/>
      <sheetName val="직노"/>
      <sheetName val="통신부문노무임"/>
      <sheetName val="5. 설계명세서"/>
      <sheetName val="b_balju_cho"/>
      <sheetName val="전기품산출"/>
      <sheetName val="집행(2-1)"/>
      <sheetName val="철근단면적"/>
      <sheetName val="설계명세서"/>
      <sheetName val="1_설계조건1"/>
      <sheetName val="LG제품"/>
      <sheetName val="횡배수관집현황(2공구)"/>
      <sheetName val="단가조사표"/>
      <sheetName val="가시설단위수량"/>
      <sheetName val="SORCE1"/>
      <sheetName val="진주방향"/>
      <sheetName val="와동25-3(변경)"/>
      <sheetName val="현금"/>
      <sheetName val="guard(mac)"/>
      <sheetName val="적용단위길이"/>
      <sheetName val="준공조서"/>
      <sheetName val="공사준공계"/>
      <sheetName val="준공검사보고서"/>
      <sheetName val="날개벽"/>
      <sheetName val="type-F"/>
      <sheetName val="Main"/>
      <sheetName val="구체"/>
      <sheetName val="3-1.CB"/>
      <sheetName val="1을"/>
      <sheetName val="통합"/>
      <sheetName val="철근정산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자료입력"/>
      <sheetName val="설계서(설치)"/>
      <sheetName val="공통부대비"/>
      <sheetName val="Picture"/>
      <sheetName val="단면가정"/>
      <sheetName val="참조M"/>
      <sheetName val="대비"/>
      <sheetName val="ROOF(ALKALI)"/>
      <sheetName val="계산근거"/>
      <sheetName val="내역(2000년)"/>
      <sheetName val="음봉방향"/>
      <sheetName val="8. 내진해석"/>
      <sheetName val="역T형교대(말뚝기초)"/>
      <sheetName val="할증 "/>
      <sheetName val="일위대가(원본)"/>
      <sheetName val="전력"/>
      <sheetName val="내역(전체)"/>
      <sheetName val="가시설수량"/>
      <sheetName val="잡비"/>
      <sheetName val="POL6차-PIPING"/>
      <sheetName val="아파트 "/>
      <sheetName val="횡배위치"/>
      <sheetName val="환율-LIBOR"/>
      <sheetName val="단가표"/>
      <sheetName val="내역_FILE"/>
      <sheetName val="견적시담(송포2공구)"/>
      <sheetName val="국공유지및사유지"/>
      <sheetName val="0"/>
      <sheetName val="출근부"/>
      <sheetName val="견적내역서"/>
      <sheetName val="견적접수"/>
      <sheetName val="하중계산"/>
      <sheetName val="중기조종사 단위단가"/>
      <sheetName val="SE-611"/>
      <sheetName val="철거산출근거"/>
      <sheetName val="장비당단가 (1)"/>
      <sheetName val="도급양식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준검 내역서"/>
      <sheetName val="안정검토(온1)"/>
      <sheetName val="교량하부공"/>
      <sheetName val="터파기및재료"/>
      <sheetName val="PI"/>
      <sheetName val="FB25JN"/>
      <sheetName val="DATA1"/>
      <sheetName val="구동"/>
      <sheetName val="수문일1"/>
      <sheetName val="06_공정표"/>
      <sheetName val="내역표지"/>
      <sheetName val="Macro(전동기)"/>
      <sheetName val="1차증가원가계산"/>
      <sheetName val="빙축열"/>
      <sheetName val="표지"/>
      <sheetName val="분석가정"/>
      <sheetName val="예정(3)"/>
      <sheetName val="동원(3)"/>
      <sheetName val="경영혁신본부"/>
      <sheetName val="BOJUNGGM"/>
      <sheetName val="분뇨"/>
      <sheetName val="nomi "/>
      <sheetName val="TYPE-U800"/>
      <sheetName val="설계예산서"/>
      <sheetName val="예산내역서"/>
      <sheetName val="D-3503"/>
      <sheetName val="을지"/>
      <sheetName val="t-h HA THE"/>
      <sheetName val="간접재료비산출표-27-30"/>
      <sheetName val="농로수량집계"/>
      <sheetName val="농로토공집계"/>
      <sheetName val="설계서(7)"/>
      <sheetName val="예산서(6)"/>
      <sheetName val="Macro(전선)"/>
      <sheetName val="TOTAL인원"/>
      <sheetName val="2월가격표-ESG-1월"/>
      <sheetName val="SPEC"/>
      <sheetName val="샘플표지"/>
      <sheetName val="인수공규격"/>
      <sheetName val="1호맨홀토공"/>
      <sheetName val="토공(우물통,기타) "/>
      <sheetName val="#230,#235"/>
      <sheetName val="식재인부"/>
      <sheetName val="선로정수계산"/>
      <sheetName val="관세,통관수수료,운반비"/>
      <sheetName val="현장"/>
      <sheetName val="SANBAISU"/>
      <sheetName val="SANTOGO"/>
      <sheetName val="SUM (INQNO."/>
      <sheetName val="99.6"/>
      <sheetName val="소업1교"/>
      <sheetName val="자료(통합)"/>
      <sheetName val="대상공사(조달청)"/>
      <sheetName val="물가대비표"/>
      <sheetName val="SLAB"/>
      <sheetName val="단가조정표"/>
      <sheetName val="Baby일위대가"/>
      <sheetName val="설계내역서"/>
      <sheetName val="9GNG운반"/>
      <sheetName val="배수공"/>
      <sheetName val="암거"/>
      <sheetName val="FD"/>
      <sheetName val="99관저"/>
      <sheetName val="총계"/>
      <sheetName val="working load at the btm ft."/>
      <sheetName val="stability check"/>
      <sheetName val="design criteria"/>
      <sheetName val="design load"/>
      <sheetName val="중기사용료"/>
      <sheetName val="기성내역"/>
      <sheetName val="물량산출근거"/>
      <sheetName val="FACTOR"/>
      <sheetName val="GRDBS"/>
      <sheetName val="COMPRESSOR"/>
      <sheetName val="EQT-ESTN"/>
      <sheetName val="구리토평1전기"/>
      <sheetName val="수량집계"/>
      <sheetName val="설계가"/>
      <sheetName val="토목변경"/>
      <sheetName val="내역1"/>
      <sheetName val="card1"/>
      <sheetName val="ATS단가"/>
      <sheetName val=" 내역"/>
      <sheetName val="BOX 본체"/>
      <sheetName val="순환펌프"/>
      <sheetName val="저수조"/>
      <sheetName val="급,배기팬"/>
      <sheetName val="급탕순환펌프"/>
      <sheetName val="단면 (2)"/>
      <sheetName val="02 SLAB"/>
      <sheetName val="05 BOX"/>
      <sheetName val="BR.1(원)"/>
      <sheetName val="건축내역서"/>
      <sheetName val="설비내역서"/>
      <sheetName val="전기내역서"/>
      <sheetName val="주형지지보"/>
      <sheetName val="Data&amp;Result"/>
      <sheetName val="현황CODE"/>
      <sheetName val="손익현황"/>
      <sheetName val="일위대가집계"/>
      <sheetName val="Sheet16 (2)"/>
      <sheetName val="참조(2)"/>
      <sheetName val="K1자재(3차등)"/>
      <sheetName val="PLAN_FEB97"/>
      <sheetName val="여흥"/>
      <sheetName val="화재 탐지 설비"/>
      <sheetName val="영업소실적"/>
      <sheetName val="2.내역서"/>
      <sheetName val="전신환매도율"/>
      <sheetName val="____"/>
      <sheetName val="VXXXXX"/>
      <sheetName val="WIND-EQ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CHITIET_VL-NC-TT_-1p"/>
      <sheetName val="DATA(BAC)"/>
      <sheetName val="basic_info"/>
      <sheetName val="변경-C"/>
      <sheetName val="STORAGE"/>
      <sheetName val="증감내역서"/>
      <sheetName val="4b Consolidated PL"/>
      <sheetName val="변수2"/>
      <sheetName val="저항"/>
      <sheetName val="2"/>
      <sheetName val="두앙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Sheet1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54평단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16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MOTOR"/>
      <sheetName val="MACRO(MCC)"/>
      <sheetName val="1.2 동력설비 부하계산서"/>
      <sheetName val="중간_____기착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Sheet1"/>
      <sheetName val="DATA"/>
      <sheetName val="실행철강하도"/>
      <sheetName val="LX-CAL"/>
      <sheetName val="LOPCALC"/>
      <sheetName val="수안보-MBR1"/>
      <sheetName val="단면치수"/>
      <sheetName val="흥양2교토공집계표"/>
      <sheetName val="매입세"/>
      <sheetName val="공사비집계"/>
      <sheetName val="BQ(실행)"/>
      <sheetName val="우각부보강"/>
      <sheetName val="Cost bd-&quot;A&quot;"/>
      <sheetName val="사용성검토"/>
      <sheetName val="Graph (LGEN)"/>
      <sheetName val="out_prog"/>
      <sheetName val="선적schedule (2)"/>
      <sheetName val="설계"/>
      <sheetName val="기기리스트"/>
      <sheetName val="계수시트"/>
      <sheetName val="원가계산서"/>
      <sheetName val="Total"/>
      <sheetName val="Pjny"/>
      <sheetName val="내역서"/>
      <sheetName val="????"/>
      <sheetName val="CONCRETE"/>
      <sheetName val="공종단가"/>
      <sheetName val="외천교"/>
      <sheetName val="COPING"/>
      <sheetName val="5.모델링"/>
      <sheetName val="Macro(차단기)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자압"/>
      <sheetName val="Sheet7"/>
      <sheetName val="매입세율"/>
      <sheetName val="PIPE내역(FCN)"/>
      <sheetName val="감가상각"/>
      <sheetName val="#REF"/>
      <sheetName val="JUCKEYK"/>
      <sheetName val="MOTOR"/>
      <sheetName val="현금"/>
      <sheetName val="ELECTRIC"/>
      <sheetName val="Macro1"/>
      <sheetName val="준검 내역서"/>
      <sheetName val="와동25-3(변경)"/>
      <sheetName val="Data&amp;Result"/>
      <sheetName val="BSD (2)"/>
      <sheetName val="DATE"/>
      <sheetName val="교대"/>
      <sheetName val="내역"/>
      <sheetName val="유동표(변경)"/>
      <sheetName val="소상 &quot;1&quot;"/>
      <sheetName val="PROJECT BRIEF(EX.NEW)"/>
      <sheetName val="Parem"/>
      <sheetName val="2.손익계산서"/>
      <sheetName val="부하(반월)"/>
      <sheetName val="Dae_Jiju"/>
      <sheetName val="Sikje_ingun"/>
      <sheetName val="TREE_D"/>
      <sheetName val="Sheet3"/>
      <sheetName val="TARGET"/>
      <sheetName val="기계내역"/>
      <sheetName val="Factor"/>
      <sheetName val="1.설계조건"/>
      <sheetName val="가설건물"/>
      <sheetName val="2.단면가정"/>
      <sheetName val="c_balju"/>
      <sheetName val="자압1"/>
      <sheetName val="본선 토공 분배표"/>
      <sheetName val="정부노임단가"/>
      <sheetName val="공용시설내역"/>
      <sheetName val="회로내역(승인)"/>
      <sheetName val="환율적용표"/>
      <sheetName val="표지 (2)"/>
      <sheetName val="부대내역"/>
      <sheetName val="노임"/>
      <sheetName val="IN"/>
      <sheetName val="unit"/>
      <sheetName val="Macro2"/>
      <sheetName val="BID"/>
      <sheetName val="10.1"/>
      <sheetName val="공사개요"/>
      <sheetName val="청구내역(9807)"/>
      <sheetName val="ITEM"/>
      <sheetName val="약품설비"/>
      <sheetName val="현관"/>
      <sheetName val="데이타"/>
      <sheetName val="일위대가목차"/>
      <sheetName val="NA"/>
      <sheetName val="h-013211-2"/>
      <sheetName val="VESSEL Sh. 1"/>
      <sheetName val="S0"/>
      <sheetName val="6PILE  (돌출)"/>
      <sheetName val="Sheet6"/>
      <sheetName val="수질정화시설"/>
      <sheetName val="일반공사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동원(3)"/>
      <sheetName val="예정(3)"/>
      <sheetName val="지급자재"/>
      <sheetName val="입고장부 (4)"/>
      <sheetName val="월선수금"/>
      <sheetName val="List(rev.B)"/>
      <sheetName val="설계가"/>
      <sheetName val="1공구(을)"/>
      <sheetName val="플랜트 설치"/>
      <sheetName val="1을"/>
      <sheetName val="세부내역서"/>
      <sheetName val="G.R300경비"/>
      <sheetName val="기계경비(시간당)"/>
      <sheetName val="램머"/>
      <sheetName val="POOM_MOTO"/>
      <sheetName val="JUCK"/>
      <sheetName val="부하LOAD"/>
      <sheetName val="분석가정"/>
      <sheetName val="공사기본자료"/>
      <sheetName val="KL HSMT tinh thieu"/>
      <sheetName val="가도공"/>
      <sheetName val="교각계산"/>
      <sheetName val="Sheet17"/>
      <sheetName val="집수정(600-700)"/>
      <sheetName val="노무비"/>
      <sheetName val="평가데이터"/>
      <sheetName val="우배수"/>
      <sheetName val="계산식"/>
      <sheetName val="인원투입계획"/>
      <sheetName val="공사개요(사업승인변경)"/>
      <sheetName val="ABUT수량-A1"/>
      <sheetName val="총괄내역"/>
      <sheetName val="청천내"/>
      <sheetName val="식재총괄"/>
      <sheetName val="일위목록"/>
      <sheetName val="L_RPTA05_목록"/>
      <sheetName val="INPUT"/>
      <sheetName val="공량산출서"/>
      <sheetName val="일위대가"/>
      <sheetName val="대치판정"/>
      <sheetName val="부하계산서"/>
      <sheetName val="EP0618"/>
      <sheetName val="20관리비율"/>
      <sheetName val="list"/>
      <sheetName val="22-2M단"/>
      <sheetName val="22-1소단"/>
      <sheetName val="MFAB"/>
      <sheetName val="MFRT"/>
      <sheetName val="MPKG"/>
      <sheetName val="MPRD"/>
      <sheetName val="정산내임"/>
      <sheetName val="수량산출"/>
      <sheetName val="표지(1)"/>
      <sheetName val="ⴭⴭⴭⴭ"/>
      <sheetName val="목차"/>
      <sheetName val="copy"/>
      <sheetName val="장비내역서"/>
      <sheetName val="참고"/>
      <sheetName val="Y-WORK"/>
      <sheetName val="A-4"/>
      <sheetName val="상세내역,전력산출서"/>
      <sheetName val="SELTDATA"/>
      <sheetName val="배수내역"/>
      <sheetName val="명세서"/>
      <sheetName val="입력DATA"/>
      <sheetName val="특별교실"/>
      <sheetName val="입찰보고"/>
      <sheetName val="MOTOR3"/>
      <sheetName val="b_balju_cho"/>
      <sheetName val="경상비"/>
      <sheetName val="말뚝지지력산정"/>
      <sheetName val="입찰내역서"/>
      <sheetName val="차액보증"/>
      <sheetName val="배수공 주요자재 집계표"/>
      <sheetName val="포설list원본"/>
      <sheetName val="설계조건"/>
      <sheetName val="6호기"/>
      <sheetName val="지수"/>
      <sheetName val="단가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대가목록"/>
      <sheetName val="단가대비표"/>
      <sheetName val="EQT-ESTN"/>
      <sheetName val="A"/>
      <sheetName val="cost"/>
      <sheetName val="산출근거"/>
      <sheetName val="기술자료 (광화문)"/>
      <sheetName val="TABLE"/>
      <sheetName val="쌍송교"/>
      <sheetName val="LG제품"/>
      <sheetName val="노임단가"/>
      <sheetName val="투찰"/>
      <sheetName val="L형 옹벽"/>
      <sheetName val="구의33고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입찰안"/>
      <sheetName val="설계서(설치)"/>
      <sheetName val="TSS Part List"/>
      <sheetName val="슬래브1"/>
      <sheetName val="조도계산"/>
      <sheetName val="표지판단위"/>
      <sheetName val="TNHCHINH"/>
      <sheetName val="왕십리방향"/>
      <sheetName val="내역(정지)"/>
      <sheetName val="2000전체분"/>
      <sheetName val="2000년1차"/>
      <sheetName val="조명율데이타"/>
      <sheetName val="품셈(기초)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을지"/>
      <sheetName val="시설일위"/>
      <sheetName val="1-1"/>
      <sheetName val="부하(성남)"/>
      <sheetName val="N賃率-職"/>
      <sheetName val="MAT"/>
      <sheetName val="견적정보"/>
      <sheetName val="조정금액결과표 (차수별)"/>
      <sheetName val="Summary - Budget"/>
      <sheetName val="tggwan(mac)"/>
      <sheetName val="05년"/>
      <sheetName val="XXXXXX"/>
      <sheetName val="진로도급"/>
      <sheetName val="SG"/>
      <sheetName val="STORAGE"/>
      <sheetName val="가로등제어반 설치공사(수량)"/>
      <sheetName val="잡비"/>
      <sheetName val="BACK DATA"/>
      <sheetName val="____"/>
      <sheetName val="#2_일위대가목록"/>
      <sheetName val="Key assumption"/>
      <sheetName val="indirect"/>
      <sheetName val="cable-data"/>
      <sheetName val="견적기준"/>
      <sheetName val="매입부가세율(동림)"/>
      <sheetName val="일위대가 "/>
      <sheetName val="일위대가-1"/>
      <sheetName val="환경기계공정표 (3)"/>
      <sheetName val="L형측구단위수량"/>
      <sheetName val="L형측구연장조서"/>
      <sheetName val="도로경계블럭단위수량"/>
      <sheetName val="도로경계블럭단위토공"/>
      <sheetName val="구조물철거타공정이월"/>
      <sheetName val="C3"/>
      <sheetName val="동력부하(도산)"/>
      <sheetName val="3련 BOX"/>
      <sheetName val="CALCULATION"/>
      <sheetName val="신관(1)"/>
      <sheetName val="EPro"/>
      <sheetName val="토공A"/>
      <sheetName val="견적사양비교표"/>
      <sheetName val="의왕"/>
      <sheetName val="토공집계"/>
      <sheetName val="총괄집계표"/>
      <sheetName val="전기"/>
      <sheetName val="전차선로 물량표"/>
      <sheetName val="한강운반비"/>
      <sheetName val="기계-설변"/>
      <sheetName val="종배수관"/>
      <sheetName val="과천MAIN"/>
      <sheetName val="SRC-B3U2"/>
      <sheetName val="토사(PE)"/>
      <sheetName val="일위대가(계측기설치)"/>
      <sheetName val="터파기및재료"/>
      <sheetName val="MEXICO-C"/>
      <sheetName val="정산K산출"/>
      <sheetName val="품셈집계표"/>
      <sheetName val="자재조사표(참고용)"/>
      <sheetName val="일반부표집계표"/>
      <sheetName val="1"/>
      <sheetName val="GRACE"/>
      <sheetName val="토목"/>
      <sheetName val="수입"/>
      <sheetName val="건축내역서"/>
      <sheetName val="토목내역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안정검토(온1)"/>
      <sheetName val="001"/>
      <sheetName val="단중표-ST"/>
      <sheetName val="piping"/>
      <sheetName val="수량산출서"/>
      <sheetName val="Site Expenses"/>
      <sheetName val="ilch"/>
      <sheetName val="2000년하반기"/>
      <sheetName val="우수공"/>
      <sheetName val="WORK"/>
      <sheetName val="철골수량"/>
      <sheetName val="집계표"/>
      <sheetName val="OZ049E"/>
      <sheetName val="배수개거재(신)"/>
      <sheetName val="품셈TABLE"/>
      <sheetName val="노무비 "/>
      <sheetName val="변수값"/>
      <sheetName val="중기상차"/>
      <sheetName val="AS복구"/>
      <sheetName val="중기터파기"/>
      <sheetName val="HVAC"/>
      <sheetName val="견적"/>
      <sheetName val="중동상가"/>
      <sheetName val="UPDATA"/>
      <sheetName val="적용단가"/>
      <sheetName val="96작생능"/>
      <sheetName val="자재수량"/>
      <sheetName val="현황산출서"/>
      <sheetName val="옹벽기초자료"/>
      <sheetName val="토공사"/>
      <sheetName val="밸브설치"/>
      <sheetName val="&quot;u&quot;_TYPE_구간_조명1"/>
      <sheetName val="&quot;U&quot;TYPE_전압강하1"/>
      <sheetName val="TR용량_(2)1"/>
      <sheetName val="간선굵기_설명1"/>
      <sheetName val="불평형_계산식1"/>
      <sheetName val="집1"/>
      <sheetName val="실행내역서 "/>
      <sheetName val="기초계산(Pmax)"/>
      <sheetName val="PROJECT BRIEF_EX_NEW_"/>
      <sheetName val="담당자"/>
      <sheetName val="3.하중산정4.지지력"/>
      <sheetName val="현장관리비 산출내역"/>
      <sheetName val="BJJIN"/>
      <sheetName val="의왕F사"/>
      <sheetName val="가공사"/>
      <sheetName val="07피뢰침설비공사"/>
      <sheetName val="대포2교접속"/>
      <sheetName val="조명율표"/>
      <sheetName val="Param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REDUCER"/>
      <sheetName val="WE'T"/>
      <sheetName val="최종"/>
      <sheetName val="공통가설"/>
      <sheetName val="411-00 외화장기"/>
      <sheetName val="2월가격"/>
      <sheetName val="Licences"/>
      <sheetName val="입력"/>
      <sheetName val="총괄표"/>
      <sheetName val="인건-측정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0001(arch)"/>
      <sheetName val="설산1.나"/>
      <sheetName val="본사S"/>
      <sheetName val="적격"/>
      <sheetName val="단가 "/>
      <sheetName val="일위총괄표"/>
      <sheetName val="No-&gt;Code"/>
      <sheetName val="WC96709"/>
      <sheetName val="갑지"/>
      <sheetName val="2월가격표-ESG-1월"/>
      <sheetName val="SPEC"/>
      <sheetName val="도담구내 개소별 명세"/>
      <sheetName val="2F 회의실견적(5_14 일대)"/>
      <sheetName val="약품공급2"/>
      <sheetName val="LAB"/>
      <sheetName val="수문일1"/>
      <sheetName val="연결관암거"/>
      <sheetName val="가로등내역서"/>
      <sheetName val="원가"/>
      <sheetName val="건축내역"/>
      <sheetName val="간접비"/>
      <sheetName val="현황CODE"/>
      <sheetName val="손익현황"/>
      <sheetName val="전기내역서"/>
      <sheetName val="ROOF(ALKALI)"/>
      <sheetName val="물량산출근거"/>
      <sheetName val="154TW"/>
      <sheetName val="충주"/>
      <sheetName val="자재"/>
      <sheetName val="출근부"/>
      <sheetName val="문화재 시굴조사비(표지)"/>
      <sheetName val="공종별집계표"/>
      <sheetName val="9902"/>
      <sheetName val="전기일위목록"/>
      <sheetName val="당초"/>
      <sheetName val="CAT_5"/>
      <sheetName val="P-산#1-1(WOWA1)"/>
      <sheetName val="기계경비"/>
      <sheetName val="시설물일위"/>
      <sheetName val="골조시행"/>
      <sheetName val="바닥판"/>
      <sheetName val="1.Pre"/>
      <sheetName val="Food court "/>
      <sheetName val="직원동원계획"/>
      <sheetName val="견적조건"/>
      <sheetName val="기초자료입력"/>
      <sheetName val="기준"/>
      <sheetName val="학생내역"/>
      <sheetName val="CT "/>
      <sheetName val="중갑지"/>
      <sheetName val="기본DATA"/>
      <sheetName val="배선DATA"/>
      <sheetName val="역삼"/>
      <sheetName val="자재단가"/>
      <sheetName val="sw1"/>
      <sheetName val="NOMUBI"/>
      <sheetName val="2000상반기노임"/>
      <sheetName val="문학간접"/>
      <sheetName val="간접"/>
      <sheetName val="보차도경계석"/>
      <sheetName val="적용기준"/>
      <sheetName val="(A)내역서"/>
      <sheetName val="적용단위길이"/>
      <sheetName val="종배수관(신)"/>
      <sheetName val="3BL공동구 수량"/>
      <sheetName val="FOOTING단면력"/>
      <sheetName val="적정심사"/>
      <sheetName val="금액내역서"/>
      <sheetName val="대로근거"/>
      <sheetName val="중로근거"/>
      <sheetName val="하수BOX이설"/>
      <sheetName val="표지"/>
      <sheetName val="산출근거(통합감시)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내역표지"/>
      <sheetName val="단가산출"/>
      <sheetName val="단위내역서"/>
      <sheetName val="20110404_JRL_성수서비스 Specificatio"/>
      <sheetName val="계정"/>
      <sheetName val="재료비"/>
      <sheetName val="관접합및부설"/>
      <sheetName val="Arch"/>
      <sheetName val="기준액"/>
      <sheetName val="세부내역서(소방)"/>
      <sheetName val="COVER"/>
      <sheetName val="TYPE-1"/>
      <sheetName val="을"/>
      <sheetName val="노무자 명단"/>
      <sheetName val="장비단가 (2차) 수로준설,케이싱"/>
      <sheetName val="다이꾸"/>
      <sheetName val="장비집계"/>
      <sheetName val="철거산출근거"/>
      <sheetName val="nomi "/>
      <sheetName val="wall"/>
      <sheetName val="Front"/>
      <sheetName val="할증 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터널조도"/>
      <sheetName val="YES"/>
      <sheetName val="Upgrades pricing"/>
      <sheetName val="연습장소"/>
      <sheetName val="조명율표"/>
      <sheetName val="동원(3)"/>
      <sheetName val="예정(3)"/>
      <sheetName val="Macro(차단기)"/>
      <sheetName val="주형"/>
      <sheetName val="MOTOR"/>
      <sheetName val="기둥(원형)"/>
      <sheetName val="WORK"/>
      <sheetName val="工완성공사율"/>
      <sheetName val="노임"/>
      <sheetName val="과천MAIN"/>
      <sheetName val="원가총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조건"/>
      <sheetName val="1.설계기준"/>
      <sheetName val="3차설계"/>
      <sheetName val="현황CODE"/>
      <sheetName val="손익현황"/>
      <sheetName val="옹벽"/>
      <sheetName val="ABUT수량-A1"/>
      <sheetName val="밸브설치"/>
      <sheetName val="Sheet1 (2)"/>
      <sheetName val="3.바닥판설계"/>
      <sheetName val="현금"/>
      <sheetName val="현장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데이타"/>
      <sheetName val="설계조건"/>
      <sheetName val="t형"/>
      <sheetName val="총계"/>
      <sheetName val="수안보-MBR1"/>
      <sheetName val="입력DATA"/>
      <sheetName val="8. 안정검토"/>
      <sheetName val="산출(전주P7)"/>
      <sheetName val="9GNG운반"/>
      <sheetName val="시공계획"/>
      <sheetName val="DANGA"/>
      <sheetName val="집계표"/>
      <sheetName val="단가"/>
      <sheetName val="총괄표"/>
      <sheetName val="실행철강하도"/>
      <sheetName val="내역서2안"/>
      <sheetName val="소야공정계획표"/>
      <sheetName val="단가 및 재료비"/>
      <sheetName val="수량산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001"/>
      <sheetName val="산출내역서집계표"/>
      <sheetName val="건축공사"/>
      <sheetName val="1차설계변경내역"/>
      <sheetName val="ASP포장"/>
      <sheetName val="내역서(전기)"/>
      <sheetName val="일위대가표"/>
      <sheetName val="단가산출서(기계)"/>
      <sheetName val="3BL공동구 수량"/>
      <sheetName val="에너지동"/>
      <sheetName val="Total"/>
      <sheetName val="수주현황2월"/>
      <sheetName val="토공유동표"/>
      <sheetName val="교각계산"/>
      <sheetName val="단면 (2)"/>
      <sheetName val="날개벽(TYPE3)"/>
      <sheetName val="BQ"/>
      <sheetName val="비교표"/>
      <sheetName val="코드표"/>
      <sheetName val="교각1"/>
      <sheetName val="요율"/>
      <sheetName val="자재대"/>
      <sheetName val="노무비단가"/>
      <sheetName val="실행내역서"/>
      <sheetName val="BID-도로"/>
      <sheetName val="내력서"/>
      <sheetName val="설계"/>
      <sheetName val="대창(함평)-창열"/>
      <sheetName val="대창(장성)"/>
      <sheetName val="설 계"/>
      <sheetName val="조건표"/>
      <sheetName val="JJ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정화조동내역"/>
      <sheetName val="IMP(MAIN)"/>
      <sheetName val="IMP (REACTOR)"/>
      <sheetName val="전기일위대가"/>
      <sheetName val="시설물일위"/>
      <sheetName val="기계내역"/>
      <sheetName val="단면(RW1)"/>
      <sheetName val="소비자가"/>
      <sheetName val="ilch"/>
      <sheetName val="A-4"/>
      <sheetName val="차액보증"/>
      <sheetName val="오산갈곳"/>
      <sheetName val="맨홀수량집계"/>
      <sheetName val="BLOCK(1)"/>
      <sheetName val="여흥"/>
      <sheetName val="노무비 근거"/>
      <sheetName val="H-PILE수량집계"/>
      <sheetName val="__MAIN"/>
      <sheetName val="Ampecity Data"/>
      <sheetName val="BASIC (2)"/>
      <sheetName val="MCC제원"/>
      <sheetName val="일반동력(380V)"/>
      <sheetName val="NOMUBI"/>
      <sheetName val="sw1"/>
      <sheetName val="IMPEADENCE MAP 취수장"/>
      <sheetName val="6PILE  (돌출)"/>
      <sheetName val="UNIT"/>
      <sheetName val="48신설수량"/>
      <sheetName val="통합"/>
      <sheetName val="BOX"/>
      <sheetName val="TC표지"/>
      <sheetName val="설직재-1"/>
      <sheetName val="20관리비율"/>
      <sheetName val="2006기계경비산출표"/>
      <sheetName val="2공구수량"/>
      <sheetName val="cost"/>
      <sheetName val="일위대가표(유단가)"/>
      <sheetName val="적용(기계)"/>
      <sheetName val="총괄집계표"/>
      <sheetName val="DATA1"/>
      <sheetName val="점검총괄"/>
      <sheetName val="자재목록"/>
      <sheetName val="옹벽수량집계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소요자재"/>
      <sheetName val="노무산출서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우수맨홀공제단위수량"/>
      <sheetName val="스톱로그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연결관산출조서"/>
      <sheetName val="조경일람"/>
      <sheetName val="일위대가목록"/>
      <sheetName val="직공비"/>
      <sheetName val="주관사업"/>
      <sheetName val="수문일1"/>
      <sheetName val="발주설계서(당초)"/>
      <sheetName val="가설건물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경비2내역"/>
      <sheetName val="현장관리비내역서"/>
      <sheetName val="포장복구집계"/>
      <sheetName val="교대(A1-A2)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조명시설"/>
      <sheetName val="방음벽 기초 일반수량"/>
      <sheetName val="I.설계조건"/>
      <sheetName val="단면가정"/>
      <sheetName val="부재력정리"/>
      <sheetName val="단면치수"/>
      <sheetName val="NEYOK"/>
      <sheetName val="토목내역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98NS-N"/>
      <sheetName val="3.공통공사대비"/>
      <sheetName val="90.03실행 "/>
      <sheetName val="96보완계획7.12"/>
      <sheetName val="지진시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가공비"/>
      <sheetName val="STBOX"/>
      <sheetName val="설비"/>
    </sheetNames>
    <definedNames>
      <definedName name="Macro9" sheetId="0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__MAIN"/>
      <sheetName val="화재 탐지 설비"/>
      <sheetName val="운동장 (2)"/>
      <sheetName val="JUCKEYK"/>
      <sheetName val="BSD (2)"/>
      <sheetName val="98지급계획"/>
      <sheetName val="조건"/>
      <sheetName val="터널조도"/>
      <sheetName val="Sheet1"/>
      <sheetName val="NOMUBI"/>
      <sheetName val="sw1"/>
      <sheetName val="과천MAIN"/>
      <sheetName val="노임"/>
      <sheetName val="내역서"/>
      <sheetName val="제4절-1"/>
      <sheetName val="공량산출서"/>
      <sheetName val="Sheet2"/>
      <sheetName val="N賃率-職"/>
      <sheetName val="충주"/>
      <sheetName val="빌딩 안내"/>
      <sheetName val="ABUT수량-A1"/>
      <sheetName val="제경비"/>
      <sheetName val="우수"/>
      <sheetName val="POOM_MOTO"/>
      <sheetName val="POOM_MOTO2"/>
      <sheetName val="T형( 파일기초) 공현1교"/>
      <sheetName val="DATA"/>
      <sheetName val="MACRO(전선관)"/>
      <sheetName val="8.석축단위(H=1.5M)"/>
      <sheetName val="연습장소"/>
      <sheetName val="하수급견적대비"/>
      <sheetName val="용량(1-2)"/>
      <sheetName val="IT-BAT"/>
      <sheetName val="ALINE"/>
      <sheetName val="갑지1"/>
      <sheetName val="연부97-1"/>
      <sheetName val="물가시세"/>
      <sheetName val="2000년1차"/>
      <sheetName val="2000전체분"/>
      <sheetName val="데이타"/>
      <sheetName val="정부노임단가"/>
      <sheetName val="대공종"/>
      <sheetName val=""/>
      <sheetName val="사전공사"/>
      <sheetName val="품셈"/>
      <sheetName val="설계조건"/>
      <sheetName val="일위대가"/>
      <sheetName val="수로단위수량"/>
      <sheetName val="MACRO(MCC)"/>
      <sheetName val="교량대비"/>
      <sheetName val="사기도장"/>
      <sheetName val="견적"/>
      <sheetName val="내역서-원본"/>
      <sheetName val="당초"/>
      <sheetName val="일위목록"/>
      <sheetName val="품셈총괄표"/>
      <sheetName val="ITEM"/>
      <sheetName val="ÄÉÀÌºí½Å¼³"/>
      <sheetName val="Sheet1 (2)"/>
      <sheetName val="수량산출서-2"/>
      <sheetName val="Y-WORK"/>
      <sheetName val="산출내역서"/>
      <sheetName val="부대내역"/>
      <sheetName val="COVER"/>
      <sheetName val="표지"/>
      <sheetName val="1"/>
      <sheetName val="공사개요"/>
      <sheetName val="_____D____________________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적격"/>
      <sheetName val="집수정(600-700)"/>
      <sheetName val="토공집계표"/>
      <sheetName val="기기리스트"/>
      <sheetName val="계수시트"/>
      <sheetName val="원가계산서"/>
      <sheetName val="동해title"/>
      <sheetName val="우수공"/>
      <sheetName val="노무비 근거"/>
      <sheetName val="EQT-ESTN"/>
      <sheetName val="DATE"/>
      <sheetName val="BID"/>
      <sheetName val="SG"/>
      <sheetName val="cable-data"/>
      <sheetName val="tggwan(mac)"/>
      <sheetName val="S0"/>
      <sheetName val="단가대비표"/>
      <sheetName val="횡배수공토공집계"/>
      <sheetName val="본체"/>
      <sheetName val="설계가"/>
      <sheetName val="CAL"/>
      <sheetName val="일위대가목차"/>
      <sheetName val="JUCKEYK"/>
      <sheetName val="배수내역"/>
      <sheetName val="수입"/>
      <sheetName val="G.R300경비"/>
      <sheetName val="하수급견적대비"/>
      <sheetName val="C3"/>
      <sheetName val="실행내역서 "/>
      <sheetName val="자재단가"/>
      <sheetName val="견적조건"/>
      <sheetName val="집계표"/>
      <sheetName val="전기일위대가"/>
      <sheetName val="22수량"/>
      <sheetName val="토목"/>
      <sheetName val="내역서-대공연장"/>
      <sheetName val="ITEM"/>
      <sheetName val="bm(CIcable)"/>
      <sheetName val="내역(정지)"/>
      <sheetName val="입찰내역서"/>
      <sheetName val="견적대비"/>
      <sheetName val="BID-도로"/>
      <sheetName val="예정(3)"/>
      <sheetName val="동원(3)"/>
      <sheetName val="단가비교표"/>
      <sheetName val="견적서"/>
      <sheetName val="Sensitivity and GC Value"/>
      <sheetName val="단중표-ST"/>
      <sheetName val="N賃率-職"/>
      <sheetName val="대치판정"/>
      <sheetName val="2.손익계산서"/>
      <sheetName val="Factor"/>
      <sheetName val="제출내역 (2)"/>
      <sheetName val="총괄집계표"/>
      <sheetName val="TARGET"/>
      <sheetName val="A"/>
      <sheetName val="직재"/>
      <sheetName val="유동표"/>
      <sheetName val="가도공"/>
      <sheetName val="교대시점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MOTOR"/>
      <sheetName val="부하LOAD"/>
      <sheetName val="PT_ED"/>
      <sheetName val="토공A"/>
      <sheetName val="건축공사"/>
      <sheetName val="지수"/>
      <sheetName val="중갑지"/>
      <sheetName val="1NYS(당)"/>
      <sheetName val="입찰안"/>
      <sheetName val="7.PILE  (돌출)"/>
      <sheetName val="비교표"/>
      <sheetName val="차액보증"/>
      <sheetName val="시설일위"/>
      <sheetName val="교대"/>
      <sheetName val="Total"/>
      <sheetName val="노임단가"/>
      <sheetName val="청구내역(9807)"/>
      <sheetName val="2.대외공문"/>
      <sheetName val="터널조도"/>
      <sheetName val="수량산출"/>
      <sheetName val="공량산출서"/>
      <sheetName val="전차선로 물량표"/>
      <sheetName val="EP0618"/>
      <sheetName val="을지"/>
      <sheetName val="슬래브1"/>
      <sheetName val="COVER"/>
      <sheetName val="INPUT"/>
      <sheetName val="설계조건"/>
      <sheetName val="충주"/>
      <sheetName val="TDTKP"/>
      <sheetName val="DK-KH"/>
      <sheetName val="연결관산출조서"/>
      <sheetName val="원형1호맨홀토공수량"/>
      <sheetName val="총괄"/>
      <sheetName val="음봉방향"/>
      <sheetName val="단면 (2)"/>
      <sheetName val="Baby일위대가"/>
      <sheetName val="1.설계조건"/>
      <sheetName val="화재 탐지 설비"/>
      <sheetName val="b t mong"/>
      <sheetName val="노임"/>
      <sheetName val="플랜트 설치"/>
      <sheetName val="갑지(추정)"/>
      <sheetName val="슬래브"/>
      <sheetName val="우각부보강"/>
      <sheetName val="JUCK"/>
      <sheetName val="UPDATA"/>
      <sheetName val="UNIT"/>
      <sheetName val="품셈(기초)"/>
      <sheetName val="Macro(차단기)"/>
      <sheetName val="기계경비(시간당)"/>
      <sheetName val="램머"/>
      <sheetName val="설계내역(2000)"/>
      <sheetName val="전체철근집계"/>
      <sheetName val="내역"/>
      <sheetName val="잡철물"/>
      <sheetName val="가설공사내역"/>
      <sheetName val="401"/>
      <sheetName val="#REF"/>
      <sheetName val="Áý¼öÁ¤(600-700)"/>
      <sheetName val="Åä°øÁý°èÇ¥"/>
      <sheetName val="°è¼ö½ÃÆ®"/>
      <sheetName val="¿ø°¡°è»ê¼­"/>
      <sheetName val="도면자료제출일정"/>
      <sheetName val="울산시산표"/>
      <sheetName val="부대내역"/>
      <sheetName val="내역서"/>
      <sheetName val="LOPCALC"/>
      <sheetName val="3차설계"/>
      <sheetName val="1경간당 상부수량"/>
      <sheetName val="품셈TABLE"/>
      <sheetName val="일위대가"/>
      <sheetName val="2_대외공문"/>
      <sheetName val="청하배수"/>
      <sheetName val="단중표"/>
      <sheetName val="토목주소"/>
      <sheetName val="프랜트면허"/>
      <sheetName val="집수정_600_700_"/>
      <sheetName val="왕십리방향"/>
      <sheetName val="RFP002"/>
      <sheetName val="간접비"/>
      <sheetName val="부하계산서"/>
      <sheetName val="부하(성남)"/>
      <sheetName val="조도계산서 (도서)"/>
      <sheetName val="SUMMARY"/>
      <sheetName val="수량산출(수평맹암거)"/>
      <sheetName val="COPING"/>
      <sheetName val="수량산출서"/>
      <sheetName val="빌딩 안내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주현(해보)"/>
      <sheetName val="주현(영광)"/>
      <sheetName val="001"/>
      <sheetName val="단가"/>
      <sheetName val="명세서"/>
      <sheetName val="견적을"/>
      <sheetName val="견적시담(송포2공구)"/>
      <sheetName val="일위대가목록"/>
      <sheetName val="일반공사"/>
      <sheetName val="실행철강하도"/>
      <sheetName val="CODE"/>
      <sheetName val="노무비산출"/>
      <sheetName val="표지 (2)"/>
      <sheetName val="천마갑지"/>
      <sheetName val="Final(1)summary"/>
      <sheetName val="의정부문예회관변경내역"/>
      <sheetName val="월별수입"/>
      <sheetName val="노무비"/>
      <sheetName val="ABUT수량-A1"/>
      <sheetName val="인건-측정"/>
      <sheetName val="WORK"/>
      <sheetName val="내역1"/>
      <sheetName val="CA"/>
      <sheetName val="3련 BOX"/>
      <sheetName val="가설건물"/>
      <sheetName val="Piping Design Data"/>
      <sheetName val="SLAB"/>
      <sheetName val="P-산#1-1(WOWA1)"/>
      <sheetName val="FCM"/>
      <sheetName val="MatchCode"/>
      <sheetName val="suk(mac)"/>
      <sheetName val="증감대비"/>
      <sheetName val="정부노임단가"/>
      <sheetName val="단위내역서"/>
      <sheetName val="잡철단가대비"/>
      <sheetName val="M-MG1"/>
      <sheetName val="인부신상자료"/>
      <sheetName val="411-00 외화장기"/>
      <sheetName val="당정동경상이수"/>
      <sheetName val="당정동공통이수"/>
      <sheetName val="HVAC"/>
      <sheetName val="자동제어"/>
      <sheetName val="수량집계"/>
      <sheetName val="인건비"/>
      <sheetName val="일위대가표"/>
      <sheetName val="archi(본사)"/>
      <sheetName val="1.설계기준"/>
      <sheetName val="FORM"/>
      <sheetName val="갑지"/>
      <sheetName val="Price List"/>
      <sheetName val="계정"/>
      <sheetName val="일위(PN)"/>
      <sheetName val="자동화재탐지"/>
      <sheetName val="RangeObject"/>
      <sheetName val="관급원내역"/>
      <sheetName val="Y-WORK"/>
      <sheetName val="L_RPTA05_목록"/>
      <sheetName val="b_balju_cho"/>
      <sheetName val="노무비단가"/>
      <sheetName val="일위대가 "/>
      <sheetName val="입출재고현황 (2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지명송금"/>
      <sheetName val="환율"/>
      <sheetName val="실행간접비"/>
      <sheetName val="(A)내역서"/>
      <sheetName val="수량산출서-2"/>
      <sheetName val="산근-10"/>
      <sheetName val="ATS단가"/>
      <sheetName val="중기일위대가"/>
      <sheetName val="집계표1"/>
      <sheetName val="도체종-상수표"/>
      <sheetName val="자재"/>
      <sheetName val="토공연장"/>
      <sheetName val="ⴭⴭⴭⴭ"/>
      <sheetName val="동력부하(도산)"/>
      <sheetName val="우각부검토"/>
      <sheetName val="보할공정"/>
      <sheetName val="산출근거"/>
      <sheetName val="2F 회의실견적(5_14 일대)"/>
      <sheetName val="Macro상수"/>
      <sheetName val="일위"/>
      <sheetName val="설계자료"/>
      <sheetName val="설계산출표지"/>
      <sheetName val="공사비예산서(토목분)"/>
      <sheetName val="공종별자재"/>
      <sheetName val="FOOTING단면력"/>
      <sheetName val="DESIGN CRETERIA"/>
      <sheetName val="품의서(TL)"/>
      <sheetName val="농협-입금"/>
      <sheetName val="list"/>
      <sheetName val="가로등제어반 설치공사(수량)"/>
      <sheetName val="설계내역서"/>
      <sheetName val="기술자료 (연수)"/>
      <sheetName val="1"/>
      <sheetName val="교통대책내역"/>
      <sheetName val="공종별지급자재"/>
      <sheetName val="Control"/>
      <sheetName val="LANGUAGE"/>
      <sheetName val="조도계산"/>
      <sheetName val="PF_일반수량(35m)"/>
      <sheetName val="2000년1차"/>
      <sheetName val="2000전체분"/>
      <sheetName val="참조-(1)"/>
      <sheetName val="입찰결과보고"/>
      <sheetName val="????"/>
      <sheetName val="설계기준 및 하중계산"/>
      <sheetName val="3.하중계산"/>
      <sheetName val="견적서-을지"/>
      <sheetName val="터파기및재료"/>
      <sheetName val="MAT"/>
      <sheetName val="static.cal"/>
      <sheetName val="Variables"/>
      <sheetName val="RCSPlan"/>
      <sheetName val="부대공"/>
      <sheetName val="데이타"/>
      <sheetName val="자재단가_사급"/>
      <sheetName val="중기적산목록"/>
      <sheetName val="아수배전(1회)"/>
      <sheetName val="말뚝지지력산정"/>
      <sheetName val="공통비"/>
      <sheetName val="설계변경원가계산총괄표(근린,시설,가로,공공)"/>
      <sheetName val="무산소조"/>
      <sheetName val="IW-LIST"/>
      <sheetName val="사급자재총괄"/>
      <sheetName val="장비"/>
      <sheetName val="내역(을)"/>
      <sheetName val="잡비"/>
      <sheetName val="견적보고"/>
      <sheetName val="중기단가LIST"/>
      <sheetName val="파일의이용"/>
      <sheetName val="ASP"/>
      <sheetName val="공사개요"/>
      <sheetName val="96.12"/>
      <sheetName val="001BA"/>
      <sheetName val="Proposal"/>
      <sheetName val="예가표"/>
      <sheetName val="교각(P1)수량"/>
      <sheetName val="기본"/>
      <sheetName val="건축내역"/>
      <sheetName val="건축내역서"/>
      <sheetName val="설비내역서"/>
      <sheetName val="전기내역서"/>
      <sheetName val="DAN"/>
      <sheetName val="위치조서"/>
      <sheetName val="조건"/>
      <sheetName val="약전닥트"/>
      <sheetName val="건축부하"/>
      <sheetName val="FA설치명세"/>
      <sheetName val="FD"/>
      <sheetName val="TTDZ 679"/>
      <sheetName val="물량산출"/>
      <sheetName val="신우"/>
      <sheetName val="금호"/>
      <sheetName val="당초"/>
      <sheetName val="MixBed"/>
      <sheetName val="CondPol"/>
      <sheetName val="Languages"/>
      <sheetName val="날개벽수량표"/>
      <sheetName val="국내조달(통합-1)"/>
      <sheetName val="노무비 "/>
      <sheetName val="양식"/>
      <sheetName val="표지"/>
      <sheetName val="6.노임"/>
      <sheetName val="INDEX"/>
      <sheetName val="민감도분석"/>
      <sheetName val="시청방향슬래브수량"/>
      <sheetName val="링크해지용"/>
      <sheetName val="연결관암거"/>
      <sheetName val="우수"/>
      <sheetName val="TYPE-B 평균H"/>
      <sheetName val="교각1"/>
      <sheetName val="보차도경계석"/>
      <sheetName val="G_R300경비"/>
      <sheetName val="영동(D)"/>
      <sheetName val="조명율표"/>
      <sheetName val="전 기"/>
      <sheetName val="단"/>
      <sheetName val="__MAIN"/>
      <sheetName val="4.5 휨응력"/>
      <sheetName val="6PILE  (돌출)"/>
      <sheetName val="케이블DATA"/>
      <sheetName val="단면치수"/>
      <sheetName val="본부소개"/>
      <sheetName val="날개벽(시점좌측)"/>
      <sheetName val="우배수"/>
      <sheetName val="3.바닥판설계"/>
      <sheetName val="일위대가양식"/>
      <sheetName val="일위대가서식"/>
      <sheetName val="주형"/>
      <sheetName val="TRAY Data"/>
      <sheetName val="동력부하"/>
      <sheetName val="산근1,2"/>
      <sheetName val="3.하중산정4.지지력"/>
      <sheetName val="Sheet1 (2)"/>
      <sheetName val="토공계산서(부체도로)"/>
      <sheetName val="가시설"/>
      <sheetName val="PROJECT BRIEF"/>
      <sheetName val="PROJECT BRIEF(EX.NEW)"/>
      <sheetName val="입고장부 (4)"/>
      <sheetName val="로우프"/>
      <sheetName val="장비가동집계표"/>
      <sheetName val="내역기준"/>
      <sheetName val="경계석"/>
      <sheetName val="_shtOpr_"/>
      <sheetName val="설계예산서"/>
      <sheetName val="Macro1"/>
      <sheetName val="Macro2"/>
      <sheetName val="소방일위 "/>
      <sheetName val="(4-2)열관류값-2"/>
      <sheetName val="Hauptdaten"/>
      <sheetName val="FB25JN"/>
      <sheetName val="TABLE"/>
      <sheetName val="골재집계"/>
      <sheetName val="기계경비"/>
      <sheetName val="중기사용료"/>
      <sheetName val="토공"/>
      <sheetName val="참조"/>
      <sheetName val="을"/>
      <sheetName val="내역(한신APT)"/>
      <sheetName val="조명율데이타"/>
      <sheetName val="단가표"/>
      <sheetName val="중동상가"/>
      <sheetName val="건축집계표"/>
      <sheetName val="견"/>
      <sheetName val="ROOF(ALKALI)"/>
      <sheetName val="CP(1)"/>
      <sheetName val="실행내역"/>
      <sheetName val="세원견적서"/>
      <sheetName val="포장공"/>
      <sheetName val="DB"/>
      <sheetName val="철근집계표"/>
      <sheetName val="타견적(을)"/>
      <sheetName val="작성"/>
      <sheetName val="과천MAIN"/>
      <sheetName val="공문"/>
      <sheetName val="선급법인세 (2)"/>
      <sheetName val="2000자금소요"/>
      <sheetName val="수질정화시설"/>
      <sheetName val="직접공사비집계표"/>
      <sheetName val="견적정보"/>
      <sheetName val="단가조사"/>
      <sheetName val="6m기존암거철거공"/>
      <sheetName val="신규일위대가"/>
      <sheetName val="안정검토"/>
      <sheetName val="건축"/>
      <sheetName val="현금"/>
      <sheetName val="물가시세"/>
      <sheetName val="TOP"/>
      <sheetName val="5.전사투자계획종함안"/>
      <sheetName val="0001new"/>
      <sheetName val="POWER"/>
      <sheetName val="A_7"/>
      <sheetName val="6.교좌면보강"/>
      <sheetName val="수주추정"/>
      <sheetName val="도로토적"/>
      <sheetName val="3.공통공사대비"/>
      <sheetName val="LCS-SEAT"/>
      <sheetName val="A-4"/>
      <sheetName val="10월판관"/>
      <sheetName val="공정계획(내부계획25%,내부w.f)"/>
      <sheetName val="CTEMCOST"/>
      <sheetName val="대가수량"/>
      <sheetName val="뚝토공"/>
      <sheetName val="업무분장"/>
      <sheetName val="방송(체육관)"/>
      <sheetName val="구조물"/>
      <sheetName val="기둥(원형)"/>
      <sheetName val="Sheet17"/>
      <sheetName val="제품정보"/>
      <sheetName val="D040416"/>
      <sheetName val="특별교실"/>
      <sheetName val="대림경상68억"/>
      <sheetName val="DATASPEC(VT1)"/>
      <sheetName val="96작생능"/>
      <sheetName val="공통(20-91)"/>
      <sheetName val="한강운반비"/>
      <sheetName val="총급여"/>
      <sheetName val="지진시"/>
      <sheetName val="SAN"/>
      <sheetName val="내역표지"/>
      <sheetName val="工완성공사율"/>
      <sheetName val="가공비"/>
      <sheetName val="간선DATA"/>
      <sheetName val="세부내역서"/>
      <sheetName val="48일위"/>
      <sheetName val="내역서1"/>
      <sheetName val="약품공급2"/>
      <sheetName val="단가 및 재료비"/>
      <sheetName val="중기사용료산출근거"/>
      <sheetName val="입출재고현황 _2_"/>
      <sheetName val="YOEMAGUM"/>
      <sheetName val="REDUCER"/>
      <sheetName val="WE'T"/>
      <sheetName val="6.7.8.우물통"/>
      <sheetName val="STBOX"/>
      <sheetName val="FT_금액"/>
      <sheetName val="조명율"/>
      <sheetName val="98수문일위"/>
      <sheetName val="일위대가(원본)"/>
      <sheetName val="200"/>
      <sheetName val="내역서적용수량 (지방도893)"/>
      <sheetName val="POOM_MOTO"/>
      <sheetName val="POOM_MOTO2"/>
      <sheetName val="수목데이타"/>
      <sheetName val="선택"/>
      <sheetName val="카렌스센터계량기설치공사"/>
      <sheetName val="투찰내역"/>
      <sheetName val="수산(A1)"/>
      <sheetName val="현장관리비 산출내역"/>
      <sheetName val="DATA 입력란"/>
      <sheetName val="용수지선토적"/>
      <sheetName val="용량(1-2)"/>
      <sheetName val="3BL공동구 수량"/>
      <sheetName val="전력구구조물산근"/>
      <sheetName val="6호기"/>
      <sheetName val="설"/>
      <sheetName val="기본일위"/>
      <sheetName val="Pricelist TAC AB"/>
      <sheetName val="물가정보자료"/>
      <sheetName val="현장지지물물량"/>
      <sheetName val="MEXICO-C"/>
      <sheetName val="변경비교-을"/>
      <sheetName val="전계가"/>
      <sheetName val="케이블규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총괄표"/>
      <sheetName val="기계"/>
      <sheetName val="TOTAL_BOQ"/>
      <sheetName val="기계경비일람"/>
      <sheetName val="단면검토"/>
      <sheetName val="주요공사"/>
      <sheetName val="schtable"/>
      <sheetName val="1호토공"/>
      <sheetName val="12호기내역서(건축분)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s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단가조사"/>
      <sheetName val="설계예산서"/>
      <sheetName val="수량집계"/>
      <sheetName val="전선 및 전선관"/>
      <sheetName val="6호기"/>
      <sheetName val="대치판정"/>
      <sheetName val="Sheet1"/>
      <sheetName val="총괄"/>
      <sheetName val="토목"/>
      <sheetName val="가로등내역서"/>
      <sheetName val="수량산출서"/>
      <sheetName val="DATA"/>
      <sheetName val="일위대가"/>
      <sheetName val="2000.11월설계내역"/>
      <sheetName val="#REF"/>
      <sheetName val="터파기및재료"/>
      <sheetName val="단가"/>
      <sheetName val="총괄표"/>
      <sheetName val="말뚝지지력산정"/>
      <sheetName val="집계표"/>
      <sheetName val="실행철강하도"/>
      <sheetName val="내역서2안"/>
      <sheetName val="조명율표"/>
      <sheetName val="내역서"/>
      <sheetName val="단가산출"/>
      <sheetName val="소야공정계획표"/>
      <sheetName val="입찰안"/>
      <sheetName val="봉양~조차장간고하개명(신설)"/>
      <sheetName val="수량산출"/>
      <sheetName val="내역"/>
      <sheetName val="보증수수료산출"/>
      <sheetName val="bid"/>
      <sheetName val="준검 내역서"/>
      <sheetName val="하조서"/>
      <sheetName val="수목데이타 "/>
      <sheetName val="교각1"/>
      <sheetName val="1.수인터널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기계경비"/>
      <sheetName val="가로등"/>
      <sheetName val="공사비예산서(토목분)"/>
      <sheetName val="변압기 및 발전기 용량"/>
      <sheetName val="INPUT"/>
      <sheetName val="JUCK"/>
      <sheetName val="단가 및 재료비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가산출서(기계)"/>
      <sheetName val="부대내역"/>
      <sheetName val="일위대가표"/>
      <sheetName val="참조-(1)"/>
      <sheetName val="일위대가(목록)"/>
      <sheetName val="재료비"/>
      <sheetName val="점검총괄"/>
      <sheetName val="자재목록"/>
      <sheetName val="2000년1차"/>
      <sheetName val="상수도토공집계표"/>
      <sheetName val="제수변수량"/>
      <sheetName val="공기변수량"/>
      <sheetName val="MOTOR"/>
      <sheetName val="ETC"/>
      <sheetName val="통장출금액"/>
      <sheetName val="기계경비시간당손료목록"/>
      <sheetName val="내역서(전기)"/>
      <sheetName val="에너지동"/>
      <sheetName val="연습"/>
      <sheetName val="정부노임단가"/>
      <sheetName val="3BL공동구 수량"/>
      <sheetName val="소요자재"/>
      <sheetName val="노무산출서"/>
      <sheetName val="Total"/>
      <sheetName val="원가계산"/>
      <sheetName val="표지 (2)"/>
      <sheetName val="코드표"/>
      <sheetName val="Sheet1 (2)"/>
      <sheetName val="예산변경사항"/>
      <sheetName val="요율"/>
      <sheetName val="자재대"/>
      <sheetName val="일위대가표(유단가)"/>
      <sheetName val="가감수량"/>
      <sheetName val="맨홀수량산출"/>
      <sheetName val="20관리비율"/>
      <sheetName val="총괄집계표"/>
      <sheetName val="Baby일위대가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CABLE SIZE-3"/>
      <sheetName val="공구원가계산"/>
      <sheetName val="1차증가원가계산"/>
      <sheetName val="EACT10"/>
      <sheetName val="2006기계경비산출표"/>
      <sheetName val="동력부하(도산)"/>
      <sheetName val="신우"/>
      <sheetName val="공종별원가계산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Macro(차단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EQUIP-H"/>
      <sheetName val="기계내역"/>
      <sheetName val="입찰결과(DATA)"/>
      <sheetName val="AS포장복구 "/>
      <sheetName val="데이타"/>
      <sheetName val="경비_원본"/>
      <sheetName val="참고"/>
      <sheetName val="공사개요"/>
      <sheetName val="토공"/>
      <sheetName val="돌망태단위수량"/>
      <sheetName val="말뚝물량"/>
      <sheetName val="산출내역서집계표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기계경비(시간당)"/>
      <sheetName val="램머"/>
      <sheetName val="간접1"/>
      <sheetName val="2000전체분"/>
      <sheetName val="일반수량"/>
      <sheetName val="VA_code"/>
      <sheetName val="말고개터널조명전압강하"/>
      <sheetName val="노임"/>
      <sheetName val="물가자료"/>
      <sheetName val="품의서"/>
      <sheetName val="부하계산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 상부공통집계(총괄)"/>
      <sheetName val="조건표"/>
      <sheetName val="JJ"/>
      <sheetName val="설계"/>
      <sheetName val="설 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약품설비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BASIC (2)"/>
      <sheetName val="적용(기계)"/>
      <sheetName val="옹벽수량집계"/>
      <sheetName val="자재단가표"/>
      <sheetName val="고창터널(고창방향)"/>
      <sheetName val="부속동"/>
      <sheetName val="단가조사서"/>
      <sheetName val="관로"/>
      <sheetName val="예산갑지"/>
      <sheetName val="포장공"/>
      <sheetName val="PO-BOQ"/>
      <sheetName val="인건비"/>
      <sheetName val="일반수량총괄"/>
      <sheetName val="구조물철거타공정이월"/>
      <sheetName val="의왕내역"/>
      <sheetName val="입출재고현황 (2)"/>
      <sheetName val="변경비교-을"/>
      <sheetName val="노무비단가"/>
      <sheetName val="입찰보고"/>
      <sheetName val="인건비 "/>
      <sheetName val="견적대비"/>
      <sheetName val="간접비"/>
      <sheetName val="교통량조사"/>
      <sheetName val="9-1차이내역"/>
      <sheetName val="설계명세서"/>
      <sheetName val="기초자료입력"/>
      <sheetName val="공통(20-91)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48일위"/>
      <sheetName val="48수량"/>
      <sheetName val="22수량"/>
      <sheetName val="49일위"/>
      <sheetName val="22일위"/>
      <sheetName val="49수량"/>
      <sheetName val="BOX전기내역"/>
      <sheetName val="일위집계표"/>
      <sheetName val="견적의뢰서"/>
      <sheetName val="물량표"/>
      <sheetName val="AILC004"/>
      <sheetName val="제수"/>
      <sheetName val="공기"/>
      <sheetName val="하수급견적대비"/>
      <sheetName val="LP-S"/>
      <sheetName val="연결관산출조서"/>
      <sheetName val="1-1"/>
      <sheetName val="Mc1"/>
      <sheetName val="설계가"/>
      <sheetName val="FAX"/>
      <sheetName val="기초일위"/>
      <sheetName val="CTEMCOST"/>
      <sheetName val="단면가정"/>
      <sheetName val="담장산출"/>
      <sheetName val="수로교총재료집계"/>
      <sheetName val="001"/>
      <sheetName val="노무비"/>
      <sheetName val="총계"/>
      <sheetName val="1차설계변경내역"/>
      <sheetName val="일위대가(가설)"/>
      <sheetName val="실행내역서"/>
      <sheetName val="BID-도로"/>
      <sheetName val="내력서"/>
      <sheetName val="대창(함평)-창열"/>
      <sheetName val="대창(장성)"/>
      <sheetName val="품셈기준"/>
      <sheetName val="총(신설)"/>
      <sheetName val="기본일위"/>
      <sheetName val="원가계산서"/>
      <sheetName val="전차선로 물량표"/>
      <sheetName val="화설내"/>
      <sheetName val="기자재비"/>
      <sheetName val="설내역서 "/>
      <sheetName val="웅진교-S2"/>
      <sheetName val="일위대가목록"/>
      <sheetName val="L_RPTA05_목록"/>
      <sheetName val="출력X"/>
      <sheetName val="사전공사"/>
      <sheetName val="적상기초자료"/>
      <sheetName val="48전력선로일위"/>
      <sheetName val="금리계산"/>
      <sheetName val="2F 회의실견적(5_14 일대)"/>
      <sheetName val="제-노임"/>
      <sheetName val="제직재"/>
      <sheetName val="설직재-1"/>
      <sheetName val="96보완계획7.12"/>
      <sheetName val="98NS-N"/>
      <sheetName val="부대시설"/>
      <sheetName val="Apt내역"/>
      <sheetName val="3.내역서"/>
      <sheetName val="토량산출서"/>
      <sheetName val="손익분석"/>
      <sheetName val="ITB COST"/>
      <sheetName val="수량"/>
      <sheetName val="지진시"/>
      <sheetName val="3.공통공사대비"/>
      <sheetName val="6PILE  (돌출)"/>
      <sheetName val="가설건물"/>
      <sheetName val="AIR SHOWER(3인용)"/>
      <sheetName val="공사비"/>
      <sheetName val="가드레일산근"/>
      <sheetName val="수량집계표"/>
      <sheetName val="단가비교"/>
      <sheetName val="적용2002"/>
      <sheetName val="중기"/>
      <sheetName val="교대(A1-A2)"/>
      <sheetName val="45,46"/>
      <sheetName val="단위수량"/>
      <sheetName val="정화조동내역"/>
      <sheetName val="교대(A1)"/>
      <sheetName val="건축"/>
      <sheetName val="Macro3"/>
      <sheetName val="대구-교대(A1-A2)"/>
      <sheetName val="원형1호맨홀토공수량"/>
      <sheetName val="현장관리비 "/>
      <sheetName val="TRE TABLE"/>
      <sheetName val="송우내역서"/>
      <sheetName val="배수관토공"/>
      <sheetName val="우배수"/>
      <sheetName val="맨홀"/>
      <sheetName val="계산식"/>
      <sheetName val="가도공"/>
      <sheetName val="DATE"/>
      <sheetName val="보차도경계석"/>
      <sheetName val="공종별내역서"/>
      <sheetName val="Macro(전선)"/>
      <sheetName val="C3"/>
      <sheetName val="지주목시비량산출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재집"/>
      <sheetName val="직재"/>
      <sheetName val="자료입력"/>
      <sheetName val="예산명세서"/>
      <sheetName val="플랜트 설치"/>
      <sheetName val="차수공개요"/>
      <sheetName val="직공비"/>
      <sheetName val="주관사업"/>
      <sheetName val="수문일1"/>
      <sheetName val="발주설계서(당초)"/>
      <sheetName val="기본DATA"/>
      <sheetName val="일위대가(계측기설치)"/>
      <sheetName val="진우+대광"/>
      <sheetName val="신공항A-9(원가수정)"/>
      <sheetName val="수안보-MBR1"/>
      <sheetName val="입력DATA"/>
      <sheetName val="단면치수"/>
      <sheetName val="경비2내역"/>
      <sheetName val="TEL"/>
    </sheetNames>
    <definedNames>
      <definedName name="Macro13"/>
      <definedName name="Macro6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철거산출근거"/>
      <sheetName val="DATA"/>
      <sheetName val="청천내"/>
      <sheetName val="산출7-유도등"/>
      <sheetName val="기초입력 DATA"/>
      <sheetName val="확약서"/>
      <sheetName val="중강당 내역"/>
      <sheetName val="총괄표"/>
      <sheetName val="설계명세서"/>
      <sheetName val="노임"/>
      <sheetName val="기본단가표"/>
      <sheetName val="원가계산서 "/>
      <sheetName val="내역서"/>
      <sheetName val="해평견적"/>
      <sheetName val="우수받이"/>
      <sheetName val="전기"/>
      <sheetName val="수량-가로등"/>
      <sheetName val="일위대가"/>
      <sheetName val="총괄내역서"/>
      <sheetName val="견적단가"/>
      <sheetName val="전선 및 전선관"/>
      <sheetName val="Sheet1"/>
      <sheetName val="단가 (2)"/>
      <sheetName val="조명시설"/>
      <sheetName val="가시설단위수량"/>
      <sheetName val="SORCE1"/>
      <sheetName val="단위수량"/>
      <sheetName val="데리네이타현황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SAM"/>
      <sheetName val="기자재비"/>
      <sheetName val="단가대비"/>
      <sheetName val="노임단가"/>
      <sheetName val="자재단가_사급"/>
      <sheetName val="중기적산목록"/>
      <sheetName val="식재수량표"/>
      <sheetName val="직재"/>
      <sheetName val="데이타"/>
      <sheetName val="목차"/>
      <sheetName val="1.설계설명서"/>
      <sheetName val="평가데이터"/>
      <sheetName val="설계내역서"/>
      <sheetName val="공량산출서"/>
      <sheetName val="참조"/>
      <sheetName val="조명율표"/>
      <sheetName val="값"/>
      <sheetName val="토공연장"/>
      <sheetName val="자재"/>
      <sheetName val="대조표(0108)"/>
      <sheetName val="단가조사-2"/>
      <sheetName val="용수량(생활용수)"/>
      <sheetName val="금액"/>
      <sheetName val="산출내역"/>
      <sheetName val="변수값"/>
      <sheetName val="중기상차"/>
      <sheetName val="AS복구"/>
      <sheetName val="중기터파기"/>
      <sheetName val="#REF"/>
      <sheetName val="차도조도계산"/>
      <sheetName val="2-1. 경관조명 내역총괄표"/>
      <sheetName val="진주방향"/>
      <sheetName val="소방"/>
      <sheetName val="샘플표지"/>
      <sheetName val="단가"/>
      <sheetName val="2011공임"/>
      <sheetName val="기중"/>
      <sheetName val="1"/>
      <sheetName val="DATE"/>
      <sheetName val="직접경비"/>
      <sheetName val="직접인건비"/>
      <sheetName val="현장경비"/>
      <sheetName val="부표총괄"/>
      <sheetName val="3월팀계 "/>
      <sheetName val="수안보-MBR1"/>
      <sheetName val="설계예산서"/>
      <sheetName val="예산내역서"/>
      <sheetName val="소상 &quot;1&quot;"/>
      <sheetName val="동원인원"/>
      <sheetName val="한일양산"/>
      <sheetName val="일위대가표"/>
      <sheetName val="단가(자재)"/>
      <sheetName val="대치판정"/>
      <sheetName val="단가(노임)"/>
      <sheetName val="기초목록"/>
      <sheetName val="내역을"/>
      <sheetName val="내역"/>
      <sheetName val="효성CB 1P기초"/>
      <sheetName val="견적1"/>
      <sheetName val="할증 "/>
      <sheetName val="현장경상비"/>
      <sheetName val="입력"/>
      <sheetName val="실행대비"/>
      <sheetName val="전동기"/>
      <sheetName val="2.1 전선굵기"/>
      <sheetName val="물집"/>
      <sheetName val="분전반계산서(석관)"/>
      <sheetName val="총 원가계산"/>
      <sheetName val="공사원가계산서 "/>
      <sheetName val="관접합및부설"/>
      <sheetName val="아파트기별"/>
      <sheetName val="공리일"/>
      <sheetName val="산출3-동력"/>
      <sheetName val="산출4-전등"/>
      <sheetName val="원가계산"/>
      <sheetName val="수량산출"/>
      <sheetName val="수량산출서"/>
      <sheetName val="Sheet5"/>
      <sheetName val="VALUATESheet13"/>
      <sheetName val="일위대가 "/>
      <sheetName val="2.재료비"/>
      <sheetName val="12.보오링"/>
      <sheetName val="18.공내수압탄성자연"/>
      <sheetName val="최종견"/>
      <sheetName val="DATA1"/>
      <sheetName val="한강운반비"/>
      <sheetName val="BID"/>
      <sheetName val="경율산정.XLS"/>
      <sheetName val="산출9-TRAY"/>
      <sheetName val="자재단가"/>
      <sheetName val="공사비 증감 내역서"/>
      <sheetName val="집계표"/>
      <sheetName val="Total"/>
      <sheetName val="A 견적"/>
      <sheetName val="기초단가"/>
      <sheetName val="작성"/>
      <sheetName val="일위목록"/>
      <sheetName val="식재인부"/>
      <sheetName val="요율"/>
      <sheetName val="서대문대장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A4288"/>
      <sheetName val="말뚝지지력산정"/>
      <sheetName val="2000전체분"/>
      <sheetName val="2000년1차"/>
      <sheetName val="수목단가"/>
      <sheetName val="공사개요"/>
      <sheetName val="공량(전기)"/>
      <sheetName val="내역서1999.8최종"/>
      <sheetName val="견적가(공덕)"/>
      <sheetName val="6호기"/>
      <sheetName val="공사"/>
      <sheetName val="AS포장복구 "/>
      <sheetName val="품셈TABLE"/>
      <sheetName val="농협-입금"/>
      <sheetName val="Macro(차단기)"/>
      <sheetName val="품의서(TL)"/>
      <sheetName val="실행철강하도"/>
      <sheetName val="단가산출서"/>
      <sheetName val="단가산출서 (2)"/>
      <sheetName val="견적가"/>
      <sheetName val="설명서 "/>
      <sheetName val="토목"/>
      <sheetName val="단가조사표"/>
      <sheetName val="건축내역"/>
      <sheetName val="일위대가목록표"/>
      <sheetName val="단가표"/>
      <sheetName val="Front"/>
      <sheetName val="wall"/>
      <sheetName val="연결임시"/>
      <sheetName val="합천내역"/>
      <sheetName val="입찰견적보고서"/>
      <sheetName val="산출내역서집계표"/>
      <sheetName val="4차원가계산서"/>
      <sheetName val="산출내역(K2)"/>
      <sheetName val="갑지"/>
      <sheetName val="공정표"/>
      <sheetName val="공사설명서"/>
      <sheetName val="가도공"/>
      <sheetName val="ABUT수량-A1"/>
      <sheetName val="이름정의"/>
      <sheetName val="주상복합실비산출"/>
      <sheetName val="주상복합"/>
      <sheetName val="기안"/>
      <sheetName val="수지표"/>
      <sheetName val="셀명"/>
      <sheetName val="ITEM"/>
      <sheetName val="재집"/>
      <sheetName val="시설수량표"/>
      <sheetName val="H-PILE수량집계"/>
      <sheetName val="플랜트 설치"/>
      <sheetName val="Sheet1 (2)"/>
      <sheetName val="건축내역서"/>
      <sheetName val="설비내역서"/>
      <sheetName val="전기내역서"/>
      <sheetName val="전기단가조사서"/>
      <sheetName val="실행"/>
      <sheetName val="단가조사서"/>
      <sheetName val="교환노무"/>
      <sheetName val="복명서"/>
      <sheetName val="2010공임"/>
      <sheetName val="내역서 (2)"/>
      <sheetName val="중기기준"/>
      <sheetName val="자판실행"/>
      <sheetName val="토사(PE)"/>
      <sheetName val="계수시트"/>
      <sheetName val="도급"/>
      <sheetName val="설계조건"/>
      <sheetName val="I一般比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>
        <row r="6">
          <cell r="G6">
            <v>2555056</v>
          </cell>
        </row>
        <row r="7">
          <cell r="G7">
            <v>226075</v>
          </cell>
        </row>
        <row r="11">
          <cell r="G11">
            <v>346609</v>
          </cell>
        </row>
        <row r="13">
          <cell r="G13">
            <v>575109</v>
          </cell>
        </row>
        <row r="15">
          <cell r="G15">
            <v>1337063</v>
          </cell>
        </row>
      </sheetData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설계표"/>
      <sheetName val="공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설계예산서"/>
      <sheetName val="예산내역서"/>
      <sheetName val="예정공정표"/>
      <sheetName val="총계"/>
      <sheetName val="DATE"/>
      <sheetName val="총괄"/>
      <sheetName val="토목"/>
      <sheetName val="본체"/>
      <sheetName val="진주방향"/>
      <sheetName val="기초입력 DATA"/>
      <sheetName val="단가대비표"/>
      <sheetName val="철거산출근거"/>
      <sheetName val="협력업체"/>
      <sheetName val="한강운반비"/>
      <sheetName val="요율"/>
      <sheetName val="동원"/>
      <sheetName val="일위대가 "/>
      <sheetName val="데이타"/>
      <sheetName val="단가 (2)"/>
      <sheetName val="목차"/>
      <sheetName val="1.설계설명서"/>
      <sheetName val="변수값"/>
      <sheetName val="중기상차"/>
      <sheetName val="AS복구"/>
      <sheetName val="중기터파기"/>
      <sheetName val="전차선로 물량표"/>
      <sheetName val="1안"/>
      <sheetName val="식재인부"/>
      <sheetName val="전기혼잡제경비(45)"/>
      <sheetName val="직접경비"/>
      <sheetName val="직접인건비"/>
      <sheetName val="집계"/>
      <sheetName val="설계명세서"/>
      <sheetName val="집계표"/>
      <sheetName val="공사예산하조서"/>
      <sheetName val="1-최종안"/>
      <sheetName val="사업분석-분양가결정"/>
      <sheetName val="일(4)"/>
      <sheetName val="공사내역"/>
      <sheetName val="설계산출표지"/>
      <sheetName val="Total"/>
      <sheetName val="고압수량(철거)"/>
      <sheetName val="30집계표"/>
      <sheetName val="수량"/>
      <sheetName val="부하LOAD"/>
      <sheetName val="2.단가산출서(총괄)"/>
      <sheetName val="5.일위대가"/>
      <sheetName val="단가표"/>
      <sheetName val="CODE"/>
      <sheetName val="COVER"/>
      <sheetName val="노무비"/>
      <sheetName val="내역"/>
      <sheetName val="자재단가"/>
      <sheetName val="총물량표"/>
      <sheetName val="기계경비(시간당)"/>
      <sheetName val="램머"/>
      <sheetName val="단가"/>
      <sheetName val="손익분기점 데이터"/>
      <sheetName val="전기"/>
      <sheetName val="주요자재단가"/>
      <sheetName val="노임단가"/>
      <sheetName val="3.내역서"/>
      <sheetName val="Macro1"/>
      <sheetName val="설계산출기초"/>
      <sheetName val="공사원가계산서"/>
      <sheetName val="도급예산내역서총괄표"/>
      <sheetName val="을부담운반비"/>
      <sheetName val="운반비산출"/>
      <sheetName val="1.수량집계(경전선)"/>
      <sheetName val="1.수량집계(부산신항)"/>
      <sheetName val="제안서입력"/>
      <sheetName val="프랜트면허"/>
      <sheetName val="Macro(MCC)"/>
      <sheetName val="총괄내역서"/>
      <sheetName val="FOB발"/>
      <sheetName val="중기비"/>
      <sheetName val="일위대가"/>
      <sheetName val="현장경비"/>
      <sheetName val="세금자료"/>
      <sheetName val="인건비"/>
      <sheetName val="예비"/>
      <sheetName val="합천내역"/>
      <sheetName val="도급예산내역서봉투"/>
    </sheetNames>
    <sheetDataSet>
      <sheetData sheetId="0"/>
      <sheetData sheetId="1"/>
      <sheetData sheetId="2" refreshError="1">
        <row r="127">
          <cell r="E127">
            <v>48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명입력"/>
      <sheetName val="근로자자료입력"/>
      <sheetName val="참고자료"/>
      <sheetName val="동원인원"/>
      <sheetName val="사통"/>
      <sheetName val="예산내~1"/>
      <sheetName val="일위대가"/>
      <sheetName val="30신설일위대가"/>
      <sheetName val="40총괄"/>
      <sheetName val="30집계표"/>
      <sheetName val="40집계"/>
      <sheetName val="경산"/>
      <sheetName val="견적대비"/>
      <sheetName val="N賃率-職"/>
      <sheetName val="관급_File"/>
      <sheetName val="내역서"/>
      <sheetName val="Price List"/>
      <sheetName val="2003 일위대가"/>
      <sheetName val="민감도"/>
      <sheetName val="준검 내역서"/>
      <sheetName val="백암비스타내역"/>
      <sheetName val="데이타"/>
      <sheetName val="식재인부"/>
      <sheetName val="지급자재"/>
      <sheetName val="중강당 내역"/>
      <sheetName val="총괄표"/>
      <sheetName val="산출근거"/>
      <sheetName val="을"/>
      <sheetName val="표지"/>
      <sheetName val="원가+내역"/>
      <sheetName val="원가계산서 "/>
      <sheetName val="일위대가목록"/>
      <sheetName val="평가데이터"/>
      <sheetName val="03전반노무비"/>
      <sheetName val="초기화면"/>
      <sheetName val="도급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일위대가 "/>
      <sheetName val="Y-WORK"/>
      <sheetName val="노무비"/>
      <sheetName val="#REF"/>
      <sheetName val="관급자재"/>
      <sheetName val="폐기물"/>
      <sheetName val="설계명세서"/>
      <sheetName val="일위산출"/>
      <sheetName val="공사원가계산서"/>
      <sheetName val="도급예산내역서총괄표"/>
      <sheetName val="본사업"/>
      <sheetName val="DATE"/>
      <sheetName val="정공공사"/>
      <sheetName val="고내분기~한림"/>
      <sheetName val="광령~경마장"/>
      <sheetName val="세기~광령"/>
      <sheetName val="예정(3)"/>
      <sheetName val="심사물량"/>
      <sheetName val="AS복구"/>
      <sheetName val="중기터파기"/>
      <sheetName val="변수값"/>
      <sheetName val="중기상차"/>
      <sheetName val="공사설계서"/>
      <sheetName val="착공계"/>
      <sheetName val="공내역서"/>
      <sheetName val="청천내"/>
      <sheetName val="자료입력"/>
      <sheetName val="예산명세서"/>
      <sheetName val="전체"/>
      <sheetName val="산출내역서"/>
      <sheetName val="FAX"/>
      <sheetName val="금액"/>
      <sheetName val="실행대비"/>
      <sheetName val="갑지"/>
      <sheetName val="집계표"/>
      <sheetName val="설계예산서"/>
      <sheetName val="예산내역서"/>
      <sheetName val="예정공정표"/>
      <sheetName val="총계"/>
      <sheetName val="설계산출기초"/>
      <sheetName val="도급예산내역서봉투"/>
      <sheetName val="설계산출표지"/>
      <sheetName val="을부담운반비"/>
      <sheetName val="운반비산출"/>
      <sheetName val="기초자료입력"/>
      <sheetName val="준공정산"/>
      <sheetName val="Sheet2 (2)"/>
      <sheetName val="구천"/>
      <sheetName val="2공구하도급내역서"/>
      <sheetName val="경비실"/>
      <sheetName val="1"/>
      <sheetName val="2"/>
      <sheetName val="3"/>
      <sheetName val="4"/>
      <sheetName val="5"/>
      <sheetName val="6"/>
      <sheetName val="요율"/>
      <sheetName val="자재대"/>
      <sheetName val="도로단위당"/>
      <sheetName val="구조물5월기성내역"/>
      <sheetName val="11-2.아파트내역"/>
      <sheetName val="Sheet1"/>
      <sheetName val="3차분발주내역"/>
      <sheetName val="간접"/>
      <sheetName val="공주-교대(A1)"/>
      <sheetName val="횡배수관"/>
      <sheetName val="재료"/>
      <sheetName val="설치자재"/>
      <sheetName val="심사계산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내역서1999.8최종"/>
      <sheetName val="식재일위대가"/>
      <sheetName val="세부내역"/>
      <sheetName val="실행견적"/>
      <sheetName val="공사개요"/>
      <sheetName val="단가 (2)"/>
      <sheetName val="인건비"/>
      <sheetName val="1차 내역서"/>
      <sheetName val="3.내역서"/>
      <sheetName val="단가산출"/>
      <sheetName val="설계내역서"/>
      <sheetName val="Sheet2"/>
      <sheetName val="공구"/>
      <sheetName val="노무"/>
      <sheetName val="간선계산"/>
      <sheetName val="VII-2현장경비"/>
      <sheetName val="Ⅴ-2.공종별내역"/>
      <sheetName val="공사현황"/>
      <sheetName val="일위"/>
      <sheetName val="J直材4"/>
      <sheetName val="C-직노1"/>
      <sheetName val="D-경비1"/>
      <sheetName val="1-2접지"/>
      <sheetName val="Total"/>
      <sheetName val="기초입력 DATA"/>
      <sheetName val="금액결정"/>
      <sheetName val="공통가설"/>
      <sheetName val="원가"/>
      <sheetName val="개요"/>
      <sheetName val="직재"/>
      <sheetName val="조명율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분전함신설"/>
      <sheetName val="접지1종"/>
      <sheetName val="기계경비(시간당)"/>
      <sheetName val="램머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산출금액내역"/>
      <sheetName val="노임"/>
      <sheetName val="전선 및 전선관"/>
      <sheetName val="조명율표"/>
      <sheetName val="설비"/>
      <sheetName val="일위단위"/>
      <sheetName val="월래"/>
      <sheetName val="동원인원"/>
      <sheetName val="일위대가"/>
      <sheetName val="기초자료입력"/>
      <sheetName val="준공정산"/>
      <sheetName val="사통"/>
      <sheetName val="내역서"/>
      <sheetName val="설계명세서"/>
      <sheetName val="Baby일위대가"/>
      <sheetName val="철거산출근거"/>
      <sheetName val="청천내"/>
      <sheetName val="공리일"/>
      <sheetName val="용수량(생활용수)"/>
      <sheetName val="빗물받이(910-510-410)"/>
      <sheetName val="증산변경"/>
      <sheetName val="본공사"/>
      <sheetName val="자재단가"/>
      <sheetName val="조명시설"/>
      <sheetName val="현장소운반"/>
      <sheetName val="관구보호몰탈"/>
      <sheetName val="2. 공원조도"/>
      <sheetName val="단가조사-2"/>
      <sheetName val="토목"/>
      <sheetName val="경산"/>
      <sheetName val="설계서"/>
      <sheetName val="#REF"/>
      <sheetName val="준검 내역서"/>
      <sheetName val="공사개요"/>
      <sheetName val="순공사비"/>
      <sheetName val="말뚝물량"/>
      <sheetName val="공사현황"/>
      <sheetName val="평가데이터"/>
      <sheetName val="단가"/>
      <sheetName val="기안"/>
      <sheetName val="본서하반기"/>
      <sheetName val="하반기(지구대)"/>
      <sheetName val="Sheet1"/>
      <sheetName val="내역_FILE"/>
      <sheetName val="일반부표"/>
      <sheetName val="단가 (2)"/>
      <sheetName val="Sheet6"/>
      <sheetName val="자재대"/>
      <sheetName val="기초자료"/>
      <sheetName val="1차 내역서"/>
      <sheetName val="원가계산서 "/>
      <sheetName val="노임단가"/>
      <sheetName val="data spec"/>
      <sheetName val="견적단가"/>
      <sheetName val="데이타"/>
      <sheetName val="총괄메뉴"/>
      <sheetName val="wall"/>
      <sheetName val="조경"/>
      <sheetName val="기계경비_시간당_"/>
      <sheetName val="DATE"/>
      <sheetName val="직재"/>
      <sheetName val="공종목록표"/>
      <sheetName val="총투입계"/>
      <sheetName val="공사노임"/>
      <sheetName val="갑지"/>
      <sheetName val="점검총괄"/>
      <sheetName val="30집계표"/>
      <sheetName val="3.공통공사대비"/>
      <sheetName val="노무비"/>
      <sheetName val="이름정의"/>
      <sheetName val="기초"/>
      <sheetName val="L_RPTB02_01"/>
      <sheetName val="Sheet1 (2)"/>
      <sheetName val="라.공사비"/>
      <sheetName val="다.도서인쇄비"/>
      <sheetName val="수량산출"/>
      <sheetName val="요율"/>
      <sheetName val="단가표"/>
      <sheetName val="Y-WORK"/>
      <sheetName val="도근좌표"/>
      <sheetName val="설계"/>
      <sheetName val="토목공사"/>
      <sheetName val="입찰견적보고서"/>
      <sheetName val="중기사용료산출근거"/>
      <sheetName val="단가산출"/>
      <sheetName val="내역"/>
      <sheetName val="설계내역서"/>
      <sheetName val="1차공사-일위대가"/>
      <sheetName val="원가계산"/>
      <sheetName val="일위대가 "/>
      <sheetName val="단위수량"/>
      <sheetName val="시중노임"/>
      <sheetName val="설계예산서"/>
      <sheetName val="입력"/>
      <sheetName val="파일의이용"/>
      <sheetName val="초기화면"/>
      <sheetName val="단가산출2"/>
      <sheetName val="단가 및 재료비"/>
      <sheetName val="계양가시설"/>
      <sheetName val="SANBAISU"/>
      <sheetName val="database"/>
      <sheetName val="부하계산"/>
      <sheetName val="현장경비"/>
      <sheetName val="총괄"/>
      <sheetName val="공사설계"/>
      <sheetName val="명세서"/>
      <sheetName val="4.2유효폭의 계산"/>
      <sheetName val="계약내역"/>
      <sheetName val="토공(우물통,기타) "/>
      <sheetName val="현북"/>
      <sheetName val="3.고용보험료산출근거"/>
      <sheetName val="4.고용보험"/>
      <sheetName val="99노임단가"/>
      <sheetName val="70%"/>
      <sheetName val="진주방향"/>
      <sheetName val="변수값"/>
      <sheetName val="중기상차"/>
      <sheetName val="AS복구"/>
      <sheetName val="중기터파기"/>
      <sheetName val="총괄표"/>
      <sheetName val="공사기본내용입력"/>
      <sheetName val="인건비"/>
      <sheetName val="자료입력"/>
      <sheetName val="예산명세서"/>
      <sheetName val="코스모공장 (어음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노임"/>
      <sheetName val="자재물량"/>
      <sheetName val="단가조사"/>
      <sheetName val="1호인버트수량"/>
      <sheetName val="관로토공"/>
      <sheetName val="내역"/>
      <sheetName val="Total"/>
      <sheetName val="견적의뢰"/>
      <sheetName val="설계명세서"/>
      <sheetName val="일위목록"/>
      <sheetName val="데이타"/>
      <sheetName val="공종"/>
      <sheetName val="21301동"/>
      <sheetName val="기계경비(시간당)"/>
      <sheetName val="램머"/>
      <sheetName val="자재단가"/>
      <sheetName val="공량산출서"/>
      <sheetName val="토사(PE)"/>
      <sheetName val="평가데이터"/>
      <sheetName val="단가"/>
      <sheetName val="오수토공"/>
      <sheetName val="계수시트"/>
      <sheetName val="#REF"/>
      <sheetName val="성곽내역서"/>
      <sheetName val="내역서"/>
      <sheetName val="DATE"/>
      <sheetName val="교사기준면적(초등)"/>
      <sheetName val="CTEMCOST"/>
      <sheetName val="효성CB 1P기초"/>
      <sheetName val="Customer Databas"/>
      <sheetName val="공사비산출서"/>
      <sheetName val="관로부문"/>
      <sheetName val="내역서01"/>
      <sheetName val="내역서관로"/>
      <sheetName val="내역서설비"/>
      <sheetName val="내역서케이블"/>
      <sheetName val="부하계산서"/>
      <sheetName val="도급내역"/>
      <sheetName val="일산실행내역"/>
      <sheetName val="공사개요"/>
      <sheetName val="설명"/>
      <sheetName val="전력구구조물산근"/>
      <sheetName val="투찰금액"/>
      <sheetName val="관급_File"/>
      <sheetName val="2000년1차"/>
      <sheetName val="2000전체분"/>
      <sheetName val="당사"/>
      <sheetName val="수량산출"/>
      <sheetName val="내역(토목)"/>
      <sheetName val="토목공사일반"/>
      <sheetName val="6.관급자재조서"/>
      <sheetName val="한전일위"/>
      <sheetName val="총괄내역서"/>
      <sheetName val="재료"/>
      <sheetName val="작성"/>
      <sheetName val="Y-WORK"/>
      <sheetName val="관급총괄"/>
      <sheetName val="총괄집계표"/>
      <sheetName val="자재"/>
      <sheetName val="data"/>
      <sheetName val="조명율표"/>
      <sheetName val="옥외외등집계표"/>
      <sheetName val="예비"/>
      <sheetName val="노임단가"/>
      <sheetName val="단가비교표"/>
      <sheetName val="전선 및 전선관"/>
      <sheetName val="가로등내역서"/>
      <sheetName val="일위대가"/>
      <sheetName val="공사원가계산서"/>
      <sheetName val="임대견적서"/>
      <sheetName val="01"/>
      <sheetName val="도급기성"/>
      <sheetName val="홍보비디오"/>
      <sheetName val="내역서2안"/>
      <sheetName val="직노"/>
      <sheetName val="프랜트면허"/>
      <sheetName val="원가계산서"/>
      <sheetName val="구천"/>
      <sheetName val="공통가설"/>
      <sheetName val="본사공가현황"/>
      <sheetName val="단가산출"/>
      <sheetName val="순공사비"/>
      <sheetName val="Sheet1"/>
      <sheetName val="증감대비"/>
      <sheetName val="일위대가 "/>
      <sheetName val="노무비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관급자재"/>
      <sheetName val="변경관급자재"/>
      <sheetName val="설계예산서"/>
      <sheetName val="적현로"/>
      <sheetName val="소비자가"/>
      <sheetName val="요율"/>
      <sheetName val="자재대"/>
      <sheetName val="빌딩 안내"/>
      <sheetName val="기초입력 DATA"/>
      <sheetName val="청천내"/>
      <sheetName val="정부노임단가"/>
      <sheetName val="인건비"/>
      <sheetName val="Baby일위대가"/>
      <sheetName val="기계경비"/>
      <sheetName val="예산조서"/>
      <sheetName val="물품구매"/>
      <sheetName val="XL4Poppy"/>
      <sheetName val="22신설수량"/>
      <sheetName val="기둥(원형)"/>
      <sheetName val="전기"/>
      <sheetName val="원가+내역"/>
      <sheetName val="경상"/>
      <sheetName val="가설"/>
      <sheetName val="단위수량"/>
      <sheetName val="공정집계"/>
      <sheetName val="수량집계"/>
      <sheetName val="파일의이용"/>
      <sheetName val="2.고용보험료산출근거"/>
      <sheetName val="한일양산"/>
      <sheetName val="관급자재내역서"/>
      <sheetName val="설계예산내역서"/>
      <sheetName val="일 위 대 가 표"/>
      <sheetName val="단가 및 재료비"/>
      <sheetName val="중기사용료산출근거"/>
      <sheetName val="도급"/>
      <sheetName val="투찰가"/>
      <sheetName val="투찰내역"/>
      <sheetName val="토공"/>
      <sheetName val="경산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2009년설계(안)"/>
      <sheetName val="총괄표"/>
      <sheetName val="값"/>
      <sheetName val="은평작업지시대장"/>
      <sheetName val="단"/>
      <sheetName val="대가표(품셈)"/>
      <sheetName val="갑지1"/>
      <sheetName val="판매시설"/>
      <sheetName val="주민복지관"/>
      <sheetName val="지하주차장"/>
      <sheetName val="제경비"/>
      <sheetName val="준검 내역서"/>
      <sheetName val="관접합및부설"/>
      <sheetName val="기초단가"/>
      <sheetName val="1-최종안"/>
      <sheetName val="사업분석-분양가결정"/>
      <sheetName val="부대공"/>
      <sheetName val="포장공"/>
      <sheetName val="익산-"/>
      <sheetName val="Sheet5"/>
      <sheetName val="2-5. 예산조서"/>
      <sheetName val="주요자재단가"/>
      <sheetName val="철거산출근거"/>
      <sheetName val="30신설일위대가"/>
      <sheetName val="일(4)"/>
      <sheetName val="사업수지"/>
      <sheetName val="Sheet3"/>
      <sheetName val="설계산출표지"/>
      <sheetName val="토사_PE_"/>
      <sheetName val="시설물"/>
      <sheetName val="식재출력용"/>
      <sheetName val="유지관리"/>
      <sheetName val="실행간접비용"/>
      <sheetName val="9.운반비산출"/>
      <sheetName val="49"/>
      <sheetName val="건축"/>
      <sheetName val="허용전류"/>
      <sheetName val="MCC"/>
      <sheetName val="구조물철거타공정이월"/>
      <sheetName val="설계내역서"/>
      <sheetName val="단위단가"/>
      <sheetName val="일위대가목차"/>
      <sheetName val="산출금액내역"/>
      <sheetName val="분전함신설"/>
      <sheetName val="접지1종"/>
      <sheetName val="시설물일위"/>
      <sheetName val="물량산출서"/>
      <sheetName val="품셈TABLE"/>
      <sheetName val="수주추정"/>
      <sheetName val="표지"/>
      <sheetName val="(C)원내역"/>
      <sheetName val="관급단가"/>
      <sheetName val="하조서"/>
      <sheetName val="갑지"/>
      <sheetName val="굴착현장"/>
      <sheetName val="연장(직관)"/>
      <sheetName val="설비"/>
      <sheetName val="9GNG운반"/>
      <sheetName val="동원인원"/>
      <sheetName val="database"/>
      <sheetName val="설비원가"/>
      <sheetName val="출자한도"/>
      <sheetName val="물가자료"/>
      <sheetName val="1"/>
      <sheetName val="차도조도계산"/>
      <sheetName val="집계표"/>
      <sheetName val="조경"/>
      <sheetName val="시행예산"/>
      <sheetName val="공종구간"/>
      <sheetName val="공종목록표"/>
      <sheetName val="기본자료입력"/>
      <sheetName val="G.R300경비"/>
      <sheetName val="공정표"/>
      <sheetName val="c_balju"/>
      <sheetName val=" 견적서"/>
      <sheetName val="손익분석"/>
      <sheetName val="70%"/>
      <sheetName val="양식"/>
      <sheetName val="일위대가(가설)"/>
      <sheetName val="서대문대장"/>
      <sheetName val="간선계산"/>
      <sheetName val="설계내역(2000)"/>
      <sheetName val="현장관리비"/>
      <sheetName val="설비(제출)"/>
      <sheetName val="터널조도"/>
      <sheetName val="계산서(곡선부)"/>
      <sheetName val="포장재료집계표"/>
      <sheetName val="배관표"/>
      <sheetName val="노무비 근거"/>
      <sheetName val="97 사업추정(WEKI)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Macro1"/>
      <sheetName val="재정비직인"/>
      <sheetName val="재정비내역"/>
      <sheetName val="지적고시내역"/>
      <sheetName val="계림(함평)"/>
      <sheetName val="계림(장성)"/>
      <sheetName val="기자재비"/>
      <sheetName val="대전-교대(A1-A2)"/>
      <sheetName val="총투입계"/>
      <sheetName val="유림골조"/>
      <sheetName val="J"/>
      <sheetName val="Sheet4"/>
      <sheetName val="자료"/>
      <sheetName val="입사일"/>
      <sheetName val="노무비산출(아파트 전체)-경보"/>
      <sheetName val="99년신청"/>
      <sheetName val="기초자료입력"/>
      <sheetName val="도급예산내역서총괄표"/>
      <sheetName val="을"/>
      <sheetName val="단면치수"/>
      <sheetName val="전통건설"/>
      <sheetName val="기계공사물량집계"/>
      <sheetName val="산근"/>
      <sheetName val="국내총괄"/>
      <sheetName val="가시설단위수량"/>
      <sheetName val="SORCE1"/>
      <sheetName val="견적단가"/>
      <sheetName val="남양시작동010313100%"/>
      <sheetName val="도급내역5+800"/>
      <sheetName val="도급금액"/>
      <sheetName val="예산내역서"/>
      <sheetName val="설계예시"/>
      <sheetName val="공사명입력"/>
      <sheetName val="근로자자료입력"/>
      <sheetName val="참고자료"/>
      <sheetName val="공리일"/>
      <sheetName val="상호참고자료"/>
      <sheetName val="공정코드"/>
      <sheetName val="Sheet9"/>
      <sheetName val="Sheet14"/>
      <sheetName val="Sheet13"/>
      <sheetName val="Sheet10"/>
      <sheetName val="전기자료"/>
      <sheetName val="수안보-MBR1"/>
      <sheetName val="BSD (2)"/>
      <sheetName val="우수관로집계"/>
      <sheetName val="원가계산"/>
      <sheetName val="목차"/>
      <sheetName val="1.토공집계"/>
      <sheetName val="010101"/>
      <sheetName val="실행철강하도"/>
      <sheetName val="Hauptdaten"/>
      <sheetName val="기계공사"/>
      <sheetName val="개요"/>
      <sheetName val="실행대비"/>
      <sheetName val="견적가"/>
      <sheetName val="공종단가"/>
      <sheetName val="4차공사"/>
      <sheetName val="기성내역서표지"/>
      <sheetName val="변경내역서간지"/>
      <sheetName val="배수공"/>
      <sheetName val="5지구단위"/>
      <sheetName val="교차로(1) "/>
      <sheetName val="물집"/>
      <sheetName val="조명시설"/>
      <sheetName val="현장소운반"/>
      <sheetName val="관구보호몰탈"/>
      <sheetName val="1.변압기용량"/>
      <sheetName val="일위(열차무선)"/>
      <sheetName val="대구-교대(A1)"/>
      <sheetName val="OPGW기별"/>
      <sheetName val="N賃率-職"/>
      <sheetName val="을지"/>
      <sheetName val="2공구산출내역"/>
      <sheetName val="도급예산내역서봉투"/>
      <sheetName val="을부담운반비"/>
      <sheetName val="운반비산출"/>
      <sheetName val="INPUT"/>
      <sheetName val="입적6-10"/>
      <sheetName val="연결임시"/>
      <sheetName val="NEYOK"/>
      <sheetName val="코드표"/>
      <sheetName val="자재코드"/>
      <sheetName val="구조물공집계"/>
      <sheetName val="말뚝물량"/>
      <sheetName val="GI-LIST"/>
      <sheetName val="총괄"/>
      <sheetName val="DATA1"/>
      <sheetName val="용역비내역-진짜"/>
      <sheetName val="단가표"/>
      <sheetName val="Inst."/>
      <sheetName val="1회갑지"/>
      <sheetName val="2회내역"/>
      <sheetName val="전선 및 전선관-자유로"/>
      <sheetName val="관로터파기-자유로"/>
      <sheetName val="대공종"/>
      <sheetName val="지중자재단가"/>
      <sheetName val="초기화면"/>
      <sheetName val="설치자재"/>
      <sheetName val="건축내역서"/>
      <sheetName val="설비내역서"/>
      <sheetName val="전기내역서"/>
      <sheetName val="골조시행"/>
      <sheetName val="월래"/>
      <sheetName val="SG"/>
      <sheetName val="ABUT수량-A1"/>
      <sheetName val="유림총괄"/>
      <sheetName val="시운전연료"/>
      <sheetName val="1차 내역서"/>
      <sheetName val="건축내역"/>
      <sheetName val="건축일"/>
      <sheetName val="1월"/>
      <sheetName val="공통비(전체)"/>
      <sheetName val="투자비"/>
      <sheetName val="조성원가DATA"/>
      <sheetName val="사업비"/>
      <sheetName val="간접"/>
      <sheetName val="별표 "/>
      <sheetName val="토공사(흙막이)"/>
      <sheetName val="공사원가"/>
      <sheetName val="2-1. 경관조명 내역총괄표"/>
      <sheetName val="노임(1차)"/>
      <sheetName val="약품공급2"/>
      <sheetName val="03전반노무비"/>
      <sheetName val="설계산출기초"/>
      <sheetName val="VII-2현장경비"/>
      <sheetName val="Ⅴ-2.공종별내역"/>
      <sheetName val="기본단가"/>
      <sheetName val="인건비단가"/>
      <sheetName val=""/>
      <sheetName val="견적서을"/>
      <sheetName val="EP0618"/>
      <sheetName val="잡비계산"/>
      <sheetName val="중기"/>
      <sheetName val="일위대가표"/>
      <sheetName val="지급자재내역서"/>
      <sheetName val="코스모공장 (어음)"/>
      <sheetName val="설계내역2"/>
      <sheetName val="부대공Ⅱ"/>
      <sheetName val="설변내역서"/>
      <sheetName val="건축2"/>
      <sheetName val="공토공단위당"/>
      <sheetName val="빙장비사양"/>
      <sheetName val="장비사양"/>
      <sheetName val="총내역서"/>
      <sheetName val="직재"/>
      <sheetName val="재집"/>
      <sheetName val="주소"/>
      <sheetName val="현장경비"/>
      <sheetName val="터파기및재료"/>
      <sheetName val="SCHEDULE"/>
      <sheetName val="토공사"/>
      <sheetName val="제경비율"/>
      <sheetName val="I一般比"/>
      <sheetName val="산출"/>
      <sheetName val="금액내역서"/>
      <sheetName val="cal"/>
      <sheetName val="품셈표"/>
      <sheetName val="협력업체"/>
      <sheetName val="단면 (2)"/>
      <sheetName val="용소리교"/>
      <sheetName val="기본단가표"/>
      <sheetName val="견적대비"/>
      <sheetName val="TEL"/>
      <sheetName val="대가 (보완)"/>
      <sheetName val="갑지(추정)"/>
      <sheetName val="용산3(영광)"/>
      <sheetName val="세금자료"/>
      <sheetName val="현황CODE"/>
      <sheetName val="손익현황"/>
      <sheetName val="변수값"/>
      <sheetName val="도색및표지판 단위수량"/>
      <sheetName val="견적서"/>
      <sheetName val="물가대비표"/>
      <sheetName val="토건"/>
      <sheetName val="공사기본내용입력"/>
      <sheetName val="내역서1999.8최종"/>
      <sheetName val="주현(해보)"/>
      <sheetName val="주현(영광)"/>
      <sheetName val="화해(함평)"/>
      <sheetName val="화해(장성)"/>
      <sheetName val="환경기계공정표 (3)"/>
      <sheetName val="PIPE"/>
      <sheetName val="공사비_NDE"/>
      <sheetName val="S0"/>
      <sheetName val="마포토정"/>
      <sheetName val="ELECTRIC"/>
      <sheetName val="일위대가목록"/>
      <sheetName val="기기리스트"/>
      <sheetName val="도장면"/>
      <sheetName val="도장면적"/>
      <sheetName val="냉난방(부대공사)"/>
      <sheetName val="단가 (2)"/>
      <sheetName val="총괄변경내역서"/>
      <sheetName val="제1회기성청구.20110620.xlsx"/>
      <sheetName val="Option"/>
      <sheetName val="공통비총괄표"/>
      <sheetName val="Sheet2"/>
      <sheetName val="기본자료"/>
      <sheetName val="인건-측정"/>
      <sheetName val="시중노임"/>
      <sheetName val="2003 일위대가"/>
      <sheetName val="기계설비품셈"/>
      <sheetName val="[자재물량.XLS]_____1_c_MAYBE______2"/>
      <sheetName val="2003상반기노임기준"/>
      <sheetName val="교대(A1-A2)"/>
      <sheetName val="DS0 단위"/>
      <sheetName val="DS1 단위"/>
      <sheetName val="실적원가"/>
      <sheetName val="hvac(제어동)"/>
      <sheetName val="표지 (2)"/>
      <sheetName val="Gia vat tu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가로등 조도계산"/>
      <sheetName val="서울대규장각(가시설흙막이)"/>
      <sheetName val="신영교차로"/>
      <sheetName val="전기일위대가"/>
      <sheetName val="원가계산서 "/>
      <sheetName val="경비대가"/>
      <sheetName val="신기제1터널"/>
      <sheetName val="기안"/>
      <sheetName val="ITEM"/>
      <sheetName val="WORK"/>
      <sheetName val="우수관로터파기고"/>
      <sheetName val="기초목록"/>
      <sheetName val="자재물량.XLS"/>
      <sheetName val="%EC%9E%90%EC%9E%AC%EB%AC%BC%EB%"/>
      <sheetName val="본선및홈복구"/>
      <sheetName val="초"/>
      <sheetName val="3BL공동구 수량"/>
      <sheetName val="입력DATA"/>
      <sheetName val="바닥판"/>
      <sheetName val="말뚝지지력산정"/>
      <sheetName val="부대내역"/>
      <sheetName val="99총공사내역서"/>
      <sheetName val="설계예산서(1공구)"/>
      <sheetName val="관경별내역서"/>
      <sheetName val="인건비기준"/>
      <sheetName val="노임단가적용"/>
      <sheetName val="일위총괄"/>
      <sheetName val="노임이"/>
      <sheetName val="특별교실"/>
      <sheetName val="기성"/>
      <sheetName val="Sheet2 (2)"/>
      <sheetName val="기술부 VENDOR LIST"/>
      <sheetName val="시중노임단가"/>
      <sheetName val="단가 "/>
      <sheetName val="일반공사"/>
      <sheetName val="주차구획선수량"/>
      <sheetName val="변경내역서"/>
      <sheetName val="방식총괄"/>
      <sheetName val="입찰안"/>
      <sheetName val="계장 품셈표"/>
      <sheetName val="조건표"/>
      <sheetName val="4 노임단가"/>
      <sheetName val="관급 자재수량집계표"/>
      <sheetName val="장비비기준"/>
      <sheetName val="계정"/>
      <sheetName val="업종코드"/>
      <sheetName val="(당평)자재"/>
      <sheetName val="당초명세(평)"/>
      <sheetName val="BID"/>
      <sheetName val="우배수"/>
      <sheetName val="계산식"/>
      <sheetName val="대비"/>
      <sheetName val="몰탈콘크리트"/>
      <sheetName val="철근집계"/>
      <sheetName val="라멘본체수량"/>
      <sheetName val="자단"/>
      <sheetName val="개략도"/>
      <sheetName val="케이블LIST(접속)"/>
      <sheetName val="케이블LIST"/>
      <sheetName val="토질조사"/>
      <sheetName val="가로등"/>
      <sheetName val="자판실행"/>
      <sheetName val="수량집계표"/>
      <sheetName val="공종별수량집계"/>
      <sheetName val="빗물받이(910-510-410)"/>
      <sheetName val="구리토평1전기"/>
      <sheetName val="투입내역"/>
      <sheetName val="이형관"/>
      <sheetName val="백룡교차로"/>
      <sheetName val="산정교차로"/>
      <sheetName val="내역서(사업소)"/>
      <sheetName val="단가산출2"/>
      <sheetName val="단가산출1"/>
      <sheetName val="C.배수관공"/>
      <sheetName val="편입용지조서"/>
      <sheetName val="계약내역서"/>
      <sheetName val="토목순공사비1차분"/>
      <sheetName val="보성조서"/>
      <sheetName val="08공임"/>
      <sheetName val="기중"/>
      <sheetName val="일위2"/>
      <sheetName val="설치공사비"/>
      <sheetName val="운반비(시흥)"/>
      <sheetName val="현장"/>
      <sheetName val="우수관로연장산출-토사"/>
      <sheetName val="공사착공계"/>
      <sheetName val="설계서"/>
      <sheetName val="익산"/>
      <sheetName val="시설물기초"/>
      <sheetName val="적요"/>
      <sheetName val="사통"/>
      <sheetName val="관급"/>
      <sheetName val="DATA(BAC)"/>
      <sheetName val="AP1"/>
      <sheetName val="감액총괄표"/>
      <sheetName val="배수관집계"/>
      <sheetName val="환율change"/>
      <sheetName val="[자재물량.XLS]_____1_c_MAYBE______3"/>
      <sheetName val="[자재물량.XLS]_____1_c_MAYBE______6"/>
      <sheetName val="[자재물량.XLS]_____1_c_MAYBE______4"/>
      <sheetName val="[자재물량.XLS]_____1_c_MAYBE______5"/>
      <sheetName val="인사자료총집계"/>
      <sheetName val="최종견"/>
      <sheetName val="[자재물량.XLS]\\유기한1\c\MAYBE\자재물량.X"/>
      <sheetName val="시멘트,모래,자갈"/>
      <sheetName val="갑(전기)"/>
      <sheetName val="교통대책내역"/>
      <sheetName val="직접경비"/>
      <sheetName val="직접인건비"/>
      <sheetName val="POWER"/>
      <sheetName val="관로공정"/>
      <sheetName val="SLAB&quot;1&quot;"/>
      <sheetName val="청 구"/>
      <sheetName val="금강견적"/>
      <sheetName val="노무비단가"/>
      <sheetName val="주빔의 설계"/>
      <sheetName val="b_balju_cho"/>
      <sheetName val="범례표"/>
      <sheetName val="연결관연장산출"/>
      <sheetName val="해평견적"/>
      <sheetName val="관경별-퇴적깊이별 준설량(㎥당m)산정표"/>
      <sheetName val="도근좌표"/>
      <sheetName val="수량산출(음암)"/>
      <sheetName val="오억미만"/>
      <sheetName val="환산"/>
      <sheetName val="일위목차"/>
      <sheetName val="계획금액"/>
      <sheetName val="건축공사"/>
      <sheetName val="견적조건"/>
      <sheetName val="중기손료"/>
      <sheetName val="목록"/>
      <sheetName val="CATV"/>
      <sheetName val="CB"/>
      <sheetName val="대목"/>
      <sheetName val="전계가"/>
      <sheetName val="설계조건"/>
      <sheetName val="Mc1"/>
      <sheetName val="기초코드"/>
      <sheetName val="STEEL BOX 단면설계(SEC.8)"/>
      <sheetName val="세부내역"/>
      <sheetName val="WELDING"/>
      <sheetName val="통로box전기"/>
      <sheetName val="모래기초"/>
      <sheetName val="단가비교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경북"/>
      <sheetName val=" 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정거장"/>
      <sheetName val="환승정거장"/>
      <sheetName val="인건비"/>
      <sheetName val="노무비"/>
    </sheetNames>
    <sheetDataSet>
      <sheetData sheetId="0"/>
      <sheetData sheetId="1"/>
      <sheetData sheetId="2" refreshError="1">
        <row r="3">
          <cell r="B3" t="str">
            <v>특고압케이블전공</v>
          </cell>
          <cell r="C3">
            <v>109081</v>
          </cell>
        </row>
        <row r="4">
          <cell r="B4" t="str">
            <v>고압케이블전공</v>
          </cell>
          <cell r="C4">
            <v>80902</v>
          </cell>
        </row>
        <row r="5">
          <cell r="B5" t="str">
            <v>저압케이블전공</v>
          </cell>
          <cell r="C5">
            <v>67695</v>
          </cell>
        </row>
        <row r="6">
          <cell r="B6" t="str">
            <v>배전전공</v>
          </cell>
          <cell r="C6">
            <v>165958</v>
          </cell>
        </row>
        <row r="7">
          <cell r="B7" t="str">
            <v>특별인부</v>
          </cell>
          <cell r="C7">
            <v>52788</v>
          </cell>
        </row>
        <row r="8">
          <cell r="B8" t="str">
            <v>보통인부</v>
          </cell>
          <cell r="C8">
            <v>38932</v>
          </cell>
        </row>
        <row r="9">
          <cell r="B9" t="str">
            <v>비계공</v>
          </cell>
          <cell r="C9">
            <v>71272</v>
          </cell>
        </row>
        <row r="10">
          <cell r="B10" t="str">
            <v>플랜트전공</v>
          </cell>
          <cell r="C10">
            <v>59158</v>
          </cell>
        </row>
        <row r="11">
          <cell r="B11" t="str">
            <v>목 도 공</v>
          </cell>
          <cell r="C11">
            <v>65052</v>
          </cell>
        </row>
        <row r="12">
          <cell r="B12" t="str">
            <v>기 계 설 치 공</v>
          </cell>
          <cell r="C12">
            <v>54468</v>
          </cell>
        </row>
        <row r="13">
          <cell r="B13" t="str">
            <v>내선전공</v>
          </cell>
          <cell r="C13">
            <v>53401</v>
          </cell>
        </row>
        <row r="14">
          <cell r="B14" t="str">
            <v>철도신호공</v>
          </cell>
          <cell r="C14">
            <v>91681</v>
          </cell>
        </row>
        <row r="15">
          <cell r="B15" t="str">
            <v>계 장 공</v>
          </cell>
          <cell r="C15">
            <v>57107</v>
          </cell>
        </row>
        <row r="16">
          <cell r="B16" t="str">
            <v>통신기사1급</v>
          </cell>
          <cell r="C16">
            <v>92459</v>
          </cell>
        </row>
        <row r="17">
          <cell r="B17" t="str">
            <v>통신기사2급</v>
          </cell>
          <cell r="C17">
            <v>86709</v>
          </cell>
        </row>
      </sheetData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선 및 전선관"/>
      <sheetName val="처음"/>
      <sheetName val="집계모듈"/>
      <sheetName val="집계"/>
      <sheetName val="집계계산"/>
      <sheetName val="수량작업시트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자재물량"/>
      <sheetName val="단가조사"/>
      <sheetName val="일위대가목록"/>
      <sheetName val="노임"/>
      <sheetName val="선로의 %임피던스 "/>
      <sheetName val="효성CB 1P기초"/>
      <sheetName val="인건비"/>
    </sheetNames>
    <sheetDataSet>
      <sheetData sheetId="0" refreshError="1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전선 및 전선관"/>
      <sheetName val="N賃率-職"/>
      <sheetName val="쌍송교"/>
      <sheetName val="단가"/>
      <sheetName val="옥외 전력간선공사"/>
      <sheetName val="단가산출"/>
      <sheetName val="수로단위수량"/>
      <sheetName val="산출"/>
      <sheetName val="내역"/>
      <sheetName val="건물"/>
      <sheetName val="분당전기"/>
      <sheetName val="부대공"/>
      <sheetName val="포장공"/>
      <sheetName val="토공"/>
      <sheetName val="입찰안"/>
      <sheetName val="부대내역"/>
      <sheetName val="가로등내역서"/>
      <sheetName val="전차선로 물량표"/>
      <sheetName val="DATA"/>
      <sheetName val="데이타"/>
      <sheetName val="간선계산"/>
      <sheetName val="1차 내역서"/>
      <sheetName val="패널"/>
      <sheetName val="SAMPLE"/>
      <sheetName val="교각1"/>
      <sheetName val="단가대비표"/>
      <sheetName val="원가계산서 "/>
      <sheetName val="램머"/>
      <sheetName val="기계경비(시간당)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MOTOR"/>
      <sheetName val="배관배선 단가조사"/>
      <sheetName val="터파기및재료"/>
      <sheetName val="INPUT"/>
      <sheetName val="전기일위대가"/>
      <sheetName val="수량산출"/>
      <sheetName val="49일위"/>
      <sheetName val="48일위"/>
      <sheetName val="1안"/>
      <sheetName val="3.내역서"/>
      <sheetName val="내역서"/>
      <sheetName val="정산"/>
      <sheetName val="BEND LOSS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물가대비표"/>
      <sheetName val="요율"/>
      <sheetName val="#REF"/>
      <sheetName val="2공구산출내역"/>
      <sheetName val="직노"/>
      <sheetName val="CTEMCOST"/>
      <sheetName val="설비"/>
      <sheetName val="자재목록"/>
      <sheetName val="고압큐비클"/>
      <sheetName val="갑지"/>
      <sheetName val="집계표"/>
      <sheetName val="손익분석"/>
      <sheetName val="LIST"/>
      <sheetName val="말뚝물량"/>
      <sheetName val="프랜트면허"/>
      <sheetName val="토목주소"/>
      <sheetName val="수목표준대가"/>
      <sheetName val="전국현황"/>
      <sheetName val="BOX전기내역"/>
      <sheetName val="자재단가"/>
      <sheetName val="ABUT수량-A1"/>
      <sheetName val="실행내역서"/>
      <sheetName val="기자재비"/>
      <sheetName val="용수개거 내역수량집계표"/>
      <sheetName val="guard(mac)"/>
      <sheetName val="토목"/>
      <sheetName val="일위대가"/>
      <sheetName val="wall"/>
      <sheetName val="2000시행총괄"/>
      <sheetName val="1.설계기준"/>
      <sheetName val="중기사용료산출근거"/>
      <sheetName val="단가 및 재료비"/>
      <sheetName val="명일작업계획 (3)"/>
      <sheetName val="설비2차"/>
      <sheetName val="덤프트럭계수"/>
      <sheetName val="이식운반"/>
      <sheetName val="노임단가"/>
      <sheetName val="200"/>
      <sheetName val="Sheet1"/>
      <sheetName val="DATA 입력란"/>
      <sheetName val="1. 설계조건 2.단면가정 3. 하중계산"/>
      <sheetName val="대목"/>
      <sheetName val="내역5"/>
      <sheetName val="시설물기초"/>
      <sheetName val="금액내역서"/>
      <sheetName val="일위대가(출입)"/>
      <sheetName val="9811"/>
      <sheetName val="단가및재료비"/>
      <sheetName val="설계명세서"/>
      <sheetName val="공리공제"/>
      <sheetName val="공종구간"/>
      <sheetName val="설계조건"/>
      <sheetName val="일위목록"/>
      <sheetName val="자료"/>
      <sheetName val="부하계산서"/>
      <sheetName val="설계예산서"/>
      <sheetName val="예산내역서"/>
      <sheetName val="옥내등-형광등"/>
      <sheetName val="건축공사 집계표"/>
      <sheetName val="골조"/>
      <sheetName val="용산1(해보)"/>
      <sheetName val="전기변내역"/>
      <sheetName val="단가표"/>
      <sheetName val="첨부1-1"/>
      <sheetName val="캔개발배경"/>
      <sheetName val="시장"/>
      <sheetName val="일정표"/>
      <sheetName val="수량집계"/>
      <sheetName val="잡비계산"/>
      <sheetName val="설비내역서"/>
      <sheetName val="건축내역서"/>
      <sheetName val="전기내역서"/>
      <sheetName val="건축내역"/>
      <sheetName val="Total"/>
      <sheetName val="목록"/>
      <sheetName val="총괄내역서"/>
      <sheetName val="DATA1"/>
      <sheetName val="견적서"/>
      <sheetName val="노임9월"/>
      <sheetName val="공내역"/>
      <sheetName val="구리토평1전기"/>
      <sheetName val="공문"/>
      <sheetName val="급수 (LPM)"/>
      <sheetName val="등타입"/>
      <sheetName val="도로단위당"/>
      <sheetName val="철거산출근거"/>
      <sheetName val="b_balju_cho"/>
      <sheetName val="일위대가표"/>
      <sheetName val="I一般比"/>
      <sheetName val="SLAB"/>
      <sheetName val="J형측구단위수량"/>
      <sheetName val="슬래브"/>
      <sheetName val="DATE"/>
      <sheetName val="S1,3"/>
      <sheetName val="토사(PE)"/>
      <sheetName val="중기손료"/>
      <sheetName val="기초단가"/>
      <sheetName val="통로box전기"/>
      <sheetName val="청천내"/>
      <sheetName val="대공종"/>
      <sheetName val="관급자재대"/>
      <sheetName val="토목공사일반"/>
      <sheetName val="조견표"/>
      <sheetName val="도급자재"/>
      <sheetName val="조도계산(가로등NEW)"/>
      <sheetName val="조명율데이타"/>
      <sheetName val="8설7발"/>
      <sheetName val=" 내역"/>
      <sheetName val="설계예시"/>
      <sheetName val="Sheet3"/>
      <sheetName val="시점교대"/>
      <sheetName val="표지"/>
      <sheetName val="사업수지"/>
      <sheetName val="물가자료"/>
      <sheetName val="Macro1"/>
      <sheetName val="제경비"/>
      <sheetName val="일위대가목록"/>
      <sheetName val="단가산출-기,교"/>
      <sheetName val="일위목록-기"/>
      <sheetName val="공사개요"/>
      <sheetName val="도급양식"/>
      <sheetName val="내역서2안"/>
      <sheetName val="CON'C"/>
      <sheetName val="22일위"/>
      <sheetName val="49수량"/>
      <sheetName val="총괄표"/>
      <sheetName val="구조대가"/>
      <sheetName val="포설대가1"/>
      <sheetName val="부대대가"/>
      <sheetName val="갑지(추정)"/>
      <sheetName val="BID"/>
      <sheetName val="단가조사서"/>
      <sheetName val="공사비증감"/>
      <sheetName val="값"/>
      <sheetName val="수정"/>
      <sheetName val="노무비"/>
      <sheetName val="부안일위"/>
      <sheetName val="조명시설"/>
      <sheetName val="98수문일위"/>
      <sheetName val="copy"/>
      <sheetName val="서식"/>
      <sheetName val="카렌스센터계량기설치공사"/>
      <sheetName val="변압기 및 발전기 용량"/>
      <sheetName val="Macro"/>
      <sheetName val="70%"/>
      <sheetName val="국별인원"/>
      <sheetName val="고창터널(고창방향)"/>
      <sheetName val="코드표"/>
      <sheetName val="공통가설"/>
      <sheetName val="통장출금액"/>
      <sheetName val="4-7.중앙전기실(노임단가)"/>
      <sheetName val="기계경비총괄표"/>
      <sheetName val="일위대가_현장"/>
      <sheetName val="자재단가표"/>
      <sheetName val="맨홀수량집계"/>
      <sheetName val="말뚝지지력산정"/>
      <sheetName val="우수공"/>
      <sheetName val="우각부보강"/>
      <sheetName val="WORK"/>
      <sheetName val="이토변실(A3-LINE)"/>
      <sheetName val="CABLE SIZE-1"/>
      <sheetName val="단가최종"/>
      <sheetName val="대가목록"/>
      <sheetName val="인건비"/>
      <sheetName val="데리네이타현황"/>
      <sheetName val="일위대가(가설)"/>
      <sheetName val="터널조도"/>
      <sheetName val="토적표"/>
      <sheetName val="산출기초"/>
      <sheetName val="계약원가"/>
      <sheetName val="49단가"/>
      <sheetName val=""/>
      <sheetName val="명단"/>
      <sheetName val="수목데이타 "/>
      <sheetName val="1.수인터널"/>
      <sheetName val="1000 DB구축 부표"/>
      <sheetName val="이름정의"/>
      <sheetName val="견적을지"/>
      <sheetName val="비사급자재산출내역서 "/>
      <sheetName val="공정량산출내역서 "/>
      <sheetName val="AV시스템"/>
      <sheetName val="세부내역서(소방)"/>
      <sheetName val="2004,상노임"/>
      <sheetName val="토공수량산출"/>
      <sheetName val="토적계산서"/>
      <sheetName val="투찰추정"/>
      <sheetName val="공사비명세서"/>
      <sheetName val="삼동내역서적용수량"/>
      <sheetName val="Sheet5"/>
      <sheetName val="단"/>
      <sheetName val="전기BOX내역서"/>
      <sheetName val="조명율표"/>
      <sheetName val="도근좌표"/>
      <sheetName val="JUCKEYK"/>
      <sheetName val="단가일람"/>
      <sheetName val="조경일람"/>
      <sheetName val="토건"/>
      <sheetName val="인원계획-미화"/>
      <sheetName val="골조시행"/>
      <sheetName val="Sheet15"/>
      <sheetName val="효성CB 1P기초"/>
      <sheetName val="전기외주내역"/>
      <sheetName val="S&amp;R"/>
      <sheetName val="참조"/>
      <sheetName val="실행내역"/>
      <sheetName val="실행내역 "/>
      <sheetName val="관세구분시트"/>
      <sheetName val="일위대가 집계표"/>
      <sheetName val="도급FORM"/>
      <sheetName val="단중표"/>
      <sheetName val="호표"/>
      <sheetName val="하부철근수량"/>
      <sheetName val="내역-2"/>
      <sheetName val="익산"/>
      <sheetName val="가공"/>
      <sheetName val="수량산출서 갑지"/>
      <sheetName val="실행철강하도"/>
      <sheetName val="노임이"/>
      <sheetName val="Sheet1 (2)"/>
      <sheetName val="자재"/>
      <sheetName val="96작생능"/>
      <sheetName val="예산내역"/>
      <sheetName val="총괄수지표"/>
      <sheetName val="신청서"/>
      <sheetName val="Sheet13"/>
      <sheetName val="단가산출서"/>
      <sheetName val="날개벽"/>
      <sheetName val="예산명세서"/>
      <sheetName val="자료입력"/>
      <sheetName val="건축원가"/>
      <sheetName val="소방"/>
      <sheetName val="을지"/>
      <sheetName val="을"/>
      <sheetName val="1호인버트수량"/>
      <sheetName val="설계내역2"/>
      <sheetName val="중기조종사 단위단가"/>
      <sheetName val="유리"/>
      <sheetName val="투찰금액"/>
      <sheetName val="2000년1차"/>
      <sheetName val="b_balju-단가단가단가"/>
      <sheetName val="축종별판매량"/>
      <sheetName val="도급견적가"/>
      <sheetName val="1"/>
      <sheetName val="분전함신설"/>
      <sheetName val="접지1종"/>
      <sheetName val="Mc1"/>
      <sheetName val="COST"/>
      <sheetName val="토목검측서"/>
      <sheetName val="가설대가"/>
      <sheetName val="토공대가"/>
      <sheetName val="1.설계조건"/>
      <sheetName val="등록자료"/>
      <sheetName val="일위대가목차"/>
      <sheetName val="Sheet4"/>
      <sheetName val="수량산출서"/>
      <sheetName val="공량산출근거서"/>
      <sheetName val="정산내역서"/>
      <sheetName val="내역서1999.8최종"/>
      <sheetName val="data2"/>
      <sheetName val="COVER"/>
      <sheetName val="단가산출2"/>
      <sheetName val="대포2교접속"/>
      <sheetName val="천방교접속"/>
      <sheetName val="청주(철골발주의뢰서)"/>
      <sheetName val="준검 내역서"/>
      <sheetName val="수지예산"/>
      <sheetName val="경산"/>
      <sheetName val="해외생산"/>
      <sheetName val="정부노임단가"/>
      <sheetName val="동원인원산출"/>
      <sheetName val="Y-WORK"/>
      <sheetName val="인건비 "/>
      <sheetName val="BDATA"/>
      <sheetName val="파일의이용"/>
      <sheetName val="증감대비"/>
      <sheetName val="중기사용료"/>
      <sheetName val="원가계산설계서 "/>
      <sheetName val="동원인원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운반비"/>
      <sheetName val="자단"/>
      <sheetName val="단가조정표"/>
      <sheetName val="길어깨(현황)"/>
      <sheetName val="저수조"/>
      <sheetName val="도급내역"/>
      <sheetName val="ITEM"/>
      <sheetName val="보차도경계석"/>
      <sheetName val="단가비교표"/>
      <sheetName val="백암비스타내역"/>
      <sheetName val="토목내역서 (도급단가)"/>
      <sheetName val="산출근거"/>
      <sheetName val="XL4Poppy"/>
      <sheetName val="안전시설내역서"/>
      <sheetName val="화재 탐지 설비"/>
      <sheetName val="시설물일위"/>
      <sheetName val="48단가"/>
      <sheetName val="제직재"/>
      <sheetName val="표지1"/>
      <sheetName val="유림골조"/>
      <sheetName val="수량산출 (장애자램프)"/>
      <sheetName val="식재가격"/>
      <sheetName val="식재총괄"/>
      <sheetName val="[분당전기.XLS][분당전기.XLS]A____3____2"/>
      <sheetName val="6호기"/>
      <sheetName val="5.포리머산출서"/>
      <sheetName val="노임"/>
      <sheetName val="전선_및_전선관"/>
      <sheetName val="식재일위대가"/>
      <sheetName val="품셈표"/>
      <sheetName val="사업부배부A"/>
      <sheetName val="49-119"/>
      <sheetName val="구간재료"/>
      <sheetName val="판정1교토공"/>
      <sheetName val="내역서 (2)"/>
      <sheetName val="관급_File"/>
      <sheetName val="6PILE  (돌출)"/>
      <sheetName val="단위수량"/>
      <sheetName val="토량1-1"/>
      <sheetName val="간접"/>
      <sheetName val="횡배수관집현황(2공구)"/>
      <sheetName val="총괄집계표"/>
      <sheetName val="원가계산서(공사)"/>
      <sheetName val="총집계표"/>
      <sheetName val="배관내역"/>
      <sheetName val="암거단위-1련"/>
      <sheetName val="물가시세표"/>
      <sheetName val="횡배수관"/>
      <sheetName val="교대"/>
      <sheetName val="비탈면보호공수량산출"/>
      <sheetName val="원가 (2)"/>
      <sheetName val="일위목차"/>
      <sheetName val="가격표"/>
      <sheetName val="[분당전기.XLS][분당전기.XLS]A____3____3"/>
      <sheetName val="전기내역1"/>
      <sheetName val="설계산출기초"/>
      <sheetName val="기둥(원형)"/>
      <sheetName val="기초공"/>
      <sheetName val="[분당전기.XLS][분당전기.XLS]A____3____4"/>
      <sheetName val="특수선일위대가"/>
      <sheetName val="횡배수관설치현황"/>
      <sheetName val="외주"/>
      <sheetName val="상선"/>
      <sheetName val="tggwan(mac)"/>
      <sheetName val="단면"/>
      <sheetName val="1,2공구원가계산서"/>
      <sheetName val="1공구산출내역서"/>
      <sheetName val="적격점수&lt;300억미만&gt;"/>
      <sheetName val="단가순번"/>
      <sheetName val="인건비_VOICE_"/>
      <sheetName val="적용기준표(98년상반기)"/>
      <sheetName val="중기일위대가"/>
      <sheetName val="연습"/>
      <sheetName val="설계내역"/>
      <sheetName val="5흙막이"/>
      <sheetName val="일위CODE"/>
      <sheetName val="제출내역서"/>
      <sheetName val="내역서(실행)"/>
      <sheetName val="내역서 (원본)"/>
      <sheetName val="내역서(실행)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저"/>
      <sheetName val="단가조사"/>
      <sheetName val="Y-WORK"/>
      <sheetName val="경산"/>
      <sheetName val="N賃率-職"/>
      <sheetName val="기계경비(시간당)"/>
      <sheetName val="램머"/>
      <sheetName val="일위대가"/>
      <sheetName val="노무비"/>
      <sheetName val="내역서(삼호)"/>
      <sheetName val="일위대가(4층원격)"/>
      <sheetName val="2003 일위대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철거산출근거"/>
      <sheetName val="단가산출"/>
      <sheetName val="내역"/>
      <sheetName val="70%"/>
      <sheetName val="Sheet1"/>
      <sheetName val="사당"/>
      <sheetName val="동원인원"/>
      <sheetName val="표지"/>
      <sheetName val="차액보증"/>
      <sheetName val="2공구산출내역"/>
      <sheetName val="내역서"/>
      <sheetName val="원가"/>
      <sheetName val="기계내역"/>
      <sheetName val="단위량"/>
      <sheetName val="재료집계표2"/>
      <sheetName val="토적집계표"/>
      <sheetName val="사급자재(1단계)"/>
      <sheetName val="노임단가"/>
      <sheetName val="직노"/>
      <sheetName val="정부노임단가"/>
      <sheetName val="COL"/>
      <sheetName val="열린교실"/>
      <sheetName val="대,유,램"/>
      <sheetName val=" 냉각수펌프"/>
      <sheetName val="청천내"/>
      <sheetName val="단가"/>
      <sheetName val="공사개요"/>
      <sheetName val="원가+내역"/>
      <sheetName val="내역서단가산출용"/>
      <sheetName val="평가데이터"/>
      <sheetName val="WEIGHT LIST"/>
      <sheetName val="#REF"/>
      <sheetName val="POL6차-PIPING"/>
      <sheetName val="산#2-1 (2)"/>
      <sheetName val="계측기"/>
      <sheetName val="원가계산서 "/>
      <sheetName val="기초자료입력"/>
      <sheetName val="견적내역"/>
      <sheetName val="제-노임"/>
      <sheetName val="식재일위대가"/>
      <sheetName val="DATA"/>
      <sheetName val="데이타"/>
      <sheetName val="통일일위1"/>
      <sheetName val="주소"/>
      <sheetName val="공사예산하조서(O.K)"/>
      <sheetName val="일위대가(출입)"/>
      <sheetName val="연결관암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초기화면"/>
      <sheetName val="이름정의"/>
      <sheetName val="Base"/>
      <sheetName val="램프광속"/>
      <sheetName val="DATE"/>
      <sheetName val="1,2공구원가계산서"/>
      <sheetName val="1공구산출내역서"/>
      <sheetName val="중강당 내역"/>
      <sheetName val="총괄표"/>
      <sheetName val="일위대가목록"/>
      <sheetName val="일반전기C"/>
      <sheetName val="준검 내역서"/>
      <sheetName val="직재"/>
      <sheetName val="자재단가리스트"/>
      <sheetName val="터파기및재료"/>
      <sheetName val="요율"/>
      <sheetName val="1000 DB구축 부표"/>
      <sheetName val="전선 및 전선관"/>
      <sheetName val="증감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단가"/>
      <sheetName val="Baby일위대가"/>
      <sheetName val="단위단가"/>
      <sheetName val="단가조사"/>
      <sheetName val="일위"/>
      <sheetName val="노무비"/>
      <sheetName val="적현로"/>
    </sheetNames>
    <sheetDataSet>
      <sheetData sheetId="0" refreshError="1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공사명입력"/>
      <sheetName val="노임"/>
      <sheetName val="철거산출근거"/>
      <sheetName val="20관리비율"/>
      <sheetName val="9GNG운반"/>
      <sheetName val="경북"/>
      <sheetName val="Sheet4"/>
      <sheetName val="제직재"/>
      <sheetName val="수량산출"/>
      <sheetName val="국내조달(통합-1)"/>
      <sheetName val="전선 및 전선관"/>
      <sheetName val="준검 내역서"/>
      <sheetName val="직노"/>
      <sheetName val="을지"/>
      <sheetName val="기계경비단가"/>
      <sheetName val="⑻동원인원산출서⑧"/>
      <sheetName val="설직재-1"/>
      <sheetName val="제-노임"/>
      <sheetName val="내역서"/>
      <sheetName val="일위대가"/>
      <sheetName val="File_관급"/>
      <sheetName val="공정집계"/>
      <sheetName val="CT "/>
      <sheetName val="3"/>
      <sheetName val="IN"/>
      <sheetName val="설계명세서"/>
      <sheetName val="일위(열차무선)"/>
      <sheetName val="일위(역무통신)"/>
      <sheetName val="일위(철거)"/>
      <sheetName val="단가 "/>
      <sheetName val="일위목록"/>
      <sheetName val="요율"/>
      <sheetName val="서울1"/>
      <sheetName val="실행대비"/>
      <sheetName val="9811"/>
      <sheetName val="신천3호용수로"/>
      <sheetName val="별표"/>
      <sheetName val="인건비"/>
      <sheetName val="실행내역"/>
      <sheetName val="노임단가표"/>
      <sheetName val="일반부표"/>
      <sheetName val="G.R300경비"/>
      <sheetName val="자재단가"/>
      <sheetName val="교대(A1-A2)"/>
      <sheetName val="단가설계"/>
      <sheetName val="공정표 "/>
      <sheetName val="목차"/>
      <sheetName val="기계경비(시간당)"/>
      <sheetName val="램머"/>
      <sheetName val="BOQ"/>
      <sheetName val="굴착현장"/>
      <sheetName val="일위대가표"/>
      <sheetName val="일위"/>
      <sheetName val="Y-WORK"/>
      <sheetName val="단위단가"/>
      <sheetName val="데이타"/>
      <sheetName val="Baby일위대가"/>
      <sheetName val="순공사비"/>
      <sheetName val="공통가설"/>
      <sheetName val="식생블럭단위수량"/>
      <sheetName val="중기손료"/>
      <sheetName val="수목데이타 "/>
      <sheetName val="간선계산"/>
      <sheetName val="이설집계"/>
      <sheetName val="전송망집계"/>
      <sheetName val="철거수량(전송)"/>
      <sheetName val="단위수량"/>
      <sheetName val="입찰안"/>
      <sheetName val="Macro(차단기)"/>
      <sheetName val="I一般比"/>
      <sheetName val="내역"/>
      <sheetName val="관급"/>
      <sheetName val="변경품셈총괄"/>
      <sheetName val="IMPEADENCE MAP 취수장"/>
      <sheetName val="자료"/>
      <sheetName val="산출근거"/>
      <sheetName val="내역서(기계)"/>
      <sheetName val="현대물량"/>
      <sheetName val="토목"/>
      <sheetName val="토공사"/>
      <sheetName val="시중노임(공사)"/>
      <sheetName val="견적서"/>
      <sheetName val="직재"/>
      <sheetName val="재집"/>
      <sheetName val="기초일위대가"/>
      <sheetName val="식재일위대가"/>
      <sheetName val="단가대비표"/>
      <sheetName val="한강운반비"/>
      <sheetName val="표지1"/>
      <sheetName val="일위산출근거"/>
      <sheetName val="용산3(영광)"/>
      <sheetName val="DATE"/>
      <sheetName val="참조M"/>
      <sheetName val="계림(함평)"/>
      <sheetName val="계림(장성)"/>
      <sheetName val="대가목록"/>
      <sheetName val="인부노임"/>
      <sheetName val="기준.복잡도및기여도정의"/>
      <sheetName val="플랜트 설치"/>
      <sheetName val="식재인부"/>
      <sheetName val="Sheet1"/>
      <sheetName val="N賃率-職"/>
      <sheetName val="동원인원"/>
      <sheetName val="증감대비"/>
      <sheetName val="일위대가(가설)"/>
      <sheetName val="간선"/>
      <sheetName val="노무비(전지2기)"/>
      <sheetName val="노임단가"/>
      <sheetName val="11.닥트설치공사(bm)"/>
      <sheetName val="토공유동표"/>
      <sheetName val="Sheet3"/>
      <sheetName val="자재"/>
      <sheetName val="2터널시점"/>
      <sheetName val="이토변실"/>
      <sheetName val="단"/>
      <sheetName val="설계서을"/>
      <sheetName val="자탐_유도등"/>
      <sheetName val="준검_내역서"/>
      <sheetName val="CT_"/>
      <sheetName val="4. 주형설계"/>
      <sheetName val="#REF"/>
      <sheetName val="견적을지"/>
      <sheetName val="5Strand-장기처짐PCI"/>
      <sheetName val="6호기"/>
      <sheetName val="합의경상"/>
      <sheetName val="우석문틀"/>
      <sheetName val="역T형"/>
      <sheetName val="원가계산서"/>
      <sheetName val="집계표"/>
      <sheetName val="공조기휀"/>
      <sheetName val="기본일위"/>
      <sheetName val="재료"/>
      <sheetName val="설치자재"/>
      <sheetName val="2순기"/>
      <sheetName val="J直材4"/>
      <sheetName val="기초자료"/>
      <sheetName val="지급자재"/>
      <sheetName val="07급여표"/>
      <sheetName val="인건비 "/>
      <sheetName val="자재단가비교표"/>
      <sheetName val="날개벽(시점좌측)"/>
      <sheetName val="고창터널(고창방향)"/>
      <sheetName val="8.수량산출서"/>
      <sheetName val="9.단가조사서"/>
      <sheetName val="6.일위목록"/>
      <sheetName val="을-ATYPE"/>
      <sheetName val="물집"/>
      <sheetName val="도급"/>
      <sheetName val="대구-교대(A1)"/>
      <sheetName val="기초일위"/>
      <sheetName val="시설일위"/>
      <sheetName val="조명일위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일위목차"/>
      <sheetName val="년도별노임표"/>
      <sheetName val="중기목록표"/>
      <sheetName val="AQL(0.65)"/>
      <sheetName val="운영비"/>
      <sheetName val="코드"/>
      <sheetName val="03상노임"/>
      <sheetName val="충주"/>
      <sheetName val="단가목록"/>
      <sheetName val="일위대가(1)"/>
      <sheetName val="산거각호표"/>
      <sheetName val="9509"/>
      <sheetName val="(참조)케이블"/>
      <sheetName val="6.관급자재조서"/>
      <sheetName val="남양시작동010313100%"/>
      <sheetName val="품셈TABLE"/>
      <sheetName val="지주토목내역서"/>
      <sheetName val="SLAB&quot;1&quot;"/>
      <sheetName val="COPING"/>
      <sheetName val="을"/>
      <sheetName val="Sheet2"/>
      <sheetName val="인원"/>
      <sheetName val="일위대가목록"/>
      <sheetName val="Macro1"/>
      <sheetName val="성서방향-교대(A2)"/>
      <sheetName val="적용기준"/>
      <sheetName val="전신환매도율"/>
      <sheetName val="샤워실위생"/>
      <sheetName val="구조물공"/>
      <sheetName val="편성절차"/>
      <sheetName val="가도공"/>
      <sheetName val="하조서"/>
      <sheetName val="신대방33(적용)"/>
      <sheetName val="소야공정계획표"/>
      <sheetName val="일반수량"/>
      <sheetName val="소방"/>
      <sheetName val="200"/>
      <sheetName val="교대(A1)"/>
      <sheetName val="터파기및재료"/>
      <sheetName val="시화점실행"/>
      <sheetName val="Total"/>
      <sheetName val="1-1"/>
      <sheetName val="표지"/>
      <sheetName val="주공기준"/>
      <sheetName val="총괄"/>
      <sheetName val="표지 (2)"/>
      <sheetName val="광양방향"/>
      <sheetName val="6공구(당초)"/>
      <sheetName val="제출내역 (2)"/>
      <sheetName val="단가표"/>
      <sheetName val="단1"/>
      <sheetName val="2003상반기노임기준"/>
      <sheetName val="구체"/>
      <sheetName val="건축원가"/>
      <sheetName val="집수정(600-700)"/>
      <sheetName val="밸브설치"/>
      <sheetName val="전체"/>
      <sheetName val="기초호표"/>
      <sheetName val="원형1호맨홀토공수량"/>
      <sheetName val="일반공사"/>
      <sheetName val="전장품(관리용)"/>
      <sheetName val="기본단가"/>
      <sheetName val="가압장구체수량산출서"/>
      <sheetName val="상반기손익차2총괄"/>
      <sheetName val="97 사업추정(WEKI)"/>
      <sheetName val="22수량"/>
      <sheetName val="배관배선내역"/>
      <sheetName val="갑지"/>
      <sheetName val="상행-교대(A1-A2)"/>
      <sheetName val="현장관리비"/>
      <sheetName val="수문일위1"/>
      <sheetName val="공사설계서"/>
      <sheetName val="B1(반포1차)"/>
      <sheetName val="CTEMCOST"/>
      <sheetName val="연령현황"/>
      <sheetName val="전차선로 물량표"/>
      <sheetName val="원가계산 (2)"/>
      <sheetName val="도근좌표"/>
      <sheetName val="투찰가"/>
      <sheetName val="목록1"/>
      <sheetName val="목록2"/>
      <sheetName val="중기"/>
      <sheetName val="원가계산서 "/>
      <sheetName val="공사원가계산서"/>
      <sheetName val="일위대가산출기초"/>
      <sheetName val="물량"/>
      <sheetName val="96노임기준"/>
      <sheetName val="LOPCALC"/>
      <sheetName val="남원(내)"/>
      <sheetName val="DATA"/>
      <sheetName val="기타공"/>
      <sheetName val="배수관공"/>
      <sheetName val="배수집계"/>
      <sheetName val="투찰"/>
      <sheetName val="H-PILE수량집계"/>
      <sheetName val="견적집계표"/>
      <sheetName val="하수급견적대비"/>
      <sheetName val="승진자 (일괄8%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일위대가(계측기설치)"/>
      <sheetName val="차선도색현황"/>
      <sheetName val="산출"/>
      <sheetName val="인건-측정"/>
      <sheetName val="교각별수량"/>
      <sheetName val="수량산출서"/>
      <sheetName val="단가산출"/>
      <sheetName val="경산"/>
      <sheetName val="내역단가"/>
      <sheetName val="일위단가"/>
      <sheetName val="특별교실"/>
      <sheetName val="[경북.XLS][경북.XLS]A__My_Documen_2"/>
      <sheetName val="[경북.XLS][경북.XLS]A__My_Documen_3"/>
      <sheetName val="자탐_유도등1"/>
      <sheetName val="CT_1"/>
      <sheetName val="단가_"/>
      <sheetName val="준검_내역서1"/>
      <sheetName val="수목데이타_"/>
      <sheetName val="IMPEADENCE_MAP_취수장"/>
      <sheetName val="G_R300경비"/>
      <sheetName val="기준_복잡도및기여도정의"/>
      <sheetName val="플랜트_설치"/>
      <sheetName val="11_닥트설치공사(bm)"/>
      <sheetName val="4__주형설계"/>
      <sheetName val="공정표_"/>
      <sheetName val="6_관급자재조서"/>
      <sheetName val="전선_및_전선관"/>
      <sheetName val="댐구조도"/>
      <sheetName val="세월교산출기초"/>
      <sheetName val="수량산출표"/>
      <sheetName val="단가산출2"/>
      <sheetName val="ⴭⴭⴭⴭⴭ"/>
      <sheetName val="2공구산출내역"/>
      <sheetName val="교각"/>
      <sheetName val="암거단위-1련"/>
      <sheetName val="기성(6)"/>
      <sheetName val="집계"/>
      <sheetName val="금강견적"/>
      <sheetName val="부안일위"/>
      <sheetName val="시설장비"/>
      <sheetName val="토 적 표"/>
      <sheetName val="횡배수관토공수량"/>
      <sheetName val="남대문빌딩"/>
      <sheetName val="가설공사내역"/>
      <sheetName val="기본단가표"/>
      <sheetName val="내역(설계)"/>
      <sheetName val="아파트_9"/>
      <sheetName val="공사개요"/>
      <sheetName val="적용단위길이"/>
      <sheetName val="종배수관(신)"/>
      <sheetName val="대전-교대(A1-A2)"/>
      <sheetName val="피벗테이블데이터분석"/>
      <sheetName val="자료입력"/>
      <sheetName val="단가조사"/>
      <sheetName val="data2"/>
      <sheetName val="기초목록"/>
      <sheetName val="단가(자재)"/>
      <sheetName val="마장"/>
      <sheetName val="기계경비집계"/>
      <sheetName val="뜃맟뭁돽띿맟?-BLDG"/>
      <sheetName val="위치조서"/>
      <sheetName val="산수배수"/>
      <sheetName val="유림골조"/>
      <sheetName val="8.PILE  (돌출)"/>
      <sheetName val="차수공개요"/>
      <sheetName val="205동"/>
      <sheetName val="대비"/>
      <sheetName val="대림경상68억"/>
      <sheetName val="일위대가표 (2)"/>
      <sheetName val="파일의이용"/>
      <sheetName val="2선재"/>
      <sheetName val="작성방법"/>
      <sheetName val="FJ단가"/>
      <sheetName val="7.지층별제원"/>
      <sheetName val="목포방향"/>
      <sheetName val="건축일"/>
      <sheetName val="목동공동구방재구간"/>
      <sheetName val="관경별내역서"/>
      <sheetName val="실행내역 "/>
      <sheetName val="선로수량집계"/>
      <sheetName val="장비수량집계"/>
      <sheetName val="지장수량집계"/>
      <sheetName val="철거"/>
      <sheetName val="44수량(철거)"/>
      <sheetName val="48일위(기존)"/>
      <sheetName val="측량요율"/>
      <sheetName val="자재대"/>
      <sheetName val="물가기준년"/>
      <sheetName val="안전건강연금"/>
      <sheetName val="조경수목"/>
      <sheetName val="노임산재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시중노임"/>
      <sheetName val="기계경비"/>
      <sheetName val="자재가격"/>
      <sheetName val="변경일위대가"/>
      <sheetName val="일위대가표"/>
      <sheetName val="산출근거"/>
      <sheetName val="거리별운임"/>
      <sheetName val="설비단가표"/>
      <sheetName val="노무비"/>
      <sheetName val="수량산출"/>
      <sheetName val="화해(함평)"/>
      <sheetName val="화해(장성)"/>
      <sheetName val="새공통(96임금인상기준)"/>
      <sheetName val="투찰"/>
      <sheetName val="노임단가"/>
      <sheetName val="Sheet1 (2)"/>
      <sheetName val="I一般比"/>
      <sheetName val="조명시설"/>
      <sheetName val="터파기및재료"/>
      <sheetName val="인건-측정"/>
      <sheetName val="값"/>
      <sheetName val="N賃率-職"/>
      <sheetName val="내역"/>
      <sheetName val="노임"/>
      <sheetName val="Mc1"/>
      <sheetName val="guard(mac)"/>
      <sheetName val="설계서(8)"/>
    </sheetNames>
    <sheetDataSet>
      <sheetData sheetId="0"/>
      <sheetData sheetId="1" refreshError="1">
        <row r="7">
          <cell r="I7">
            <v>66461</v>
          </cell>
        </row>
        <row r="11">
          <cell r="I11">
            <v>63904</v>
          </cell>
        </row>
        <row r="16">
          <cell r="I16">
            <v>78296</v>
          </cell>
        </row>
        <row r="22">
          <cell r="I22">
            <v>60423</v>
          </cell>
        </row>
        <row r="23">
          <cell r="I23">
            <v>51152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자재단가"/>
      <sheetName val="Macro(차단기)"/>
      <sheetName val="노무비"/>
      <sheetName val="시중노임"/>
      <sheetName val="투찰"/>
      <sheetName val="일반부표"/>
      <sheetName val="코드"/>
      <sheetName val="NP-총정리"/>
      <sheetName val="설계명세서"/>
      <sheetName val="Sheet6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노임"/>
      <sheetName val="일위대가 "/>
      <sheetName val="공비대비"/>
      <sheetName val="가격조사서"/>
      <sheetName val="전력설계"/>
      <sheetName val="설계산출기초"/>
      <sheetName val="수량산출"/>
      <sheetName val="기초일위"/>
      <sheetName val="부하계산"/>
      <sheetName val="본서하반기"/>
      <sheetName val="하반기(지구대)"/>
      <sheetName val="공사개요"/>
      <sheetName val="을지"/>
      <sheetName val="가설개략"/>
      <sheetName val="인부임"/>
      <sheetName val="시점교대"/>
      <sheetName val="Sheet1 (2)"/>
      <sheetName val="빗물받이(910-510-410)"/>
      <sheetName val="1-1"/>
      <sheetName val="1-2"/>
      <sheetName val="1-3"/>
      <sheetName val="1-4"/>
      <sheetName val="일위대가"/>
      <sheetName val="설계"/>
      <sheetName val="일위대가표"/>
      <sheetName val="노임단가"/>
      <sheetName val="기계경비(시간당)"/>
      <sheetName val="램머"/>
      <sheetName val="내   역"/>
      <sheetName val="일위대가(가설)"/>
      <sheetName val="4.2유효폭의 계산"/>
      <sheetName val="본공사"/>
      <sheetName val="부대"/>
      <sheetName val="일위CODE"/>
      <sheetName val="집계표"/>
      <sheetName val="N賃率-職"/>
      <sheetName val="내역서"/>
      <sheetName val="서울대규장각(가시설흙막이)"/>
      <sheetName val="data"/>
      <sheetName val="원가계산 (2)"/>
      <sheetName val="청천내"/>
      <sheetName val="자재단가비교표"/>
      <sheetName val="SP-B1"/>
      <sheetName val="DATE"/>
      <sheetName val="공내역"/>
      <sheetName val="목차임시"/>
      <sheetName val="견적대비"/>
      <sheetName val="감시제어"/>
      <sheetName val="종배수관"/>
      <sheetName val="데이타"/>
      <sheetName val="총물량"/>
      <sheetName val="단가"/>
      <sheetName val="수지"/>
      <sheetName val="별표집계"/>
      <sheetName val="단가조사-2"/>
      <sheetName val="자재목록"/>
      <sheetName val="입력"/>
      <sheetName val="수원공사비"/>
      <sheetName val="자재대"/>
      <sheetName val="공통비(전체)"/>
      <sheetName val="개산공사비"/>
      <sheetName val="#REF"/>
      <sheetName val="DATA1"/>
      <sheetName val="입찰안"/>
      <sheetName val="실행내역"/>
      <sheetName val="설비단가표"/>
      <sheetName val="간접비"/>
      <sheetName val="유효폭의 계산"/>
      <sheetName val="품셈"/>
      <sheetName val="중기사용료산출근거"/>
      <sheetName val="TIE-IN"/>
      <sheetName val="조명율"/>
      <sheetName val="9GNG운반"/>
      <sheetName val="원가계산서 "/>
      <sheetName val="내역(중앙)"/>
      <sheetName val="내역(창신)"/>
      <sheetName val="배수공 내역서 적용수량"/>
      <sheetName val="목차"/>
      <sheetName val="마산월령동골조물량변경"/>
      <sheetName val="국내조달(통합-1)"/>
      <sheetName val="철거산출근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4-7.중앙전기실(노임단가)"/>
      <sheetName val="전등부하"/>
      <sheetName val="단가 및 재료비"/>
      <sheetName val="Baby일위대가"/>
      <sheetName val="수량산출서"/>
      <sheetName val="명세서"/>
      <sheetName val="일위대가표지"/>
      <sheetName val="SH.R설치"/>
      <sheetName val="교통시설물단가표"/>
      <sheetName val="Macro_차단기_"/>
      <sheetName val="gyun"/>
      <sheetName val="백룡교차로"/>
      <sheetName val="산정교차로"/>
      <sheetName val="신영교차로"/>
      <sheetName val="CT"/>
      <sheetName val="직재"/>
      <sheetName val="식재인부"/>
      <sheetName val="Sheet1"/>
      <sheetName val="백호우계수"/>
      <sheetName val="형틀공사"/>
      <sheetName val="현장목표"/>
      <sheetName val="토목공사"/>
      <sheetName val="예산서"/>
      <sheetName val="시설장비"/>
      <sheetName val="설계서"/>
      <sheetName val="전선 및 전선관"/>
      <sheetName val="입찰"/>
      <sheetName val="현경"/>
      <sheetName val="Sheet13"/>
      <sheetName val="간선"/>
      <sheetName val="PAN"/>
      <sheetName val="내역"/>
      <sheetName val="교대(A1)"/>
      <sheetName val="은행"/>
      <sheetName val="인건비"/>
      <sheetName val="수량집계"/>
      <sheetName val="총괄집계표"/>
      <sheetName val="내역서(기성청구)"/>
      <sheetName val="산출내역서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대비표(토공1안)"/>
      <sheetName val="직노"/>
      <sheetName val="공사비산출내역"/>
      <sheetName val="단가대비표"/>
      <sheetName val="별표2"/>
      <sheetName val="22신설수량"/>
      <sheetName val="증감대비"/>
      <sheetName val="옥외외등집계표"/>
      <sheetName val="가설공사내역"/>
      <sheetName val="저감재량산출기준 "/>
      <sheetName val="1.2 처리장 동력설비 부하계산서"/>
      <sheetName val="정보"/>
      <sheetName val="미지급금"/>
      <sheetName val="단가조사"/>
      <sheetName val="갑지(추정)"/>
      <sheetName val="단위단가"/>
      <sheetName val="총공사비"/>
      <sheetName val="점검총괄"/>
      <sheetName val="견적"/>
      <sheetName val="시중노임단가"/>
      <sheetName val="가도공"/>
      <sheetName val="건축토목내역"/>
      <sheetName val="환경기계공정표 (3)"/>
      <sheetName val="기초자료입력"/>
      <sheetName val="조견표"/>
      <sheetName val="토목"/>
      <sheetName val="기본일위"/>
      <sheetName val="48수량"/>
      <sheetName val="49일위"/>
      <sheetName val="22일위"/>
      <sheetName val="갑지"/>
      <sheetName val="CAT_5"/>
      <sheetName val="원형1호맨홀토공수량"/>
      <sheetName val="2000전체분"/>
      <sheetName val="2000년1차"/>
      <sheetName val="평균높이산출근거"/>
      <sheetName val="횡배수관위치조서"/>
      <sheetName val="계약내역"/>
      <sheetName val="이름정의"/>
      <sheetName val="단위수량"/>
      <sheetName val="개별직종노임단가(2003.9)"/>
      <sheetName val="설계내역"/>
      <sheetName val="부대공수량"/>
      <sheetName val="직접재료비"/>
      <sheetName val="sh1"/>
      <sheetName val="수목데이타"/>
      <sheetName val="견적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근로자자료입력"/>
      <sheetName val="참고자료"/>
      <sheetName val="노무비"/>
      <sheetName val="분전함신설"/>
      <sheetName val="접지1종"/>
      <sheetName val="설계서"/>
      <sheetName val="N賃率-職"/>
      <sheetName val="Baby일위대가"/>
      <sheetName val="기계경비(시간당)"/>
      <sheetName val="노임"/>
      <sheetName val="철거산출근거"/>
      <sheetName val="화재 탐지 설비"/>
      <sheetName val="내역서(삼호)"/>
      <sheetName val="내역서"/>
      <sheetName val="개소별수량산출"/>
      <sheetName val="공문"/>
      <sheetName val="I一般比"/>
      <sheetName val="경산"/>
      <sheetName val="공사설계서"/>
      <sheetName val="인건-측정"/>
      <sheetName val="Sheet6"/>
      <sheetName val="국내조달(통합-1)"/>
      <sheetName val="단1"/>
      <sheetName val="공량산출서"/>
      <sheetName val="49단가"/>
      <sheetName val="BID"/>
      <sheetName val="맨홀수량"/>
      <sheetName val="센터"/>
      <sheetName val="257A1"/>
      <sheetName val="내역"/>
      <sheetName val="진천,증평(9.3)"/>
      <sheetName val="수량산출"/>
      <sheetName val="자재"/>
      <sheetName val="Sheet1"/>
      <sheetName val="노임단가표"/>
      <sheetName val="적용기준"/>
      <sheetName val="배수장토목공사비"/>
      <sheetName val="토목주소"/>
      <sheetName val="을지"/>
      <sheetName val="Macro1"/>
      <sheetName val="8.수량산출 (2)"/>
      <sheetName val="9GNG운반"/>
      <sheetName val="일위대가"/>
      <sheetName val="선로수량집계"/>
      <sheetName val="장비수량집계"/>
      <sheetName val="지장수량집계"/>
      <sheetName val="철거"/>
      <sheetName val="PLT8500"/>
      <sheetName val="단가"/>
      <sheetName val="DATE"/>
      <sheetName val="중기일위대가"/>
      <sheetName val="물량입력"/>
      <sheetName val="산출내역서집계표"/>
      <sheetName val="확약서"/>
      <sheetName val="원가계산서 "/>
      <sheetName val="48수량"/>
      <sheetName val="일위대가표"/>
      <sheetName val="집계표"/>
      <sheetName val="단위단가"/>
      <sheetName val="매출채권"/>
      <sheetName val="2공구산출내역"/>
      <sheetName val="집계"/>
      <sheetName val="교통대책내역"/>
      <sheetName val="플랜트 설치"/>
      <sheetName val="연결관산출조서"/>
      <sheetName val="소방"/>
      <sheetName val="20관리비율"/>
      <sheetName val="DB구축"/>
      <sheetName val="단가조사"/>
      <sheetName val="강관 및 부속"/>
      <sheetName val="간접비계산"/>
      <sheetName val="원가 (2)"/>
      <sheetName val="소방사항"/>
      <sheetName val="수량산출1"/>
      <sheetName val="자재단가표"/>
      <sheetName val="시중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본(갑지)"/>
      <sheetName val="전기단가조사서"/>
      <sheetName val="토공1차"/>
      <sheetName val="노무비"/>
      <sheetName val="노임단가"/>
      <sheetName val="단가산출"/>
      <sheetName val="#REF"/>
      <sheetName val="단가"/>
      <sheetName val="조명율표-출력마시오"/>
      <sheetName val="Macro(전동기)"/>
      <sheetName val="골조시행"/>
      <sheetName val="매곡역사"/>
      <sheetName val="위치"/>
      <sheetName val="배관배선 단가조사"/>
      <sheetName val="일위대가집계"/>
      <sheetName val="분전반계산서(석관)"/>
      <sheetName val="수량산출"/>
      <sheetName val="▼ 부하계산서"/>
      <sheetName val="구일초-부하"/>
      <sheetName val="전신환매도율"/>
      <sheetName val="테이블"/>
      <sheetName val="조명율표"/>
      <sheetName val="일위대가(가설)"/>
      <sheetName val="배수관토공산출"/>
      <sheetName val="연습"/>
      <sheetName val="내역"/>
      <sheetName val="DATE"/>
      <sheetName val="제-노임"/>
      <sheetName val="제직재"/>
      <sheetName val="TYPE-A"/>
      <sheetName val="근로자자료입력"/>
      <sheetName val="분전함신설"/>
      <sheetName val="접지1종"/>
      <sheetName val="일위대가(1)"/>
      <sheetName val="XL4Poppy"/>
      <sheetName val="N賃率-職"/>
      <sheetName val="일위"/>
      <sheetName val="실행간접비"/>
      <sheetName val="단가 및 재료비"/>
      <sheetName val="배수공"/>
      <sheetName val="위스키3"/>
      <sheetName val="주류전체2"/>
      <sheetName val="한강운반비"/>
      <sheetName val="옥외"/>
      <sheetName val="제36-40호표"/>
      <sheetName val="실행철강하도"/>
      <sheetName val="입찰안"/>
      <sheetName val="9GNG운반"/>
      <sheetName val="인건비"/>
      <sheetName val="남양내역"/>
      <sheetName val="자재"/>
    </sheetNames>
    <sheetDataSet>
      <sheetData sheetId="0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YES"/>
      <sheetName val="자재단가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수량산출"/>
      <sheetName val="집계표"/>
      <sheetName val="단가"/>
      <sheetName val="총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Total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  <sheetName val="역T형교대(말뚝기초)"/>
      <sheetName val="한강운반비"/>
      <sheetName val="자재"/>
      <sheetName val="공통(20-91)"/>
      <sheetName val="C3"/>
      <sheetName val="연결임시"/>
      <sheetName val="계산식"/>
      <sheetName val="가도공"/>
      <sheetName val="DATE"/>
      <sheetName val="철거집계"/>
      <sheetName val="48평단가"/>
      <sheetName val="57단가"/>
      <sheetName val="총급_x0000_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  <sheetName val="우성교간선"/>
      <sheetName val="시화점실행"/>
      <sheetName val="포장(수량)-관로부"/>
      <sheetName val="옥외외등집계표"/>
      <sheetName val="실행철강하도"/>
      <sheetName val="ABUT수량-A1"/>
      <sheetName val="배수관연장조서"/>
      <sheetName val="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heet3"/>
      <sheetName val="도급내역서"/>
      <sheetName val="공사비증감"/>
      <sheetName val="날개벽수량표"/>
      <sheetName val="공량산출서"/>
      <sheetName val="총괄내역서"/>
      <sheetName val="Data&amp;Result"/>
      <sheetName val="수량산출"/>
      <sheetName val="직재"/>
      <sheetName val="시운전연료비"/>
      <sheetName val="집계표"/>
      <sheetName val="1단계"/>
      <sheetName val="목차"/>
      <sheetName val="자재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  <sheetName val="옥외외등집계표"/>
      <sheetName val="내역"/>
      <sheetName val="남양내역"/>
      <sheetName val="노임단가"/>
      <sheetName val="인건비"/>
      <sheetName val="3련 BOX"/>
      <sheetName val="비교표"/>
      <sheetName val="개요"/>
      <sheetName val="원가서"/>
      <sheetName val="조명율표"/>
      <sheetName val="차액보증"/>
      <sheetName val="날개벽수량표"/>
      <sheetName val="여과지동"/>
      <sheetName val="기초자료"/>
      <sheetName val="집계표"/>
      <sheetName val="공통(20-91)"/>
      <sheetName val="단가"/>
      <sheetName val="재료비"/>
      <sheetName val="기본일위"/>
      <sheetName val="#REF"/>
      <sheetName val="배관배선 단가조사"/>
      <sheetName val="일위대가집계"/>
      <sheetName val="단가산출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내역서"/>
      <sheetName val="설계서"/>
      <sheetName val="원가계산서"/>
      <sheetName val="총괄표"/>
      <sheetName val="케이블포설"/>
      <sheetName val="트라후"/>
      <sheetName val="핸드홀"/>
      <sheetName val="간지"/>
      <sheetName val="일위대가목록"/>
      <sheetName val="일위대가"/>
      <sheetName val="단가비교표"/>
      <sheetName val="수량산출서 표지"/>
      <sheetName val="PAGE"/>
      <sheetName val="자재단가"/>
      <sheetName val="일위(시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설계서표지"/>
      <sheetName val="집계표"/>
      <sheetName val="원가계산서"/>
      <sheetName val="예산내역서"/>
      <sheetName val="가로등설치공사"/>
      <sheetName val="일위대가집계"/>
      <sheetName val="일위대가"/>
      <sheetName val="단가대비표"/>
      <sheetName val="한전공사비"/>
      <sheetName val="사용전검사비"/>
      <sheetName val="설치비산출(250W)"/>
      <sheetName val="이설비산출(250W)"/>
      <sheetName val="철거비산출(250W)"/>
      <sheetName val="산출근거표"/>
      <sheetName val="산근표 산출"/>
      <sheetName val="수량집계(금사I.C)"/>
      <sheetName val="수량집계(회동I.C)"/>
      <sheetName val="수량집계(외부)"/>
      <sheetName val="수량집계(대곡)"/>
      <sheetName val="수량집계(반송로)"/>
      <sheetName val="수량산출근거 (2)"/>
      <sheetName val="조도계산서표지"/>
      <sheetName val="조도계산서"/>
      <sheetName val="인입계산서표지"/>
      <sheetName val="인입간선규격"/>
      <sheetName val="기준"/>
      <sheetName val="전압강하계산표지"/>
      <sheetName val="전압강하계산서"/>
      <sheetName val="노임"/>
      <sheetName val="원가계산서구조조정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 xml:space="preserve"> 가로등주(1등용)</v>
          </cell>
          <cell r="B3" t="str">
            <v xml:space="preserve"> 아연도강관10M-1등용</v>
          </cell>
          <cell r="C3" t="str">
            <v>본</v>
          </cell>
          <cell r="F3">
            <v>252472</v>
          </cell>
          <cell r="L3">
            <v>252472</v>
          </cell>
        </row>
        <row r="4">
          <cell r="A4" t="str">
            <v xml:space="preserve"> 가로등주(2등용)</v>
          </cell>
          <cell r="B4" t="str">
            <v xml:space="preserve"> 아연도강관10M-2등용</v>
          </cell>
          <cell r="C4" t="str">
            <v>본</v>
          </cell>
          <cell r="F4">
            <v>276218</v>
          </cell>
          <cell r="L4">
            <v>276218</v>
          </cell>
        </row>
        <row r="5">
          <cell r="A5" t="str">
            <v xml:space="preserve"> 등기구</v>
          </cell>
          <cell r="B5" t="str">
            <v xml:space="preserve"> 세종로 대형</v>
          </cell>
          <cell r="C5" t="str">
            <v>개</v>
          </cell>
          <cell r="F5">
            <v>47863</v>
          </cell>
          <cell r="L5">
            <v>47863</v>
          </cell>
        </row>
        <row r="6">
          <cell r="A6" t="str">
            <v xml:space="preserve"> 램 프(400W)</v>
          </cell>
          <cell r="B6" t="str">
            <v xml:space="preserve"> NH-400W</v>
          </cell>
          <cell r="C6" t="str">
            <v>개</v>
          </cell>
          <cell r="F6">
            <v>13600</v>
          </cell>
          <cell r="L6">
            <v>13600</v>
          </cell>
        </row>
        <row r="7">
          <cell r="A7" t="str">
            <v xml:space="preserve"> 램 프(250W)</v>
          </cell>
          <cell r="B7" t="str">
            <v xml:space="preserve"> NH-250W</v>
          </cell>
          <cell r="C7" t="str">
            <v>개</v>
          </cell>
          <cell r="F7">
            <v>12127</v>
          </cell>
          <cell r="L7">
            <v>12127</v>
          </cell>
        </row>
        <row r="8">
          <cell r="A8" t="str">
            <v xml:space="preserve"> 안정기(400W용)</v>
          </cell>
          <cell r="B8" t="str">
            <v xml:space="preserve"> NH-400W용</v>
          </cell>
          <cell r="C8" t="str">
            <v>개</v>
          </cell>
          <cell r="F8">
            <v>19081</v>
          </cell>
          <cell r="L8">
            <v>19081</v>
          </cell>
        </row>
        <row r="9">
          <cell r="A9" t="str">
            <v xml:space="preserve"> 안정기(250W용)</v>
          </cell>
          <cell r="B9" t="str">
            <v xml:space="preserve"> NH-250W용</v>
          </cell>
          <cell r="C9" t="str">
            <v>개</v>
          </cell>
          <cell r="F9">
            <v>16127</v>
          </cell>
          <cell r="L9">
            <v>16127</v>
          </cell>
        </row>
        <row r="10">
          <cell r="A10" t="str">
            <v xml:space="preserve"> 가로등 제어함</v>
          </cell>
          <cell r="B10" t="str">
            <v xml:space="preserve"> 1함 4회로</v>
          </cell>
          <cell r="C10" t="str">
            <v>면</v>
          </cell>
          <cell r="J10">
            <v>1782600</v>
          </cell>
          <cell r="L10">
            <v>1782600</v>
          </cell>
        </row>
        <row r="11">
          <cell r="A11" t="str">
            <v xml:space="preserve"> 누전 차단기(30A)</v>
          </cell>
          <cell r="B11" t="str">
            <v xml:space="preserve"> 2P 30A</v>
          </cell>
          <cell r="C11" t="str">
            <v>개</v>
          </cell>
          <cell r="D11">
            <v>13750</v>
          </cell>
          <cell r="E11">
            <v>909</v>
          </cell>
          <cell r="H11">
            <v>10400</v>
          </cell>
          <cell r="I11">
            <v>976</v>
          </cell>
          <cell r="L11">
            <v>10400</v>
          </cell>
        </row>
        <row r="12">
          <cell r="A12" t="str">
            <v xml:space="preserve"> 전선관(PE 36㎜)</v>
          </cell>
          <cell r="B12" t="str">
            <v xml:space="preserve"> PE 36mm</v>
          </cell>
          <cell r="C12" t="str">
            <v>m</v>
          </cell>
          <cell r="D12">
            <v>700</v>
          </cell>
          <cell r="E12">
            <v>873</v>
          </cell>
          <cell r="H12">
            <v>594</v>
          </cell>
          <cell r="I12">
            <v>931</v>
          </cell>
          <cell r="L12">
            <v>594</v>
          </cell>
        </row>
        <row r="13">
          <cell r="A13" t="str">
            <v xml:space="preserve"> 전선관(PE 42㎜)</v>
          </cell>
          <cell r="B13" t="str">
            <v xml:space="preserve"> PE 42mm</v>
          </cell>
          <cell r="C13" t="str">
            <v>m</v>
          </cell>
          <cell r="D13">
            <v>820</v>
          </cell>
          <cell r="E13">
            <v>873</v>
          </cell>
          <cell r="H13">
            <v>773</v>
          </cell>
          <cell r="I13">
            <v>931</v>
          </cell>
          <cell r="L13">
            <v>773</v>
          </cell>
        </row>
        <row r="14">
          <cell r="A14" t="str">
            <v xml:space="preserve"> 전선관(PE 54㎜)</v>
          </cell>
          <cell r="B14" t="str">
            <v xml:space="preserve"> PE 54mm</v>
          </cell>
          <cell r="C14" t="str">
            <v>m</v>
          </cell>
          <cell r="D14">
            <v>1235</v>
          </cell>
          <cell r="E14">
            <v>873</v>
          </cell>
          <cell r="H14">
            <v>1113</v>
          </cell>
          <cell r="I14">
            <v>931</v>
          </cell>
          <cell r="L14">
            <v>1113</v>
          </cell>
        </row>
        <row r="15">
          <cell r="A15" t="str">
            <v xml:space="preserve"> 전선관(PE 70㎜)</v>
          </cell>
          <cell r="B15" t="str">
            <v xml:space="preserve"> PE 70mm</v>
          </cell>
          <cell r="C15" t="str">
            <v>m</v>
          </cell>
          <cell r="D15">
            <v>1715</v>
          </cell>
          <cell r="E15">
            <v>873</v>
          </cell>
          <cell r="H15">
            <v>1435</v>
          </cell>
          <cell r="I15">
            <v>931</v>
          </cell>
          <cell r="L15">
            <v>1435</v>
          </cell>
        </row>
        <row r="16">
          <cell r="A16" t="str">
            <v xml:space="preserve"> 전선관(ST 36C)</v>
          </cell>
          <cell r="B16" t="str">
            <v xml:space="preserve"> ST 36C</v>
          </cell>
          <cell r="C16" t="str">
            <v>m</v>
          </cell>
          <cell r="D16">
            <v>2188</v>
          </cell>
          <cell r="E16">
            <v>868</v>
          </cell>
          <cell r="H16">
            <v>2312</v>
          </cell>
          <cell r="I16">
            <v>935</v>
          </cell>
          <cell r="L16">
            <v>2188</v>
          </cell>
        </row>
        <row r="17">
          <cell r="A17" t="str">
            <v xml:space="preserve"> 전선관(ST 42C)</v>
          </cell>
          <cell r="B17" t="str">
            <v xml:space="preserve"> ST 42C</v>
          </cell>
          <cell r="C17" t="str">
            <v>m</v>
          </cell>
          <cell r="D17">
            <v>2535</v>
          </cell>
          <cell r="E17">
            <v>868</v>
          </cell>
          <cell r="H17">
            <v>2679</v>
          </cell>
          <cell r="I17">
            <v>935</v>
          </cell>
          <cell r="L17">
            <v>2535</v>
          </cell>
        </row>
        <row r="18">
          <cell r="A18" t="str">
            <v xml:space="preserve"> 전선관(ST 54C)</v>
          </cell>
          <cell r="B18" t="str">
            <v xml:space="preserve"> ST 54C</v>
          </cell>
          <cell r="C18" t="str">
            <v>m</v>
          </cell>
          <cell r="D18">
            <v>3537</v>
          </cell>
          <cell r="E18">
            <v>868</v>
          </cell>
          <cell r="H18">
            <v>3739</v>
          </cell>
          <cell r="I18">
            <v>935</v>
          </cell>
          <cell r="L18">
            <v>3537</v>
          </cell>
        </row>
        <row r="19">
          <cell r="A19" t="str">
            <v xml:space="preserve"> 전선관(ST 70C)</v>
          </cell>
          <cell r="B19" t="str">
            <v xml:space="preserve"> ST 70C</v>
          </cell>
          <cell r="C19" t="str">
            <v>m</v>
          </cell>
          <cell r="D19">
            <v>4500</v>
          </cell>
          <cell r="E19">
            <v>868</v>
          </cell>
          <cell r="H19">
            <v>4755</v>
          </cell>
          <cell r="I19">
            <v>935</v>
          </cell>
          <cell r="L19">
            <v>4500</v>
          </cell>
        </row>
        <row r="20">
          <cell r="A20" t="str">
            <v xml:space="preserve"> 전 선(GV 5.5㎟)</v>
          </cell>
          <cell r="B20" t="str">
            <v xml:space="preserve"> GV 5.5㎟</v>
          </cell>
          <cell r="C20" t="str">
            <v>m</v>
          </cell>
          <cell r="D20">
            <v>344</v>
          </cell>
          <cell r="E20">
            <v>847</v>
          </cell>
          <cell r="H20">
            <v>353</v>
          </cell>
          <cell r="I20">
            <v>906</v>
          </cell>
          <cell r="L20">
            <v>344</v>
          </cell>
        </row>
        <row r="21">
          <cell r="A21" t="str">
            <v xml:space="preserve"> 전 선(GV 14㎟)</v>
          </cell>
          <cell r="B21" t="str">
            <v xml:space="preserve"> GV 14㎟</v>
          </cell>
          <cell r="C21" t="str">
            <v>m</v>
          </cell>
          <cell r="D21">
            <v>691</v>
          </cell>
          <cell r="E21">
            <v>847</v>
          </cell>
          <cell r="H21">
            <v>703</v>
          </cell>
          <cell r="I21">
            <v>906</v>
          </cell>
          <cell r="L21">
            <v>691</v>
          </cell>
        </row>
        <row r="22">
          <cell r="A22" t="str">
            <v xml:space="preserve"> 케이블(CV60㎟-2C)</v>
          </cell>
          <cell r="B22" t="str">
            <v xml:space="preserve"> CV 60㎟-2C</v>
          </cell>
          <cell r="C22" t="str">
            <v>m</v>
          </cell>
          <cell r="D22">
            <v>5320</v>
          </cell>
          <cell r="E22">
            <v>845</v>
          </cell>
          <cell r="H22">
            <v>5610</v>
          </cell>
          <cell r="I22">
            <v>918</v>
          </cell>
          <cell r="L22">
            <v>5320</v>
          </cell>
        </row>
        <row r="23">
          <cell r="A23" t="str">
            <v xml:space="preserve"> 케이블(CV38㎟-2C)</v>
          </cell>
          <cell r="B23" t="str">
            <v xml:space="preserve"> CV 38㎟-2C</v>
          </cell>
          <cell r="C23" t="str">
            <v>m</v>
          </cell>
          <cell r="D23">
            <v>3412</v>
          </cell>
          <cell r="E23">
            <v>845</v>
          </cell>
          <cell r="H23">
            <v>3599</v>
          </cell>
          <cell r="I23">
            <v>918</v>
          </cell>
          <cell r="L23">
            <v>3412</v>
          </cell>
        </row>
        <row r="24">
          <cell r="A24" t="str">
            <v xml:space="preserve"> 케이블(CV22㎟-2C)</v>
          </cell>
          <cell r="B24" t="str">
            <v xml:space="preserve"> CV 22㎟-2C</v>
          </cell>
          <cell r="C24" t="str">
            <v>m</v>
          </cell>
          <cell r="D24">
            <v>2056</v>
          </cell>
          <cell r="E24">
            <v>845</v>
          </cell>
          <cell r="H24">
            <v>2168</v>
          </cell>
          <cell r="I24">
            <v>918</v>
          </cell>
          <cell r="L24">
            <v>2056</v>
          </cell>
        </row>
        <row r="25">
          <cell r="A25" t="str">
            <v xml:space="preserve"> 케이블(CV14㎟-2C)</v>
          </cell>
          <cell r="B25" t="str">
            <v xml:space="preserve"> CV 14㎟-2C</v>
          </cell>
          <cell r="C25" t="str">
            <v>m</v>
          </cell>
          <cell r="D25">
            <v>1444</v>
          </cell>
          <cell r="E25">
            <v>845</v>
          </cell>
          <cell r="H25">
            <v>1523</v>
          </cell>
          <cell r="I25">
            <v>918</v>
          </cell>
          <cell r="L25">
            <v>1444</v>
          </cell>
        </row>
        <row r="26">
          <cell r="A26" t="str">
            <v xml:space="preserve"> 케이블(CV 8㎟-2C)</v>
          </cell>
          <cell r="B26" t="str">
            <v xml:space="preserve"> CV 8㎟-2C</v>
          </cell>
          <cell r="C26" t="str">
            <v>m</v>
          </cell>
          <cell r="D26">
            <v>974</v>
          </cell>
          <cell r="E26">
            <v>845</v>
          </cell>
          <cell r="H26">
            <v>1028</v>
          </cell>
          <cell r="I26">
            <v>918</v>
          </cell>
          <cell r="L26">
            <v>974</v>
          </cell>
        </row>
        <row r="27">
          <cell r="A27" t="str">
            <v xml:space="preserve"> 케이블(CV5.5㎟-2C)</v>
          </cell>
          <cell r="B27" t="str">
            <v xml:space="preserve"> CV 5.5㎟-2C</v>
          </cell>
          <cell r="C27" t="str">
            <v>m</v>
          </cell>
          <cell r="D27">
            <v>731</v>
          </cell>
          <cell r="E27">
            <v>845</v>
          </cell>
          <cell r="H27">
            <v>770</v>
          </cell>
          <cell r="I27">
            <v>918</v>
          </cell>
          <cell r="L27">
            <v>731</v>
          </cell>
        </row>
        <row r="28">
          <cell r="A28" t="str">
            <v xml:space="preserve"> 케이블(VCT3.5㎟-2C)</v>
          </cell>
          <cell r="B28" t="str">
            <v xml:space="preserve"> VCT 3.5㎟-2C</v>
          </cell>
          <cell r="C28" t="str">
            <v>m</v>
          </cell>
          <cell r="H28">
            <v>552</v>
          </cell>
          <cell r="I28">
            <v>906</v>
          </cell>
          <cell r="L28">
            <v>552</v>
          </cell>
        </row>
        <row r="29">
          <cell r="A29" t="str">
            <v xml:space="preserve"> 워샤캡(70C)</v>
          </cell>
          <cell r="B29" t="str">
            <v xml:space="preserve"> 70C</v>
          </cell>
          <cell r="C29" t="str">
            <v>개</v>
          </cell>
          <cell r="D29">
            <v>10800</v>
          </cell>
          <cell r="E29">
            <v>868</v>
          </cell>
          <cell r="L29">
            <v>10800</v>
          </cell>
        </row>
        <row r="30">
          <cell r="A30" t="str">
            <v xml:space="preserve"> 워샤캡(54C)</v>
          </cell>
          <cell r="B30" t="str">
            <v xml:space="preserve"> 54C</v>
          </cell>
          <cell r="C30" t="str">
            <v>개</v>
          </cell>
          <cell r="D30">
            <v>4050</v>
          </cell>
          <cell r="E30">
            <v>868</v>
          </cell>
          <cell r="L30">
            <v>4050</v>
          </cell>
        </row>
        <row r="31">
          <cell r="A31" t="str">
            <v xml:space="preserve"> 워샤캡(42C)</v>
          </cell>
          <cell r="B31" t="str">
            <v xml:space="preserve"> 42C</v>
          </cell>
          <cell r="C31" t="str">
            <v>개</v>
          </cell>
          <cell r="D31">
            <v>3420</v>
          </cell>
          <cell r="E31">
            <v>868</v>
          </cell>
          <cell r="L31">
            <v>3420</v>
          </cell>
        </row>
        <row r="32">
          <cell r="A32" t="str">
            <v xml:space="preserve"> 워샤캡(36C)</v>
          </cell>
          <cell r="B32" t="str">
            <v xml:space="preserve"> 36C</v>
          </cell>
          <cell r="C32" t="str">
            <v>개</v>
          </cell>
          <cell r="D32">
            <v>2970</v>
          </cell>
          <cell r="E32">
            <v>868</v>
          </cell>
          <cell r="L32">
            <v>2970</v>
          </cell>
        </row>
        <row r="33">
          <cell r="A33" t="str">
            <v xml:space="preserve"> 노말밴드(ST 70C)</v>
          </cell>
          <cell r="B33" t="str">
            <v xml:space="preserve"> ST 70C</v>
          </cell>
          <cell r="C33" t="str">
            <v>개</v>
          </cell>
          <cell r="D33">
            <v>6200</v>
          </cell>
          <cell r="E33">
            <v>868</v>
          </cell>
          <cell r="H33">
            <v>6200</v>
          </cell>
          <cell r="I33">
            <v>936</v>
          </cell>
          <cell r="L33">
            <v>6200</v>
          </cell>
        </row>
        <row r="34">
          <cell r="A34" t="str">
            <v xml:space="preserve"> 노말밴드(ST 54C)</v>
          </cell>
          <cell r="B34" t="str">
            <v xml:space="preserve"> ST 54C</v>
          </cell>
          <cell r="C34" t="str">
            <v>개</v>
          </cell>
          <cell r="D34">
            <v>3830</v>
          </cell>
          <cell r="E34">
            <v>868</v>
          </cell>
          <cell r="H34">
            <v>3830</v>
          </cell>
          <cell r="I34">
            <v>936</v>
          </cell>
          <cell r="L34">
            <v>3830</v>
          </cell>
        </row>
        <row r="35">
          <cell r="A35" t="str">
            <v xml:space="preserve"> 노말밴드(ST 42C)</v>
          </cell>
          <cell r="B35" t="str">
            <v xml:space="preserve"> ST 42C</v>
          </cell>
          <cell r="C35" t="str">
            <v>개</v>
          </cell>
          <cell r="D35">
            <v>2690</v>
          </cell>
          <cell r="E35">
            <v>868</v>
          </cell>
          <cell r="H35">
            <v>2690</v>
          </cell>
          <cell r="I35">
            <v>936</v>
          </cell>
          <cell r="L35">
            <v>2690</v>
          </cell>
        </row>
        <row r="36">
          <cell r="A36" t="str">
            <v xml:space="preserve"> 노말밴드(ST 36C)</v>
          </cell>
          <cell r="B36" t="str">
            <v xml:space="preserve"> ST 36C</v>
          </cell>
          <cell r="C36" t="str">
            <v>개</v>
          </cell>
          <cell r="D36">
            <v>2070</v>
          </cell>
          <cell r="E36">
            <v>868</v>
          </cell>
          <cell r="H36">
            <v>2070</v>
          </cell>
          <cell r="I36">
            <v>936</v>
          </cell>
          <cell r="L36">
            <v>2070</v>
          </cell>
        </row>
        <row r="37">
          <cell r="A37" t="str">
            <v xml:space="preserve"> 접지봉</v>
          </cell>
          <cell r="B37" t="str">
            <v xml:space="preserve"> Φ14x1000L </v>
          </cell>
          <cell r="C37" t="str">
            <v>개</v>
          </cell>
          <cell r="D37">
            <v>3000</v>
          </cell>
          <cell r="E37">
            <v>934</v>
          </cell>
          <cell r="H37">
            <v>3000</v>
          </cell>
          <cell r="I37">
            <v>994</v>
          </cell>
          <cell r="L37">
            <v>3000</v>
          </cell>
        </row>
        <row r="38">
          <cell r="A38" t="str">
            <v xml:space="preserve"> 풀박스</v>
          </cell>
          <cell r="B38" t="str">
            <v xml:space="preserve"> 200x200x200</v>
          </cell>
          <cell r="C38" t="str">
            <v>개</v>
          </cell>
          <cell r="D38">
            <v>4940</v>
          </cell>
          <cell r="E38">
            <v>873</v>
          </cell>
          <cell r="H38">
            <v>4420</v>
          </cell>
          <cell r="I38">
            <v>946</v>
          </cell>
          <cell r="L38">
            <v>4420</v>
          </cell>
        </row>
        <row r="39">
          <cell r="A39" t="str">
            <v xml:space="preserve"> 접지콘넥타</v>
          </cell>
          <cell r="B39" t="str">
            <v xml:space="preserve"> 일반형</v>
          </cell>
          <cell r="C39" t="str">
            <v>개</v>
          </cell>
          <cell r="D39">
            <v>700</v>
          </cell>
          <cell r="E39">
            <v>934</v>
          </cell>
          <cell r="L39">
            <v>700</v>
          </cell>
        </row>
        <row r="40">
          <cell r="A40" t="str">
            <v xml:space="preserve"> 취부밴드</v>
          </cell>
          <cell r="B40" t="str">
            <v xml:space="preserve"> 반경철관용</v>
          </cell>
          <cell r="C40" t="str">
            <v>개</v>
          </cell>
          <cell r="D40">
            <v>1800</v>
          </cell>
          <cell r="E40">
            <v>956</v>
          </cell>
          <cell r="H40">
            <v>1800</v>
          </cell>
          <cell r="I40">
            <v>1019</v>
          </cell>
          <cell r="L40">
            <v>1800</v>
          </cell>
        </row>
        <row r="41">
          <cell r="A41" t="str">
            <v xml:space="preserve"> 반경철관</v>
          </cell>
          <cell r="B41" t="str">
            <v xml:space="preserve"> 80*2.0*2400</v>
          </cell>
          <cell r="C41" t="str">
            <v>개</v>
          </cell>
          <cell r="D41">
            <v>16000</v>
          </cell>
          <cell r="E41">
            <v>956</v>
          </cell>
          <cell r="H41">
            <v>16000</v>
          </cell>
          <cell r="I41">
            <v>1020</v>
          </cell>
          <cell r="L41">
            <v>16000</v>
          </cell>
        </row>
        <row r="42">
          <cell r="A42" t="str">
            <v xml:space="preserve"> 각재</v>
          </cell>
          <cell r="B42" t="str">
            <v xml:space="preserve"> 외 송</v>
          </cell>
          <cell r="C42" t="str">
            <v>㎥</v>
          </cell>
          <cell r="D42">
            <v>269460</v>
          </cell>
          <cell r="E42">
            <v>138</v>
          </cell>
          <cell r="L42">
            <v>269460</v>
          </cell>
        </row>
        <row r="43">
          <cell r="A43" t="str">
            <v xml:space="preserve"> 결속선</v>
          </cell>
          <cell r="B43" t="str">
            <v xml:space="preserve"> #8mm</v>
          </cell>
          <cell r="C43" t="str">
            <v>㎏</v>
          </cell>
          <cell r="D43">
            <v>471</v>
          </cell>
          <cell r="E43">
            <v>65</v>
          </cell>
          <cell r="L43">
            <v>471</v>
          </cell>
        </row>
        <row r="44">
          <cell r="A44" t="str">
            <v xml:space="preserve"> 경유</v>
          </cell>
          <cell r="B44" t="str">
            <v xml:space="preserve"> 저유황</v>
          </cell>
          <cell r="C44" t="str">
            <v>ℓ</v>
          </cell>
          <cell r="F44">
            <v>614</v>
          </cell>
          <cell r="L44">
            <v>614</v>
          </cell>
        </row>
        <row r="45">
          <cell r="A45" t="str">
            <v xml:space="preserve"> 레미콘</v>
          </cell>
          <cell r="B45" t="str">
            <v xml:space="preserve"> 40-180-80</v>
          </cell>
          <cell r="C45" t="str">
            <v>㎥</v>
          </cell>
          <cell r="D45">
            <v>44020</v>
          </cell>
          <cell r="E45">
            <v>118</v>
          </cell>
          <cell r="L45">
            <v>44020</v>
          </cell>
        </row>
        <row r="46">
          <cell r="A46" t="str">
            <v xml:space="preserve"> 박리제</v>
          </cell>
          <cell r="B46" t="str">
            <v xml:space="preserve"> 중유</v>
          </cell>
          <cell r="C46" t="str">
            <v>ℓ</v>
          </cell>
          <cell r="F46">
            <v>313</v>
          </cell>
          <cell r="L46">
            <v>313</v>
          </cell>
        </row>
        <row r="47">
          <cell r="A47" t="str">
            <v xml:space="preserve"> 철못</v>
          </cell>
          <cell r="B47" t="str">
            <v xml:space="preserve"> N75*3.25mm 25㎏/box</v>
          </cell>
          <cell r="C47" t="str">
            <v>㎏</v>
          </cell>
          <cell r="D47">
            <v>622</v>
          </cell>
          <cell r="E47">
            <v>68</v>
          </cell>
          <cell r="L47">
            <v>622</v>
          </cell>
        </row>
        <row r="48">
          <cell r="A48" t="str">
            <v xml:space="preserve"> 합판</v>
          </cell>
          <cell r="B48" t="str">
            <v xml:space="preserve"> 내수 12m/m</v>
          </cell>
          <cell r="C48" t="str">
            <v>㎡</v>
          </cell>
          <cell r="D48">
            <v>6317</v>
          </cell>
          <cell r="E48">
            <v>495</v>
          </cell>
          <cell r="L48">
            <v>6317</v>
          </cell>
        </row>
        <row r="49">
          <cell r="A49" t="str">
            <v xml:space="preserve"> 휘발유</v>
          </cell>
          <cell r="B49" t="str">
            <v xml:space="preserve"> 무연</v>
          </cell>
          <cell r="C49" t="str">
            <v>ℓ</v>
          </cell>
          <cell r="F49">
            <v>1123</v>
          </cell>
          <cell r="L49">
            <v>1123</v>
          </cell>
        </row>
        <row r="50">
          <cell r="A50" t="str">
            <v xml:space="preserve"> 케이블표지시트</v>
          </cell>
          <cell r="B50" t="str">
            <v xml:space="preserve"> 0.23×400</v>
          </cell>
          <cell r="C50" t="str">
            <v>m</v>
          </cell>
          <cell r="D50">
            <v>170</v>
          </cell>
          <cell r="E50">
            <v>956</v>
          </cell>
          <cell r="H50">
            <v>170</v>
          </cell>
          <cell r="I50">
            <v>1020</v>
          </cell>
          <cell r="L50">
            <v>170</v>
          </cell>
        </row>
        <row r="51">
          <cell r="A51" t="str">
            <v xml:space="preserve"> 앙카볼트,너트,와셔</v>
          </cell>
          <cell r="B51" t="str">
            <v xml:space="preserve"> STS φ22×500L</v>
          </cell>
          <cell r="C51" t="str">
            <v>개</v>
          </cell>
          <cell r="J51">
            <v>15000</v>
          </cell>
          <cell r="K51">
            <v>18000</v>
          </cell>
          <cell r="L51">
            <v>15000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표  지"/>
      <sheetName val="기성내역"/>
      <sheetName val="공사비증감"/>
      <sheetName val="2000년1차"/>
      <sheetName val="2000전체분"/>
      <sheetName val="BID"/>
      <sheetName val="sheet1"/>
      <sheetName val="약품공급2"/>
      <sheetName val="간접1"/>
      <sheetName val="99총공사내역서"/>
      <sheetName val="내역서(전기)"/>
      <sheetName val="계산서4"/>
      <sheetName val="조경일람"/>
      <sheetName val="조명일위"/>
      <sheetName val="#REF"/>
      <sheetName val="접지수량"/>
      <sheetName val="원가계산서"/>
      <sheetName val="내역"/>
      <sheetName val="산근"/>
      <sheetName val="단가일람"/>
      <sheetName val="산출근거"/>
      <sheetName val="DATE"/>
      <sheetName val="DB"/>
      <sheetName val="전체"/>
      <sheetName val="분전반"/>
      <sheetName val="Macro(차단기)"/>
      <sheetName val="주안3차A-A"/>
      <sheetName val="문학간접"/>
      <sheetName val="2.1  노무비 평균단가산출"/>
      <sheetName val="내역서"/>
      <sheetName val="견적조건"/>
      <sheetName val="1,2공구원가계산서"/>
      <sheetName val="1공구산출내역서"/>
      <sheetName val="앉음벽 (2)"/>
      <sheetName val="건축내역"/>
      <sheetName val="자재단가비교표"/>
      <sheetName val="13LPMCC"/>
      <sheetName val="도담구내 개소별 명세"/>
      <sheetName val="전체제잡비"/>
      <sheetName val="일위대가목록"/>
      <sheetName val="PAY2002"/>
      <sheetName val="건축2"/>
      <sheetName val="자재일람"/>
      <sheetName val="신호등일위대가"/>
      <sheetName val="수목표준대가"/>
      <sheetName val="준검 내역서"/>
      <sheetName val="b_balju"/>
      <sheetName val="G.R300경비"/>
      <sheetName val="4.전기"/>
      <sheetName val="실행철강하도"/>
      <sheetName val="교각1"/>
      <sheetName val="N賃率-職"/>
      <sheetName val="기준정보"/>
      <sheetName val="일위대가"/>
      <sheetName val="상-교대(A1-A2)"/>
      <sheetName val="1안"/>
      <sheetName val="설계서"/>
      <sheetName val="갑지"/>
      <sheetName val="Data &amp; Result"/>
      <sheetName val="인부노임"/>
      <sheetName val="적용토목"/>
      <sheetName val="기본단가표"/>
      <sheetName val="노임단가"/>
      <sheetName val="단가조사"/>
      <sheetName val="조경"/>
      <sheetName val="전체항목"/>
      <sheetName val="품셈TABLE"/>
      <sheetName val="Total"/>
      <sheetName val="옥내소화전계산서"/>
      <sheetName val="교통대책내역"/>
      <sheetName val="집계표"/>
      <sheetName val="단위단가"/>
      <sheetName val="공사비총괄"/>
      <sheetName val="당진1,2호기전선관설치및접지4차공사내역서-을지"/>
      <sheetName val="점검총괄"/>
      <sheetName val="2공구산출내역"/>
      <sheetName val="전사 (2)"/>
      <sheetName val="BA (2)"/>
      <sheetName val="CP (2)"/>
      <sheetName val="산출기준"/>
      <sheetName val="내   역"/>
      <sheetName val="전기일위대가"/>
      <sheetName val="원가총괄"/>
      <sheetName val="단가조사-2"/>
      <sheetName val="제조노임"/>
      <sheetName val="냉천부속동"/>
      <sheetName val="관로내역원"/>
      <sheetName val="수량(금호)"/>
      <sheetName val="노임"/>
      <sheetName val="토목주소"/>
      <sheetName val="C1ㅇ"/>
      <sheetName val="설계예산서"/>
      <sheetName val="예산내역서"/>
      <sheetName val="49단가"/>
      <sheetName val="실행대비"/>
      <sheetName val="단가비교표"/>
      <sheetName val="일위목록"/>
      <sheetName val="실행기초"/>
      <sheetName val="N賃率_職"/>
      <sheetName val="전압강하자료"/>
      <sheetName val="검암내역"/>
      <sheetName val="제작기술지원센터"/>
      <sheetName val="현장설명"/>
      <sheetName val="조도계산"/>
      <sheetName val="중기"/>
      <sheetName val="요율"/>
      <sheetName val="EBSDATA"/>
      <sheetName val="결재갑지"/>
      <sheetName val="식재가격"/>
      <sheetName val="식재총괄"/>
      <sheetName val="JUCKEYK"/>
      <sheetName val="수량산출서"/>
      <sheetName val="자재단가"/>
      <sheetName val="준공정산"/>
      <sheetName val="자산TOTAL"/>
      <sheetName val="총괄표"/>
      <sheetName val="봉양~조차장간고하개명(신설)"/>
      <sheetName val="ELEC"/>
      <sheetName val="총괄내역서"/>
      <sheetName val="전체_1설계"/>
      <sheetName val="도급"/>
      <sheetName val="자재단가표"/>
      <sheetName val="전기2005"/>
      <sheetName val="AS접수관리"/>
      <sheetName val="구조물수량집계표"/>
      <sheetName val="Sheet15"/>
      <sheetName val="1.취수장"/>
      <sheetName val="코드"/>
      <sheetName val="실행내역"/>
      <sheetName val="비탈면보호공수량산출"/>
      <sheetName val="LD"/>
      <sheetName val="전기일위목록"/>
      <sheetName val="현장관리비참조"/>
      <sheetName val="예산명세서"/>
      <sheetName val="설계명세서"/>
      <sheetName val="자료입력"/>
      <sheetName val="RE9604"/>
      <sheetName val="원가계산서구조조정"/>
      <sheetName val="101동"/>
      <sheetName val="시운전연료"/>
      <sheetName val="96노임기준"/>
      <sheetName val="제경비"/>
      <sheetName val="천방교접속"/>
      <sheetName val="대포2교접속"/>
      <sheetName val="설계조건"/>
      <sheetName val="전기"/>
      <sheetName val="코드표"/>
      <sheetName val="과업별 상세(계산 1)"/>
      <sheetName val="9GNG운반"/>
      <sheetName val="노무비 "/>
      <sheetName val="입력"/>
      <sheetName val="&lt;--"/>
      <sheetName val="sub"/>
      <sheetName val="수량산출서 (2)"/>
      <sheetName val="암거 제원표"/>
      <sheetName val="TEL"/>
      <sheetName val="4)유동표"/>
      <sheetName val="수량명세서"/>
      <sheetName val="터널조도"/>
      <sheetName val="22전열"/>
      <sheetName val="단조-노임"/>
      <sheetName val="노무비 근거"/>
      <sheetName val="401"/>
      <sheetName val="일위대가표"/>
      <sheetName val="경산"/>
      <sheetName val="암거단위-1련"/>
      <sheetName val="수량산출"/>
      <sheetName val="과천MAIN"/>
      <sheetName val="직공비"/>
      <sheetName val="COST"/>
      <sheetName val="철거산출근거"/>
      <sheetName val="교량"/>
      <sheetName val="전선(총)"/>
      <sheetName val="예산조서(전송)"/>
      <sheetName val="전철"/>
      <sheetName val="일위산출근거"/>
      <sheetName val="Sheet1 (2)"/>
      <sheetName val="터파기및재료"/>
      <sheetName val="플랜트 설치"/>
      <sheetName val="자동제어"/>
      <sheetName val="프랜트면허"/>
      <sheetName val="노무비"/>
      <sheetName val="산수배수"/>
      <sheetName val="Macro1"/>
      <sheetName val="1차 내역서"/>
      <sheetName val="시중노임단가"/>
      <sheetName val="98지급계획"/>
      <sheetName val="공정증감대ㅈ표"/>
      <sheetName val="인원계획"/>
      <sheetName val="제잡비"/>
      <sheetName val="기흥하도용"/>
      <sheetName val="관리,공감"/>
      <sheetName val="내역기준"/>
      <sheetName val="하남내역"/>
      <sheetName val="일위대가목차"/>
      <sheetName val="식재인부"/>
      <sheetName val="ABUT수량-A1"/>
      <sheetName val="98비정기소모"/>
      <sheetName val="전기설계변경"/>
      <sheetName val="총계"/>
      <sheetName val="진주방향"/>
      <sheetName val="마산방향"/>
      <sheetName val="마산방향철근집계"/>
      <sheetName val="2000노임기준"/>
      <sheetName val="Resource2"/>
      <sheetName val="8.2TON"/>
      <sheetName val="__MAIN"/>
      <sheetName val="b_balju_cho"/>
      <sheetName val="견"/>
      <sheetName val="A갑지"/>
      <sheetName val="제안서"/>
      <sheetName val="행정표준(1)"/>
      <sheetName val="행정표준(2)"/>
      <sheetName val="퍼스트"/>
      <sheetName val="토목"/>
      <sheetName val="Macro(전선)"/>
      <sheetName val="기초입력 DATA"/>
      <sheetName val="단가산출"/>
      <sheetName val="환율change"/>
      <sheetName val="조명시설"/>
      <sheetName val="을"/>
      <sheetName val="손익분석"/>
      <sheetName val="물량산출근거-지상층"/>
      <sheetName val="잔수량(작성)"/>
      <sheetName val="내역(가지)"/>
      <sheetName val="교각계산"/>
      <sheetName val="7단가"/>
      <sheetName val="동해title"/>
      <sheetName val="자재테이블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금융비용"/>
      <sheetName val="관급자재"/>
      <sheetName val="단가비교"/>
      <sheetName val="S0"/>
      <sheetName val="단가대비표"/>
      <sheetName val="관리비비계상"/>
      <sheetName val="평면선형"/>
      <sheetName val="주택(백만원)"/>
      <sheetName val="주택"/>
      <sheetName val="남양주부대"/>
      <sheetName val="현장경비"/>
      <sheetName val="토목내역서"/>
      <sheetName val="전신"/>
      <sheetName val="간이설계(4-15)"/>
      <sheetName val="점유현황"/>
      <sheetName val="#2_일위대가목록"/>
      <sheetName val="개소별수량산출"/>
      <sheetName val="자금입금"/>
      <sheetName val="우수관매설및 우수받이"/>
      <sheetName val="대비"/>
      <sheetName val="1단계"/>
      <sheetName val="회로내역(승인)"/>
      <sheetName val="Baby일위대가"/>
      <sheetName val="적점"/>
      <sheetName val="재료"/>
      <sheetName val="양식_자재단가조사표"/>
      <sheetName val="자재co"/>
      <sheetName val="SILICATE"/>
      <sheetName val="설계서(7)"/>
      <sheetName val="예산서(6)"/>
      <sheetName val="우각부보강"/>
      <sheetName val="시중노임(공사)"/>
      <sheetName val="현장관리비"/>
      <sheetName val="기계실냉난방"/>
      <sheetName val="재무조건"/>
      <sheetName val="명일작업계획 (3)"/>
      <sheetName val="9811"/>
      <sheetName val="현장조사"/>
      <sheetName val="직접경비호표"/>
      <sheetName val="계수시트"/>
      <sheetName val="1.설계조건"/>
      <sheetName val="건축공사"/>
      <sheetName val="실행(1)"/>
      <sheetName val="원가"/>
      <sheetName val="단가조사-1"/>
      <sheetName val="인사자료총집계"/>
      <sheetName val="입찰안"/>
      <sheetName val="CALCULATION"/>
      <sheetName val="Macro2"/>
      <sheetName val="일위CODE"/>
      <sheetName val="설계"/>
      <sheetName val="효성CB 1P기초"/>
      <sheetName val="제수변 수량집계표(보통)"/>
      <sheetName val="EQT-ESTN"/>
      <sheetName val="산출내역서"/>
      <sheetName val="단가대비"/>
      <sheetName val="예산서"/>
      <sheetName val="단중표"/>
      <sheetName val="BH-1 (2)"/>
      <sheetName val="공통가설"/>
      <sheetName val="내역서을"/>
      <sheetName val="실행내역서 "/>
      <sheetName val="토목내역"/>
      <sheetName val="갑지(추정)"/>
      <sheetName val="도근좌표"/>
      <sheetName val="금액내역서"/>
      <sheetName val="Customer Databas"/>
      <sheetName val="공사비예산서"/>
      <sheetName val="단가조사_2"/>
      <sheetName val="13.노임단가"/>
      <sheetName val="1공구(입찰내역)"/>
      <sheetName val="예산M12A"/>
      <sheetName val="여과지동"/>
      <sheetName val="기초자료"/>
      <sheetName val="설계서(본관)"/>
      <sheetName val="공사개요"/>
      <sheetName val="A 견적"/>
      <sheetName val="BQ(실행)"/>
      <sheetName val="MOTOR"/>
      <sheetName val="설계예시"/>
      <sheetName val="Sheet16"/>
      <sheetName val="설비2차"/>
      <sheetName val="견적내역"/>
      <sheetName val="단가 "/>
      <sheetName val="위치조서"/>
      <sheetName val="품셈"/>
      <sheetName val="공사착공계"/>
      <sheetName val="통신대가"/>
      <sheetName val="공사비총괄표"/>
      <sheetName val="단위중량"/>
      <sheetName val="장비 (2)"/>
      <sheetName val="정부노임단가"/>
      <sheetName val="인원"/>
      <sheetName val="설비"/>
      <sheetName val="총괄집계표"/>
      <sheetName val="내역(원안-대안)"/>
      <sheetName val="입력창"/>
      <sheetName val="단가조사서"/>
      <sheetName val="전산망"/>
      <sheetName val="장비가동집계표"/>
      <sheetName val="제출내역 (2)"/>
      <sheetName val="상행선"/>
      <sheetName val="전입"/>
      <sheetName val="재료비"/>
      <sheetName val="토공계산서(부체도로)"/>
      <sheetName val="F-Assump"/>
      <sheetName val="유림총괄"/>
      <sheetName val="1.설계기준"/>
      <sheetName val="원가서"/>
      <sheetName val="부대내역"/>
      <sheetName val="통신물량"/>
      <sheetName val="A LINE"/>
      <sheetName val="단가"/>
      <sheetName val="물가대비표"/>
      <sheetName val="단가표"/>
      <sheetName val="잡철물"/>
      <sheetName val="분전반계산서(석관)"/>
      <sheetName val="기초자료입력"/>
      <sheetName val="급,배기팬"/>
      <sheetName val="내역산출자료"/>
      <sheetName val="Sheet13"/>
      <sheetName val="실행(표지,갑,을)"/>
      <sheetName val="견적"/>
      <sheetName val="파일구성"/>
      <sheetName val="아파트건축"/>
      <sheetName val="공사비산출내역"/>
      <sheetName val="한강운반비"/>
      <sheetName val="SUB일위대가(이음)"/>
      <sheetName val="확약서"/>
      <sheetName val="청주(철골발주의뢰서)"/>
      <sheetName val="대비2"/>
      <sheetName val="6PILE  (돌출)"/>
      <sheetName val="2"/>
      <sheetName val="wall"/>
      <sheetName val="일반수량총괄"/>
      <sheetName val="재료값"/>
      <sheetName val="제조 경영"/>
      <sheetName val="기계경비(시간당)"/>
      <sheetName val="시중노임"/>
      <sheetName val="기타#9"/>
      <sheetName val="산식3"/>
      <sheetName val="NEYOK"/>
      <sheetName val="DATA1"/>
      <sheetName val="재료비노무비"/>
      <sheetName val="정리부09"/>
      <sheetName val="지수"/>
      <sheetName val="분뇨"/>
      <sheetName val="일반공사"/>
      <sheetName val="오동"/>
      <sheetName val="대조"/>
      <sheetName val="나한"/>
      <sheetName val="노임단가(08.01)"/>
      <sheetName val="5.동별횡주관경"/>
      <sheetName val="전기산출"/>
      <sheetName val="부대대비"/>
      <sheetName val="냉연집계"/>
      <sheetName val="경상직원"/>
      <sheetName val="신규일위대가"/>
      <sheetName val="현관"/>
      <sheetName val="기기리스트"/>
      <sheetName val="인부신상자료"/>
      <sheetName val="자재(원원+원대)"/>
      <sheetName val="제품목록"/>
      <sheetName val="조건표 (2)"/>
      <sheetName val="단가 및 재료비"/>
      <sheetName val="차액보증"/>
      <sheetName val="자재"/>
      <sheetName val="일위"/>
      <sheetName val="지중자재단가"/>
      <sheetName val="MANUFACTORY"/>
      <sheetName val="신리"/>
      <sheetName val="체감식_"/>
      <sheetName val="표__지"/>
      <sheetName val="2_1__노무비_평균단가산출"/>
      <sheetName val="준검_내역서"/>
      <sheetName val="G_R300경비"/>
      <sheetName val="판"/>
      <sheetName val="2001년 건설노임"/>
      <sheetName val="CAT_5"/>
      <sheetName val="설계(안)"/>
      <sheetName val="집1"/>
      <sheetName val="안정계산"/>
      <sheetName val="단면검토"/>
      <sheetName val="간접비계산"/>
      <sheetName val="8설7발"/>
      <sheetName val="터널대가"/>
      <sheetName val="48전력선로일위"/>
      <sheetName val="노임단가 (2)"/>
      <sheetName val="노임단가 _2_"/>
      <sheetName val="가시설단위수량"/>
      <sheetName val="SORCE1"/>
      <sheetName val="SHL"/>
      <sheetName val="6호기"/>
      <sheetName val="접속도로1"/>
      <sheetName val="3.판관비명세서"/>
      <sheetName val="D"/>
      <sheetName val="자금수지"/>
      <sheetName val="사업성"/>
      <sheetName val="6월실적"/>
      <sheetName val="EQ-R1"/>
      <sheetName val="편입토지조서"/>
      <sheetName val="내역서1"/>
      <sheetName val="배선DATA"/>
      <sheetName val="공량산출근거서"/>
      <sheetName val="I一般比"/>
      <sheetName val="DATA(광속)"/>
      <sheetName val="SHEET"/>
      <sheetName val="국내조달(통합-1)"/>
      <sheetName val="22내역"/>
      <sheetName val="2.냉난방설비공사"/>
      <sheetName val="7.자동제어공사"/>
      <sheetName val="3"/>
      <sheetName val="단1"/>
      <sheetName val="신축(단위)"/>
      <sheetName val="소업1교"/>
      <sheetName val="MILL"/>
      <sheetName val="체감식_1"/>
      <sheetName val=" 소방공사 산출근거"/>
      <sheetName val="6. 안전관리비"/>
      <sheetName val="LF자재단가"/>
      <sheetName val="토내역"/>
      <sheetName val="전동기"/>
      <sheetName val="PIPE"/>
      <sheetName val="재집"/>
      <sheetName val="직재"/>
      <sheetName val="철근량"/>
      <sheetName val="제수문집계"/>
      <sheetName val="실행내역 "/>
      <sheetName val="환경기계공정표 (3)"/>
      <sheetName val="SHEET PILE단가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기존단가 (2)"/>
      <sheetName val="건설성적"/>
      <sheetName val="EACT10"/>
      <sheetName val="개요"/>
      <sheetName val="일위대가(가설)"/>
      <sheetName val="소비자가"/>
      <sheetName val="말뚝지지력산정"/>
      <sheetName val="수우미양가(Vlookup)"/>
      <sheetName val="분전함신설"/>
      <sheetName val="접지1종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95WBS"/>
      <sheetName val="공정코드"/>
      <sheetName val="제노임"/>
      <sheetName val="재정비내역"/>
      <sheetName val="지적고시내역"/>
      <sheetName val=" HIT-&gt;HMC 견적(3900)"/>
      <sheetName val="건설실행"/>
      <sheetName val="개산공사비"/>
      <sheetName val="unit 4"/>
      <sheetName val="CTEMCOST"/>
      <sheetName val="시화점실행"/>
      <sheetName val="IT-BAT"/>
      <sheetName val="돈암사업"/>
      <sheetName val="수량3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"/>
      <sheetName val="총괄표"/>
      <sheetName val="내역서"/>
      <sheetName val="일대목차"/>
      <sheetName val="일위대가"/>
      <sheetName val="노임근거"/>
      <sheetName val="일위노임"/>
      <sheetName val="합산자재"/>
      <sheetName val="단가조사"/>
      <sheetName val="옵션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>
        <row r="15">
          <cell r="G15">
            <v>0.16</v>
          </cell>
        </row>
        <row r="16">
          <cell r="G16">
            <v>1</v>
          </cell>
        </row>
        <row r="17">
          <cell r="G17">
            <v>4</v>
          </cell>
        </row>
      </sheetData>
      <sheetData sheetId="7" refreshError="1"/>
      <sheetData sheetId="8"/>
      <sheetData sheetId="9" refreshError="1"/>
      <sheetData sheetId="10">
        <row r="11">
          <cell r="C11">
            <v>1</v>
          </cell>
        </row>
        <row r="12">
          <cell r="C12">
            <v>1</v>
          </cell>
        </row>
        <row r="33">
          <cell r="B33">
            <v>2</v>
          </cell>
        </row>
        <row r="36">
          <cell r="B36">
            <v>3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원가계산"/>
      <sheetName val="총괄표"/>
      <sheetName val="내역서"/>
      <sheetName val="노임근거"/>
      <sheetName val="단위일위대가"/>
      <sheetName val="합산자재"/>
      <sheetName val="단가조사"/>
      <sheetName val="옵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>
        <row r="14">
          <cell r="G14">
            <v>5</v>
          </cell>
        </row>
        <row r="15">
          <cell r="G15">
            <v>5</v>
          </cell>
        </row>
      </sheetData>
      <sheetData sheetId="8" refreshError="1"/>
      <sheetData sheetId="9"/>
      <sheetData sheetId="10" refreshError="1"/>
      <sheetData sheetId="11">
        <row r="11">
          <cell r="C11">
            <v>1</v>
          </cell>
        </row>
        <row r="12">
          <cell r="C12">
            <v>1</v>
          </cell>
        </row>
        <row r="33">
          <cell r="B33">
            <v>2</v>
          </cell>
        </row>
        <row r="36">
          <cell r="B36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M30"/>
  <sheetViews>
    <sheetView tabSelected="1" zoomScaleNormal="100" workbookViewId="0">
      <selection activeCell="I30" sqref="I30"/>
    </sheetView>
  </sheetViews>
  <sheetFormatPr defaultRowHeight="15" customHeight="1"/>
  <cols>
    <col min="1" max="1" width="2.33203125" style="44" customWidth="1"/>
    <col min="2" max="3" width="3.77734375" style="44" customWidth="1"/>
    <col min="4" max="4" width="25.77734375" style="44" customWidth="1"/>
    <col min="5" max="8" width="14.6640625" style="74" customWidth="1"/>
    <col min="9" max="9" width="22.88671875" style="44" bestFit="1" customWidth="1"/>
    <col min="10" max="10" width="3.77734375" style="44" customWidth="1"/>
    <col min="11" max="11" width="9.77734375" style="44" customWidth="1"/>
    <col min="12" max="12" width="3.77734375" style="44" customWidth="1"/>
    <col min="13" max="13" width="9.77734375" style="44" customWidth="1"/>
    <col min="14" max="260" width="8.88671875" style="44"/>
    <col min="261" max="262" width="3.77734375" style="44" customWidth="1"/>
    <col min="263" max="264" width="25.77734375" style="44" customWidth="1"/>
    <col min="265" max="265" width="28.77734375" style="44" customWidth="1"/>
    <col min="266" max="266" width="3.77734375" style="44" customWidth="1"/>
    <col min="267" max="267" width="9.77734375" style="44" customWidth="1"/>
    <col min="268" max="268" width="3.77734375" style="44" customWidth="1"/>
    <col min="269" max="269" width="9.77734375" style="44" customWidth="1"/>
    <col min="270" max="516" width="8.88671875" style="44"/>
    <col min="517" max="518" width="3.77734375" style="44" customWidth="1"/>
    <col min="519" max="520" width="25.77734375" style="44" customWidth="1"/>
    <col min="521" max="521" width="28.77734375" style="44" customWidth="1"/>
    <col min="522" max="522" width="3.77734375" style="44" customWidth="1"/>
    <col min="523" max="523" width="9.77734375" style="44" customWidth="1"/>
    <col min="524" max="524" width="3.77734375" style="44" customWidth="1"/>
    <col min="525" max="525" width="9.77734375" style="44" customWidth="1"/>
    <col min="526" max="772" width="8.88671875" style="44"/>
    <col min="773" max="774" width="3.77734375" style="44" customWidth="1"/>
    <col min="775" max="776" width="25.77734375" style="44" customWidth="1"/>
    <col min="777" max="777" width="28.77734375" style="44" customWidth="1"/>
    <col min="778" max="778" width="3.77734375" style="44" customWidth="1"/>
    <col min="779" max="779" width="9.77734375" style="44" customWidth="1"/>
    <col min="780" max="780" width="3.77734375" style="44" customWidth="1"/>
    <col min="781" max="781" width="9.77734375" style="44" customWidth="1"/>
    <col min="782" max="1028" width="8.88671875" style="44"/>
    <col min="1029" max="1030" width="3.77734375" style="44" customWidth="1"/>
    <col min="1031" max="1032" width="25.77734375" style="44" customWidth="1"/>
    <col min="1033" max="1033" width="28.77734375" style="44" customWidth="1"/>
    <col min="1034" max="1034" width="3.77734375" style="44" customWidth="1"/>
    <col min="1035" max="1035" width="9.77734375" style="44" customWidth="1"/>
    <col min="1036" max="1036" width="3.77734375" style="44" customWidth="1"/>
    <col min="1037" max="1037" width="9.77734375" style="44" customWidth="1"/>
    <col min="1038" max="1284" width="8.88671875" style="44"/>
    <col min="1285" max="1286" width="3.77734375" style="44" customWidth="1"/>
    <col min="1287" max="1288" width="25.77734375" style="44" customWidth="1"/>
    <col min="1289" max="1289" width="28.77734375" style="44" customWidth="1"/>
    <col min="1290" max="1290" width="3.77734375" style="44" customWidth="1"/>
    <col min="1291" max="1291" width="9.77734375" style="44" customWidth="1"/>
    <col min="1292" max="1292" width="3.77734375" style="44" customWidth="1"/>
    <col min="1293" max="1293" width="9.77734375" style="44" customWidth="1"/>
    <col min="1294" max="1540" width="8.88671875" style="44"/>
    <col min="1541" max="1542" width="3.77734375" style="44" customWidth="1"/>
    <col min="1543" max="1544" width="25.77734375" style="44" customWidth="1"/>
    <col min="1545" max="1545" width="28.77734375" style="44" customWidth="1"/>
    <col min="1546" max="1546" width="3.77734375" style="44" customWidth="1"/>
    <col min="1547" max="1547" width="9.77734375" style="44" customWidth="1"/>
    <col min="1548" max="1548" width="3.77734375" style="44" customWidth="1"/>
    <col min="1549" max="1549" width="9.77734375" style="44" customWidth="1"/>
    <col min="1550" max="1796" width="8.88671875" style="44"/>
    <col min="1797" max="1798" width="3.77734375" style="44" customWidth="1"/>
    <col min="1799" max="1800" width="25.77734375" style="44" customWidth="1"/>
    <col min="1801" max="1801" width="28.77734375" style="44" customWidth="1"/>
    <col min="1802" max="1802" width="3.77734375" style="44" customWidth="1"/>
    <col min="1803" max="1803" width="9.77734375" style="44" customWidth="1"/>
    <col min="1804" max="1804" width="3.77734375" style="44" customWidth="1"/>
    <col min="1805" max="1805" width="9.77734375" style="44" customWidth="1"/>
    <col min="1806" max="2052" width="8.88671875" style="44"/>
    <col min="2053" max="2054" width="3.77734375" style="44" customWidth="1"/>
    <col min="2055" max="2056" width="25.77734375" style="44" customWidth="1"/>
    <col min="2057" max="2057" width="28.77734375" style="44" customWidth="1"/>
    <col min="2058" max="2058" width="3.77734375" style="44" customWidth="1"/>
    <col min="2059" max="2059" width="9.77734375" style="44" customWidth="1"/>
    <col min="2060" max="2060" width="3.77734375" style="44" customWidth="1"/>
    <col min="2061" max="2061" width="9.77734375" style="44" customWidth="1"/>
    <col min="2062" max="2308" width="8.88671875" style="44"/>
    <col min="2309" max="2310" width="3.77734375" style="44" customWidth="1"/>
    <col min="2311" max="2312" width="25.77734375" style="44" customWidth="1"/>
    <col min="2313" max="2313" width="28.77734375" style="44" customWidth="1"/>
    <col min="2314" max="2314" width="3.77734375" style="44" customWidth="1"/>
    <col min="2315" max="2315" width="9.77734375" style="44" customWidth="1"/>
    <col min="2316" max="2316" width="3.77734375" style="44" customWidth="1"/>
    <col min="2317" max="2317" width="9.77734375" style="44" customWidth="1"/>
    <col min="2318" max="2564" width="8.88671875" style="44"/>
    <col min="2565" max="2566" width="3.77734375" style="44" customWidth="1"/>
    <col min="2567" max="2568" width="25.77734375" style="44" customWidth="1"/>
    <col min="2569" max="2569" width="28.77734375" style="44" customWidth="1"/>
    <col min="2570" max="2570" width="3.77734375" style="44" customWidth="1"/>
    <col min="2571" max="2571" width="9.77734375" style="44" customWidth="1"/>
    <col min="2572" max="2572" width="3.77734375" style="44" customWidth="1"/>
    <col min="2573" max="2573" width="9.77734375" style="44" customWidth="1"/>
    <col min="2574" max="2820" width="8.88671875" style="44"/>
    <col min="2821" max="2822" width="3.77734375" style="44" customWidth="1"/>
    <col min="2823" max="2824" width="25.77734375" style="44" customWidth="1"/>
    <col min="2825" max="2825" width="28.77734375" style="44" customWidth="1"/>
    <col min="2826" max="2826" width="3.77734375" style="44" customWidth="1"/>
    <col min="2827" max="2827" width="9.77734375" style="44" customWidth="1"/>
    <col min="2828" max="2828" width="3.77734375" style="44" customWidth="1"/>
    <col min="2829" max="2829" width="9.77734375" style="44" customWidth="1"/>
    <col min="2830" max="3076" width="8.88671875" style="44"/>
    <col min="3077" max="3078" width="3.77734375" style="44" customWidth="1"/>
    <col min="3079" max="3080" width="25.77734375" style="44" customWidth="1"/>
    <col min="3081" max="3081" width="28.77734375" style="44" customWidth="1"/>
    <col min="3082" max="3082" width="3.77734375" style="44" customWidth="1"/>
    <col min="3083" max="3083" width="9.77734375" style="44" customWidth="1"/>
    <col min="3084" max="3084" width="3.77734375" style="44" customWidth="1"/>
    <col min="3085" max="3085" width="9.77734375" style="44" customWidth="1"/>
    <col min="3086" max="3332" width="8.88671875" style="44"/>
    <col min="3333" max="3334" width="3.77734375" style="44" customWidth="1"/>
    <col min="3335" max="3336" width="25.77734375" style="44" customWidth="1"/>
    <col min="3337" max="3337" width="28.77734375" style="44" customWidth="1"/>
    <col min="3338" max="3338" width="3.77734375" style="44" customWidth="1"/>
    <col min="3339" max="3339" width="9.77734375" style="44" customWidth="1"/>
    <col min="3340" max="3340" width="3.77734375" style="44" customWidth="1"/>
    <col min="3341" max="3341" width="9.77734375" style="44" customWidth="1"/>
    <col min="3342" max="3588" width="8.88671875" style="44"/>
    <col min="3589" max="3590" width="3.77734375" style="44" customWidth="1"/>
    <col min="3591" max="3592" width="25.77734375" style="44" customWidth="1"/>
    <col min="3593" max="3593" width="28.77734375" style="44" customWidth="1"/>
    <col min="3594" max="3594" width="3.77734375" style="44" customWidth="1"/>
    <col min="3595" max="3595" width="9.77734375" style="44" customWidth="1"/>
    <col min="3596" max="3596" width="3.77734375" style="44" customWidth="1"/>
    <col min="3597" max="3597" width="9.77734375" style="44" customWidth="1"/>
    <col min="3598" max="3844" width="8.88671875" style="44"/>
    <col min="3845" max="3846" width="3.77734375" style="44" customWidth="1"/>
    <col min="3847" max="3848" width="25.77734375" style="44" customWidth="1"/>
    <col min="3849" max="3849" width="28.77734375" style="44" customWidth="1"/>
    <col min="3850" max="3850" width="3.77734375" style="44" customWidth="1"/>
    <col min="3851" max="3851" width="9.77734375" style="44" customWidth="1"/>
    <col min="3852" max="3852" width="3.77734375" style="44" customWidth="1"/>
    <col min="3853" max="3853" width="9.77734375" style="44" customWidth="1"/>
    <col min="3854" max="4100" width="8.88671875" style="44"/>
    <col min="4101" max="4102" width="3.77734375" style="44" customWidth="1"/>
    <col min="4103" max="4104" width="25.77734375" style="44" customWidth="1"/>
    <col min="4105" max="4105" width="28.77734375" style="44" customWidth="1"/>
    <col min="4106" max="4106" width="3.77734375" style="44" customWidth="1"/>
    <col min="4107" max="4107" width="9.77734375" style="44" customWidth="1"/>
    <col min="4108" max="4108" width="3.77734375" style="44" customWidth="1"/>
    <col min="4109" max="4109" width="9.77734375" style="44" customWidth="1"/>
    <col min="4110" max="4356" width="8.88671875" style="44"/>
    <col min="4357" max="4358" width="3.77734375" style="44" customWidth="1"/>
    <col min="4359" max="4360" width="25.77734375" style="44" customWidth="1"/>
    <col min="4361" max="4361" width="28.77734375" style="44" customWidth="1"/>
    <col min="4362" max="4362" width="3.77734375" style="44" customWidth="1"/>
    <col min="4363" max="4363" width="9.77734375" style="44" customWidth="1"/>
    <col min="4364" max="4364" width="3.77734375" style="44" customWidth="1"/>
    <col min="4365" max="4365" width="9.77734375" style="44" customWidth="1"/>
    <col min="4366" max="4612" width="8.88671875" style="44"/>
    <col min="4613" max="4614" width="3.77734375" style="44" customWidth="1"/>
    <col min="4615" max="4616" width="25.77734375" style="44" customWidth="1"/>
    <col min="4617" max="4617" width="28.77734375" style="44" customWidth="1"/>
    <col min="4618" max="4618" width="3.77734375" style="44" customWidth="1"/>
    <col min="4619" max="4619" width="9.77734375" style="44" customWidth="1"/>
    <col min="4620" max="4620" width="3.77734375" style="44" customWidth="1"/>
    <col min="4621" max="4621" width="9.77734375" style="44" customWidth="1"/>
    <col min="4622" max="4868" width="8.88671875" style="44"/>
    <col min="4869" max="4870" width="3.77734375" style="44" customWidth="1"/>
    <col min="4871" max="4872" width="25.77734375" style="44" customWidth="1"/>
    <col min="4873" max="4873" width="28.77734375" style="44" customWidth="1"/>
    <col min="4874" max="4874" width="3.77734375" style="44" customWidth="1"/>
    <col min="4875" max="4875" width="9.77734375" style="44" customWidth="1"/>
    <col min="4876" max="4876" width="3.77734375" style="44" customWidth="1"/>
    <col min="4877" max="4877" width="9.77734375" style="44" customWidth="1"/>
    <col min="4878" max="5124" width="8.88671875" style="44"/>
    <col min="5125" max="5126" width="3.77734375" style="44" customWidth="1"/>
    <col min="5127" max="5128" width="25.77734375" style="44" customWidth="1"/>
    <col min="5129" max="5129" width="28.77734375" style="44" customWidth="1"/>
    <col min="5130" max="5130" width="3.77734375" style="44" customWidth="1"/>
    <col min="5131" max="5131" width="9.77734375" style="44" customWidth="1"/>
    <col min="5132" max="5132" width="3.77734375" style="44" customWidth="1"/>
    <col min="5133" max="5133" width="9.77734375" style="44" customWidth="1"/>
    <col min="5134" max="5380" width="8.88671875" style="44"/>
    <col min="5381" max="5382" width="3.77734375" style="44" customWidth="1"/>
    <col min="5383" max="5384" width="25.77734375" style="44" customWidth="1"/>
    <col min="5385" max="5385" width="28.77734375" style="44" customWidth="1"/>
    <col min="5386" max="5386" width="3.77734375" style="44" customWidth="1"/>
    <col min="5387" max="5387" width="9.77734375" style="44" customWidth="1"/>
    <col min="5388" max="5388" width="3.77734375" style="44" customWidth="1"/>
    <col min="5389" max="5389" width="9.77734375" style="44" customWidth="1"/>
    <col min="5390" max="5636" width="8.88671875" style="44"/>
    <col min="5637" max="5638" width="3.77734375" style="44" customWidth="1"/>
    <col min="5639" max="5640" width="25.77734375" style="44" customWidth="1"/>
    <col min="5641" max="5641" width="28.77734375" style="44" customWidth="1"/>
    <col min="5642" max="5642" width="3.77734375" style="44" customWidth="1"/>
    <col min="5643" max="5643" width="9.77734375" style="44" customWidth="1"/>
    <col min="5644" max="5644" width="3.77734375" style="44" customWidth="1"/>
    <col min="5645" max="5645" width="9.77734375" style="44" customWidth="1"/>
    <col min="5646" max="5892" width="8.88671875" style="44"/>
    <col min="5893" max="5894" width="3.77734375" style="44" customWidth="1"/>
    <col min="5895" max="5896" width="25.77734375" style="44" customWidth="1"/>
    <col min="5897" max="5897" width="28.77734375" style="44" customWidth="1"/>
    <col min="5898" max="5898" width="3.77734375" style="44" customWidth="1"/>
    <col min="5899" max="5899" width="9.77734375" style="44" customWidth="1"/>
    <col min="5900" max="5900" width="3.77734375" style="44" customWidth="1"/>
    <col min="5901" max="5901" width="9.77734375" style="44" customWidth="1"/>
    <col min="5902" max="6148" width="8.88671875" style="44"/>
    <col min="6149" max="6150" width="3.77734375" style="44" customWidth="1"/>
    <col min="6151" max="6152" width="25.77734375" style="44" customWidth="1"/>
    <col min="6153" max="6153" width="28.77734375" style="44" customWidth="1"/>
    <col min="6154" max="6154" width="3.77734375" style="44" customWidth="1"/>
    <col min="6155" max="6155" width="9.77734375" style="44" customWidth="1"/>
    <col min="6156" max="6156" width="3.77734375" style="44" customWidth="1"/>
    <col min="6157" max="6157" width="9.77734375" style="44" customWidth="1"/>
    <col min="6158" max="6404" width="8.88671875" style="44"/>
    <col min="6405" max="6406" width="3.77734375" style="44" customWidth="1"/>
    <col min="6407" max="6408" width="25.77734375" style="44" customWidth="1"/>
    <col min="6409" max="6409" width="28.77734375" style="44" customWidth="1"/>
    <col min="6410" max="6410" width="3.77734375" style="44" customWidth="1"/>
    <col min="6411" max="6411" width="9.77734375" style="44" customWidth="1"/>
    <col min="6412" max="6412" width="3.77734375" style="44" customWidth="1"/>
    <col min="6413" max="6413" width="9.77734375" style="44" customWidth="1"/>
    <col min="6414" max="6660" width="8.88671875" style="44"/>
    <col min="6661" max="6662" width="3.77734375" style="44" customWidth="1"/>
    <col min="6663" max="6664" width="25.77734375" style="44" customWidth="1"/>
    <col min="6665" max="6665" width="28.77734375" style="44" customWidth="1"/>
    <col min="6666" max="6666" width="3.77734375" style="44" customWidth="1"/>
    <col min="6667" max="6667" width="9.77734375" style="44" customWidth="1"/>
    <col min="6668" max="6668" width="3.77734375" style="44" customWidth="1"/>
    <col min="6669" max="6669" width="9.77734375" style="44" customWidth="1"/>
    <col min="6670" max="6916" width="8.88671875" style="44"/>
    <col min="6917" max="6918" width="3.77734375" style="44" customWidth="1"/>
    <col min="6919" max="6920" width="25.77734375" style="44" customWidth="1"/>
    <col min="6921" max="6921" width="28.77734375" style="44" customWidth="1"/>
    <col min="6922" max="6922" width="3.77734375" style="44" customWidth="1"/>
    <col min="6923" max="6923" width="9.77734375" style="44" customWidth="1"/>
    <col min="6924" max="6924" width="3.77734375" style="44" customWidth="1"/>
    <col min="6925" max="6925" width="9.77734375" style="44" customWidth="1"/>
    <col min="6926" max="7172" width="8.88671875" style="44"/>
    <col min="7173" max="7174" width="3.77734375" style="44" customWidth="1"/>
    <col min="7175" max="7176" width="25.77734375" style="44" customWidth="1"/>
    <col min="7177" max="7177" width="28.77734375" style="44" customWidth="1"/>
    <col min="7178" max="7178" width="3.77734375" style="44" customWidth="1"/>
    <col min="7179" max="7179" width="9.77734375" style="44" customWidth="1"/>
    <col min="7180" max="7180" width="3.77734375" style="44" customWidth="1"/>
    <col min="7181" max="7181" width="9.77734375" style="44" customWidth="1"/>
    <col min="7182" max="7428" width="8.88671875" style="44"/>
    <col min="7429" max="7430" width="3.77734375" style="44" customWidth="1"/>
    <col min="7431" max="7432" width="25.77734375" style="44" customWidth="1"/>
    <col min="7433" max="7433" width="28.77734375" style="44" customWidth="1"/>
    <col min="7434" max="7434" width="3.77734375" style="44" customWidth="1"/>
    <col min="7435" max="7435" width="9.77734375" style="44" customWidth="1"/>
    <col min="7436" max="7436" width="3.77734375" style="44" customWidth="1"/>
    <col min="7437" max="7437" width="9.77734375" style="44" customWidth="1"/>
    <col min="7438" max="7684" width="8.88671875" style="44"/>
    <col min="7685" max="7686" width="3.77734375" style="44" customWidth="1"/>
    <col min="7687" max="7688" width="25.77734375" style="44" customWidth="1"/>
    <col min="7689" max="7689" width="28.77734375" style="44" customWidth="1"/>
    <col min="7690" max="7690" width="3.77734375" style="44" customWidth="1"/>
    <col min="7691" max="7691" width="9.77734375" style="44" customWidth="1"/>
    <col min="7692" max="7692" width="3.77734375" style="44" customWidth="1"/>
    <col min="7693" max="7693" width="9.77734375" style="44" customWidth="1"/>
    <col min="7694" max="7940" width="8.88671875" style="44"/>
    <col min="7941" max="7942" width="3.77734375" style="44" customWidth="1"/>
    <col min="7943" max="7944" width="25.77734375" style="44" customWidth="1"/>
    <col min="7945" max="7945" width="28.77734375" style="44" customWidth="1"/>
    <col min="7946" max="7946" width="3.77734375" style="44" customWidth="1"/>
    <col min="7947" max="7947" width="9.77734375" style="44" customWidth="1"/>
    <col min="7948" max="7948" width="3.77734375" style="44" customWidth="1"/>
    <col min="7949" max="7949" width="9.77734375" style="44" customWidth="1"/>
    <col min="7950" max="8196" width="8.88671875" style="44"/>
    <col min="8197" max="8198" width="3.77734375" style="44" customWidth="1"/>
    <col min="8199" max="8200" width="25.77734375" style="44" customWidth="1"/>
    <col min="8201" max="8201" width="28.77734375" style="44" customWidth="1"/>
    <col min="8202" max="8202" width="3.77734375" style="44" customWidth="1"/>
    <col min="8203" max="8203" width="9.77734375" style="44" customWidth="1"/>
    <col min="8204" max="8204" width="3.77734375" style="44" customWidth="1"/>
    <col min="8205" max="8205" width="9.77734375" style="44" customWidth="1"/>
    <col min="8206" max="8452" width="8.88671875" style="44"/>
    <col min="8453" max="8454" width="3.77734375" style="44" customWidth="1"/>
    <col min="8455" max="8456" width="25.77734375" style="44" customWidth="1"/>
    <col min="8457" max="8457" width="28.77734375" style="44" customWidth="1"/>
    <col min="8458" max="8458" width="3.77734375" style="44" customWidth="1"/>
    <col min="8459" max="8459" width="9.77734375" style="44" customWidth="1"/>
    <col min="8460" max="8460" width="3.77734375" style="44" customWidth="1"/>
    <col min="8461" max="8461" width="9.77734375" style="44" customWidth="1"/>
    <col min="8462" max="8708" width="8.88671875" style="44"/>
    <col min="8709" max="8710" width="3.77734375" style="44" customWidth="1"/>
    <col min="8711" max="8712" width="25.77734375" style="44" customWidth="1"/>
    <col min="8713" max="8713" width="28.77734375" style="44" customWidth="1"/>
    <col min="8714" max="8714" width="3.77734375" style="44" customWidth="1"/>
    <col min="8715" max="8715" width="9.77734375" style="44" customWidth="1"/>
    <col min="8716" max="8716" width="3.77734375" style="44" customWidth="1"/>
    <col min="8717" max="8717" width="9.77734375" style="44" customWidth="1"/>
    <col min="8718" max="8964" width="8.88671875" style="44"/>
    <col min="8965" max="8966" width="3.77734375" style="44" customWidth="1"/>
    <col min="8967" max="8968" width="25.77734375" style="44" customWidth="1"/>
    <col min="8969" max="8969" width="28.77734375" style="44" customWidth="1"/>
    <col min="8970" max="8970" width="3.77734375" style="44" customWidth="1"/>
    <col min="8971" max="8971" width="9.77734375" style="44" customWidth="1"/>
    <col min="8972" max="8972" width="3.77734375" style="44" customWidth="1"/>
    <col min="8973" max="8973" width="9.77734375" style="44" customWidth="1"/>
    <col min="8974" max="9220" width="8.88671875" style="44"/>
    <col min="9221" max="9222" width="3.77734375" style="44" customWidth="1"/>
    <col min="9223" max="9224" width="25.77734375" style="44" customWidth="1"/>
    <col min="9225" max="9225" width="28.77734375" style="44" customWidth="1"/>
    <col min="9226" max="9226" width="3.77734375" style="44" customWidth="1"/>
    <col min="9227" max="9227" width="9.77734375" style="44" customWidth="1"/>
    <col min="9228" max="9228" width="3.77734375" style="44" customWidth="1"/>
    <col min="9229" max="9229" width="9.77734375" style="44" customWidth="1"/>
    <col min="9230" max="9476" width="8.88671875" style="44"/>
    <col min="9477" max="9478" width="3.77734375" style="44" customWidth="1"/>
    <col min="9479" max="9480" width="25.77734375" style="44" customWidth="1"/>
    <col min="9481" max="9481" width="28.77734375" style="44" customWidth="1"/>
    <col min="9482" max="9482" width="3.77734375" style="44" customWidth="1"/>
    <col min="9483" max="9483" width="9.77734375" style="44" customWidth="1"/>
    <col min="9484" max="9484" width="3.77734375" style="44" customWidth="1"/>
    <col min="9485" max="9485" width="9.77734375" style="44" customWidth="1"/>
    <col min="9486" max="9732" width="8.88671875" style="44"/>
    <col min="9733" max="9734" width="3.77734375" style="44" customWidth="1"/>
    <col min="9735" max="9736" width="25.77734375" style="44" customWidth="1"/>
    <col min="9737" max="9737" width="28.77734375" style="44" customWidth="1"/>
    <col min="9738" max="9738" width="3.77734375" style="44" customWidth="1"/>
    <col min="9739" max="9739" width="9.77734375" style="44" customWidth="1"/>
    <col min="9740" max="9740" width="3.77734375" style="44" customWidth="1"/>
    <col min="9741" max="9741" width="9.77734375" style="44" customWidth="1"/>
    <col min="9742" max="9988" width="8.88671875" style="44"/>
    <col min="9989" max="9990" width="3.77734375" style="44" customWidth="1"/>
    <col min="9991" max="9992" width="25.77734375" style="44" customWidth="1"/>
    <col min="9993" max="9993" width="28.77734375" style="44" customWidth="1"/>
    <col min="9994" max="9994" width="3.77734375" style="44" customWidth="1"/>
    <col min="9995" max="9995" width="9.77734375" style="44" customWidth="1"/>
    <col min="9996" max="9996" width="3.77734375" style="44" customWidth="1"/>
    <col min="9997" max="9997" width="9.77734375" style="44" customWidth="1"/>
    <col min="9998" max="10244" width="8.88671875" style="44"/>
    <col min="10245" max="10246" width="3.77734375" style="44" customWidth="1"/>
    <col min="10247" max="10248" width="25.77734375" style="44" customWidth="1"/>
    <col min="10249" max="10249" width="28.77734375" style="44" customWidth="1"/>
    <col min="10250" max="10250" width="3.77734375" style="44" customWidth="1"/>
    <col min="10251" max="10251" width="9.77734375" style="44" customWidth="1"/>
    <col min="10252" max="10252" width="3.77734375" style="44" customWidth="1"/>
    <col min="10253" max="10253" width="9.77734375" style="44" customWidth="1"/>
    <col min="10254" max="10500" width="8.88671875" style="44"/>
    <col min="10501" max="10502" width="3.77734375" style="44" customWidth="1"/>
    <col min="10503" max="10504" width="25.77734375" style="44" customWidth="1"/>
    <col min="10505" max="10505" width="28.77734375" style="44" customWidth="1"/>
    <col min="10506" max="10506" width="3.77734375" style="44" customWidth="1"/>
    <col min="10507" max="10507" width="9.77734375" style="44" customWidth="1"/>
    <col min="10508" max="10508" width="3.77734375" style="44" customWidth="1"/>
    <col min="10509" max="10509" width="9.77734375" style="44" customWidth="1"/>
    <col min="10510" max="10756" width="8.88671875" style="44"/>
    <col min="10757" max="10758" width="3.77734375" style="44" customWidth="1"/>
    <col min="10759" max="10760" width="25.77734375" style="44" customWidth="1"/>
    <col min="10761" max="10761" width="28.77734375" style="44" customWidth="1"/>
    <col min="10762" max="10762" width="3.77734375" style="44" customWidth="1"/>
    <col min="10763" max="10763" width="9.77734375" style="44" customWidth="1"/>
    <col min="10764" max="10764" width="3.77734375" style="44" customWidth="1"/>
    <col min="10765" max="10765" width="9.77734375" style="44" customWidth="1"/>
    <col min="10766" max="11012" width="8.88671875" style="44"/>
    <col min="11013" max="11014" width="3.77734375" style="44" customWidth="1"/>
    <col min="11015" max="11016" width="25.77734375" style="44" customWidth="1"/>
    <col min="11017" max="11017" width="28.77734375" style="44" customWidth="1"/>
    <col min="11018" max="11018" width="3.77734375" style="44" customWidth="1"/>
    <col min="11019" max="11019" width="9.77734375" style="44" customWidth="1"/>
    <col min="11020" max="11020" width="3.77734375" style="44" customWidth="1"/>
    <col min="11021" max="11021" width="9.77734375" style="44" customWidth="1"/>
    <col min="11022" max="11268" width="8.88671875" style="44"/>
    <col min="11269" max="11270" width="3.77734375" style="44" customWidth="1"/>
    <col min="11271" max="11272" width="25.77734375" style="44" customWidth="1"/>
    <col min="11273" max="11273" width="28.77734375" style="44" customWidth="1"/>
    <col min="11274" max="11274" width="3.77734375" style="44" customWidth="1"/>
    <col min="11275" max="11275" width="9.77734375" style="44" customWidth="1"/>
    <col min="11276" max="11276" width="3.77734375" style="44" customWidth="1"/>
    <col min="11277" max="11277" width="9.77734375" style="44" customWidth="1"/>
    <col min="11278" max="11524" width="8.88671875" style="44"/>
    <col min="11525" max="11526" width="3.77734375" style="44" customWidth="1"/>
    <col min="11527" max="11528" width="25.77734375" style="44" customWidth="1"/>
    <col min="11529" max="11529" width="28.77734375" style="44" customWidth="1"/>
    <col min="11530" max="11530" width="3.77734375" style="44" customWidth="1"/>
    <col min="11531" max="11531" width="9.77734375" style="44" customWidth="1"/>
    <col min="11532" max="11532" width="3.77734375" style="44" customWidth="1"/>
    <col min="11533" max="11533" width="9.77734375" style="44" customWidth="1"/>
    <col min="11534" max="11780" width="8.88671875" style="44"/>
    <col min="11781" max="11782" width="3.77734375" style="44" customWidth="1"/>
    <col min="11783" max="11784" width="25.77734375" style="44" customWidth="1"/>
    <col min="11785" max="11785" width="28.77734375" style="44" customWidth="1"/>
    <col min="11786" max="11786" width="3.77734375" style="44" customWidth="1"/>
    <col min="11787" max="11787" width="9.77734375" style="44" customWidth="1"/>
    <col min="11788" max="11788" width="3.77734375" style="44" customWidth="1"/>
    <col min="11789" max="11789" width="9.77734375" style="44" customWidth="1"/>
    <col min="11790" max="12036" width="8.88671875" style="44"/>
    <col min="12037" max="12038" width="3.77734375" style="44" customWidth="1"/>
    <col min="12039" max="12040" width="25.77734375" style="44" customWidth="1"/>
    <col min="12041" max="12041" width="28.77734375" style="44" customWidth="1"/>
    <col min="12042" max="12042" width="3.77734375" style="44" customWidth="1"/>
    <col min="12043" max="12043" width="9.77734375" style="44" customWidth="1"/>
    <col min="12044" max="12044" width="3.77734375" style="44" customWidth="1"/>
    <col min="12045" max="12045" width="9.77734375" style="44" customWidth="1"/>
    <col min="12046" max="12292" width="8.88671875" style="44"/>
    <col min="12293" max="12294" width="3.77734375" style="44" customWidth="1"/>
    <col min="12295" max="12296" width="25.77734375" style="44" customWidth="1"/>
    <col min="12297" max="12297" width="28.77734375" style="44" customWidth="1"/>
    <col min="12298" max="12298" width="3.77734375" style="44" customWidth="1"/>
    <col min="12299" max="12299" width="9.77734375" style="44" customWidth="1"/>
    <col min="12300" max="12300" width="3.77734375" style="44" customWidth="1"/>
    <col min="12301" max="12301" width="9.77734375" style="44" customWidth="1"/>
    <col min="12302" max="12548" width="8.88671875" style="44"/>
    <col min="12549" max="12550" width="3.77734375" style="44" customWidth="1"/>
    <col min="12551" max="12552" width="25.77734375" style="44" customWidth="1"/>
    <col min="12553" max="12553" width="28.77734375" style="44" customWidth="1"/>
    <col min="12554" max="12554" width="3.77734375" style="44" customWidth="1"/>
    <col min="12555" max="12555" width="9.77734375" style="44" customWidth="1"/>
    <col min="12556" max="12556" width="3.77734375" style="44" customWidth="1"/>
    <col min="12557" max="12557" width="9.77734375" style="44" customWidth="1"/>
    <col min="12558" max="12804" width="8.88671875" style="44"/>
    <col min="12805" max="12806" width="3.77734375" style="44" customWidth="1"/>
    <col min="12807" max="12808" width="25.77734375" style="44" customWidth="1"/>
    <col min="12809" max="12809" width="28.77734375" style="44" customWidth="1"/>
    <col min="12810" max="12810" width="3.77734375" style="44" customWidth="1"/>
    <col min="12811" max="12811" width="9.77734375" style="44" customWidth="1"/>
    <col min="12812" max="12812" width="3.77734375" style="44" customWidth="1"/>
    <col min="12813" max="12813" width="9.77734375" style="44" customWidth="1"/>
    <col min="12814" max="13060" width="8.88671875" style="44"/>
    <col min="13061" max="13062" width="3.77734375" style="44" customWidth="1"/>
    <col min="13063" max="13064" width="25.77734375" style="44" customWidth="1"/>
    <col min="13065" max="13065" width="28.77734375" style="44" customWidth="1"/>
    <col min="13066" max="13066" width="3.77734375" style="44" customWidth="1"/>
    <col min="13067" max="13067" width="9.77734375" style="44" customWidth="1"/>
    <col min="13068" max="13068" width="3.77734375" style="44" customWidth="1"/>
    <col min="13069" max="13069" width="9.77734375" style="44" customWidth="1"/>
    <col min="13070" max="13316" width="8.88671875" style="44"/>
    <col min="13317" max="13318" width="3.77734375" style="44" customWidth="1"/>
    <col min="13319" max="13320" width="25.77734375" style="44" customWidth="1"/>
    <col min="13321" max="13321" width="28.77734375" style="44" customWidth="1"/>
    <col min="13322" max="13322" width="3.77734375" style="44" customWidth="1"/>
    <col min="13323" max="13323" width="9.77734375" style="44" customWidth="1"/>
    <col min="13324" max="13324" width="3.77734375" style="44" customWidth="1"/>
    <col min="13325" max="13325" width="9.77734375" style="44" customWidth="1"/>
    <col min="13326" max="13572" width="8.88671875" style="44"/>
    <col min="13573" max="13574" width="3.77734375" style="44" customWidth="1"/>
    <col min="13575" max="13576" width="25.77734375" style="44" customWidth="1"/>
    <col min="13577" max="13577" width="28.77734375" style="44" customWidth="1"/>
    <col min="13578" max="13578" width="3.77734375" style="44" customWidth="1"/>
    <col min="13579" max="13579" width="9.77734375" style="44" customWidth="1"/>
    <col min="13580" max="13580" width="3.77734375" style="44" customWidth="1"/>
    <col min="13581" max="13581" width="9.77734375" style="44" customWidth="1"/>
    <col min="13582" max="13828" width="8.88671875" style="44"/>
    <col min="13829" max="13830" width="3.77734375" style="44" customWidth="1"/>
    <col min="13831" max="13832" width="25.77734375" style="44" customWidth="1"/>
    <col min="13833" max="13833" width="28.77734375" style="44" customWidth="1"/>
    <col min="13834" max="13834" width="3.77734375" style="44" customWidth="1"/>
    <col min="13835" max="13835" width="9.77734375" style="44" customWidth="1"/>
    <col min="13836" max="13836" width="3.77734375" style="44" customWidth="1"/>
    <col min="13837" max="13837" width="9.77734375" style="44" customWidth="1"/>
    <col min="13838" max="14084" width="8.88671875" style="44"/>
    <col min="14085" max="14086" width="3.77734375" style="44" customWidth="1"/>
    <col min="14087" max="14088" width="25.77734375" style="44" customWidth="1"/>
    <col min="14089" max="14089" width="28.77734375" style="44" customWidth="1"/>
    <col min="14090" max="14090" width="3.77734375" style="44" customWidth="1"/>
    <col min="14091" max="14091" width="9.77734375" style="44" customWidth="1"/>
    <col min="14092" max="14092" width="3.77734375" style="44" customWidth="1"/>
    <col min="14093" max="14093" width="9.77734375" style="44" customWidth="1"/>
    <col min="14094" max="14340" width="8.88671875" style="44"/>
    <col min="14341" max="14342" width="3.77734375" style="44" customWidth="1"/>
    <col min="14343" max="14344" width="25.77734375" style="44" customWidth="1"/>
    <col min="14345" max="14345" width="28.77734375" style="44" customWidth="1"/>
    <col min="14346" max="14346" width="3.77734375" style="44" customWidth="1"/>
    <col min="14347" max="14347" width="9.77734375" style="44" customWidth="1"/>
    <col min="14348" max="14348" width="3.77734375" style="44" customWidth="1"/>
    <col min="14349" max="14349" width="9.77734375" style="44" customWidth="1"/>
    <col min="14350" max="14596" width="8.88671875" style="44"/>
    <col min="14597" max="14598" width="3.77734375" style="44" customWidth="1"/>
    <col min="14599" max="14600" width="25.77734375" style="44" customWidth="1"/>
    <col min="14601" max="14601" width="28.77734375" style="44" customWidth="1"/>
    <col min="14602" max="14602" width="3.77734375" style="44" customWidth="1"/>
    <col min="14603" max="14603" width="9.77734375" style="44" customWidth="1"/>
    <col min="14604" max="14604" width="3.77734375" style="44" customWidth="1"/>
    <col min="14605" max="14605" width="9.77734375" style="44" customWidth="1"/>
    <col min="14606" max="14852" width="8.88671875" style="44"/>
    <col min="14853" max="14854" width="3.77734375" style="44" customWidth="1"/>
    <col min="14855" max="14856" width="25.77734375" style="44" customWidth="1"/>
    <col min="14857" max="14857" width="28.77734375" style="44" customWidth="1"/>
    <col min="14858" max="14858" width="3.77734375" style="44" customWidth="1"/>
    <col min="14859" max="14859" width="9.77734375" style="44" customWidth="1"/>
    <col min="14860" max="14860" width="3.77734375" style="44" customWidth="1"/>
    <col min="14861" max="14861" width="9.77734375" style="44" customWidth="1"/>
    <col min="14862" max="15108" width="8.88671875" style="44"/>
    <col min="15109" max="15110" width="3.77734375" style="44" customWidth="1"/>
    <col min="15111" max="15112" width="25.77734375" style="44" customWidth="1"/>
    <col min="15113" max="15113" width="28.77734375" style="44" customWidth="1"/>
    <col min="15114" max="15114" width="3.77734375" style="44" customWidth="1"/>
    <col min="15115" max="15115" width="9.77734375" style="44" customWidth="1"/>
    <col min="15116" max="15116" width="3.77734375" style="44" customWidth="1"/>
    <col min="15117" max="15117" width="9.77734375" style="44" customWidth="1"/>
    <col min="15118" max="15364" width="8.88671875" style="44"/>
    <col min="15365" max="15366" width="3.77734375" style="44" customWidth="1"/>
    <col min="15367" max="15368" width="25.77734375" style="44" customWidth="1"/>
    <col min="15369" max="15369" width="28.77734375" style="44" customWidth="1"/>
    <col min="15370" max="15370" width="3.77734375" style="44" customWidth="1"/>
    <col min="15371" max="15371" width="9.77734375" style="44" customWidth="1"/>
    <col min="15372" max="15372" width="3.77734375" style="44" customWidth="1"/>
    <col min="15373" max="15373" width="9.77734375" style="44" customWidth="1"/>
    <col min="15374" max="15620" width="8.88671875" style="44"/>
    <col min="15621" max="15622" width="3.77734375" style="44" customWidth="1"/>
    <col min="15623" max="15624" width="25.77734375" style="44" customWidth="1"/>
    <col min="15625" max="15625" width="28.77734375" style="44" customWidth="1"/>
    <col min="15626" max="15626" width="3.77734375" style="44" customWidth="1"/>
    <col min="15627" max="15627" width="9.77734375" style="44" customWidth="1"/>
    <col min="15628" max="15628" width="3.77734375" style="44" customWidth="1"/>
    <col min="15629" max="15629" width="9.77734375" style="44" customWidth="1"/>
    <col min="15630" max="15876" width="8.88671875" style="44"/>
    <col min="15877" max="15878" width="3.77734375" style="44" customWidth="1"/>
    <col min="15879" max="15880" width="25.77734375" style="44" customWidth="1"/>
    <col min="15881" max="15881" width="28.77734375" style="44" customWidth="1"/>
    <col min="15882" max="15882" width="3.77734375" style="44" customWidth="1"/>
    <col min="15883" max="15883" width="9.77734375" style="44" customWidth="1"/>
    <col min="15884" max="15884" width="3.77734375" style="44" customWidth="1"/>
    <col min="15885" max="15885" width="9.77734375" style="44" customWidth="1"/>
    <col min="15886" max="16132" width="8.88671875" style="44"/>
    <col min="16133" max="16134" width="3.77734375" style="44" customWidth="1"/>
    <col min="16135" max="16136" width="25.77734375" style="44" customWidth="1"/>
    <col min="16137" max="16137" width="28.77734375" style="44" customWidth="1"/>
    <col min="16138" max="16138" width="3.77734375" style="44" customWidth="1"/>
    <col min="16139" max="16139" width="9.77734375" style="44" customWidth="1"/>
    <col min="16140" max="16140" width="3.77734375" style="44" customWidth="1"/>
    <col min="16141" max="16141" width="9.77734375" style="44" customWidth="1"/>
    <col min="16142" max="16384" width="8.88671875" style="44"/>
  </cols>
  <sheetData>
    <row r="1" spans="2:13" ht="35.1" customHeight="1">
      <c r="B1" s="132" t="s">
        <v>344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</row>
    <row r="2" spans="2:13" ht="15" customHeight="1" thickBot="1">
      <c r="B2" s="133" t="s">
        <v>345</v>
      </c>
      <c r="C2" s="133"/>
      <c r="D2" s="45" t="s">
        <v>467</v>
      </c>
      <c r="E2" s="46"/>
      <c r="F2" s="105"/>
      <c r="G2" s="105"/>
      <c r="H2" s="105"/>
    </row>
    <row r="3" spans="2:13" ht="15" customHeight="1">
      <c r="B3" s="139" t="s">
        <v>346</v>
      </c>
      <c r="C3" s="140"/>
      <c r="D3" s="137" t="s">
        <v>347</v>
      </c>
      <c r="E3" s="134" t="s">
        <v>348</v>
      </c>
      <c r="F3" s="135"/>
      <c r="G3" s="135"/>
      <c r="H3" s="136"/>
      <c r="I3" s="143" t="s">
        <v>349</v>
      </c>
      <c r="J3" s="144"/>
      <c r="K3" s="144"/>
      <c r="L3" s="144"/>
      <c r="M3" s="145"/>
    </row>
    <row r="4" spans="2:13" ht="15" customHeight="1" thickBot="1">
      <c r="B4" s="141"/>
      <c r="C4" s="142"/>
      <c r="D4" s="138"/>
      <c r="E4" s="118" t="s">
        <v>468</v>
      </c>
      <c r="F4" s="119" t="s">
        <v>469</v>
      </c>
      <c r="G4" s="119" t="s">
        <v>470</v>
      </c>
      <c r="H4" s="119" t="s">
        <v>471</v>
      </c>
      <c r="I4" s="146"/>
      <c r="J4" s="147"/>
      <c r="K4" s="147"/>
      <c r="L4" s="147"/>
      <c r="M4" s="148"/>
    </row>
    <row r="5" spans="2:13" ht="15" customHeight="1">
      <c r="B5" s="47"/>
      <c r="C5" s="130" t="s">
        <v>350</v>
      </c>
      <c r="D5" s="113" t="s">
        <v>351</v>
      </c>
      <c r="E5" s="114">
        <f>총괄표!I4</f>
        <v>1178112</v>
      </c>
      <c r="F5" s="114">
        <f>총괄표!I8</f>
        <v>727171</v>
      </c>
      <c r="G5" s="114">
        <f>총괄표!I11</f>
        <v>1194402</v>
      </c>
      <c r="H5" s="114">
        <f>G5+F5+E5</f>
        <v>3099685</v>
      </c>
      <c r="I5" s="115"/>
      <c r="J5" s="116"/>
      <c r="K5" s="116"/>
      <c r="L5" s="116"/>
      <c r="M5" s="117"/>
    </row>
    <row r="6" spans="2:13" ht="15" customHeight="1">
      <c r="B6" s="47"/>
      <c r="C6" s="130"/>
      <c r="D6" s="48" t="s">
        <v>352</v>
      </c>
      <c r="E6" s="49"/>
      <c r="F6" s="49"/>
      <c r="G6" s="49"/>
      <c r="H6" s="49">
        <f t="shared" ref="H6:H30" si="0">G6+F6+E6</f>
        <v>0</v>
      </c>
      <c r="I6" s="50"/>
      <c r="J6" s="51"/>
      <c r="K6" s="51"/>
      <c r="L6" s="51"/>
      <c r="M6" s="52"/>
    </row>
    <row r="7" spans="2:13" ht="15" customHeight="1">
      <c r="B7" s="53" t="s">
        <v>353</v>
      </c>
      <c r="C7" s="131"/>
      <c r="D7" s="54" t="s">
        <v>354</v>
      </c>
      <c r="E7" s="55">
        <f>SUM(E5:E6)</f>
        <v>1178112</v>
      </c>
      <c r="F7" s="55">
        <f>SUM(F5:F6)</f>
        <v>727171</v>
      </c>
      <c r="G7" s="55">
        <f>SUM(G5:G6)</f>
        <v>1194402</v>
      </c>
      <c r="H7" s="55">
        <f t="shared" si="0"/>
        <v>3099685</v>
      </c>
      <c r="I7" s="56"/>
      <c r="J7" s="57"/>
      <c r="K7" s="57"/>
      <c r="L7" s="57"/>
      <c r="M7" s="58"/>
    </row>
    <row r="8" spans="2:13" ht="15" customHeight="1">
      <c r="B8" s="53"/>
      <c r="C8" s="129" t="s">
        <v>355</v>
      </c>
      <c r="D8" s="59" t="s">
        <v>356</v>
      </c>
      <c r="E8" s="60">
        <f>총괄표!L4</f>
        <v>6187517</v>
      </c>
      <c r="F8" s="60">
        <f>총괄표!L8</f>
        <v>1948584</v>
      </c>
      <c r="G8" s="60">
        <f>총괄표!L11</f>
        <v>3002040</v>
      </c>
      <c r="H8" s="60">
        <f t="shared" si="0"/>
        <v>11138141</v>
      </c>
      <c r="I8" s="61"/>
      <c r="J8" s="62"/>
      <c r="K8" s="62"/>
      <c r="L8" s="62"/>
      <c r="M8" s="63"/>
    </row>
    <row r="9" spans="2:13" ht="15" customHeight="1">
      <c r="B9" s="47"/>
      <c r="C9" s="130"/>
      <c r="D9" s="48" t="s">
        <v>357</v>
      </c>
      <c r="E9" s="64">
        <f>INT(E$8*$K$9)</f>
        <v>1082815</v>
      </c>
      <c r="F9" s="64">
        <f>INT(F$8*$K$9)</f>
        <v>341002</v>
      </c>
      <c r="G9" s="64">
        <f>INT(G$8*$K$9)</f>
        <v>525357</v>
      </c>
      <c r="H9" s="64">
        <f t="shared" si="0"/>
        <v>1949174</v>
      </c>
      <c r="I9" s="50" t="s">
        <v>358</v>
      </c>
      <c r="J9" s="51" t="s">
        <v>359</v>
      </c>
      <c r="K9" s="65">
        <v>0.17499999999999999</v>
      </c>
      <c r="L9" s="66"/>
      <c r="M9" s="52"/>
    </row>
    <row r="10" spans="2:13" ht="15" customHeight="1">
      <c r="B10" s="47"/>
      <c r="C10" s="131"/>
      <c r="D10" s="54" t="s">
        <v>354</v>
      </c>
      <c r="E10" s="55">
        <f>SUM(E8:E9)</f>
        <v>7270332</v>
      </c>
      <c r="F10" s="55">
        <f>SUM(F8:F9)</f>
        <v>2289586</v>
      </c>
      <c r="G10" s="55">
        <f>SUM(G8:G9)</f>
        <v>3527397</v>
      </c>
      <c r="H10" s="55">
        <f t="shared" si="0"/>
        <v>13087315</v>
      </c>
      <c r="I10" s="56"/>
      <c r="J10" s="57"/>
      <c r="K10" s="57"/>
      <c r="L10" s="57"/>
      <c r="M10" s="58"/>
    </row>
    <row r="11" spans="2:13" ht="15" customHeight="1">
      <c r="B11" s="47"/>
      <c r="C11" s="75"/>
      <c r="D11" s="59" t="s">
        <v>360</v>
      </c>
      <c r="E11" s="60"/>
      <c r="F11" s="60"/>
      <c r="G11" s="60"/>
      <c r="H11" s="60">
        <f t="shared" si="0"/>
        <v>0</v>
      </c>
      <c r="I11" s="61"/>
      <c r="J11" s="62"/>
      <c r="K11" s="62"/>
      <c r="L11" s="62"/>
      <c r="M11" s="63"/>
    </row>
    <row r="12" spans="2:13" ht="15" customHeight="1">
      <c r="B12" s="53" t="s">
        <v>361</v>
      </c>
      <c r="C12" s="67"/>
      <c r="D12" s="48" t="s">
        <v>362</v>
      </c>
      <c r="E12" s="64">
        <f>INT(E$10*$K$12)</f>
        <v>258823</v>
      </c>
      <c r="F12" s="64">
        <f>INT(F$10*$K$12)</f>
        <v>81509</v>
      </c>
      <c r="G12" s="64">
        <f>INT(G$10*$K$12)</f>
        <v>125575</v>
      </c>
      <c r="H12" s="64">
        <f t="shared" si="0"/>
        <v>465907</v>
      </c>
      <c r="I12" s="50" t="s">
        <v>363</v>
      </c>
      <c r="J12" s="51" t="s">
        <v>359</v>
      </c>
      <c r="K12" s="65">
        <v>3.56E-2</v>
      </c>
      <c r="L12" s="51"/>
      <c r="M12" s="52"/>
    </row>
    <row r="13" spans="2:13" ht="15" customHeight="1">
      <c r="B13" s="47"/>
      <c r="C13" s="67"/>
      <c r="D13" s="48" t="s">
        <v>364</v>
      </c>
      <c r="E13" s="64">
        <f>INT(E$10*$K$13)</f>
        <v>73430</v>
      </c>
      <c r="F13" s="64">
        <f>INT(F$10*$K$13)</f>
        <v>23124</v>
      </c>
      <c r="G13" s="64">
        <f>INT(G$10*$K$13)</f>
        <v>35626</v>
      </c>
      <c r="H13" s="64">
        <f t="shared" si="0"/>
        <v>132180</v>
      </c>
      <c r="I13" s="50" t="s">
        <v>363</v>
      </c>
      <c r="J13" s="51" t="s">
        <v>359</v>
      </c>
      <c r="K13" s="65">
        <v>1.01E-2</v>
      </c>
      <c r="L13" s="66"/>
      <c r="M13" s="52"/>
    </row>
    <row r="14" spans="2:13" ht="15" customHeight="1">
      <c r="B14" s="53"/>
      <c r="C14" s="68" t="s">
        <v>365</v>
      </c>
      <c r="D14" s="48" t="s">
        <v>366</v>
      </c>
      <c r="E14" s="64">
        <f>INT(E$8*$K$14)</f>
        <v>222441</v>
      </c>
      <c r="F14" s="64">
        <f>INT(F$8*$K$14)</f>
        <v>70051</v>
      </c>
      <c r="G14" s="64">
        <f>INT(G$8*$K$14)</f>
        <v>107923</v>
      </c>
      <c r="H14" s="64">
        <f t="shared" si="0"/>
        <v>400415</v>
      </c>
      <c r="I14" s="50" t="s">
        <v>367</v>
      </c>
      <c r="J14" s="51" t="s">
        <v>359</v>
      </c>
      <c r="K14" s="69">
        <v>3.5950000000000003E-2</v>
      </c>
      <c r="L14" s="66"/>
      <c r="M14" s="52"/>
    </row>
    <row r="15" spans="2:13" ht="15" customHeight="1">
      <c r="B15" s="47"/>
      <c r="C15" s="68"/>
      <c r="D15" s="48" t="s">
        <v>368</v>
      </c>
      <c r="E15" s="64">
        <f>INT(E$8*$K$15)</f>
        <v>293907</v>
      </c>
      <c r="F15" s="64">
        <f>INT(F$8*$K$15)</f>
        <v>92557</v>
      </c>
      <c r="G15" s="64">
        <f>INT(G$8*$K$15)</f>
        <v>142596</v>
      </c>
      <c r="H15" s="64">
        <f t="shared" si="0"/>
        <v>529060</v>
      </c>
      <c r="I15" s="50" t="s">
        <v>367</v>
      </c>
      <c r="J15" s="51" t="s">
        <v>359</v>
      </c>
      <c r="K15" s="65">
        <v>4.7500000000000001E-2</v>
      </c>
      <c r="L15" s="51"/>
      <c r="M15" s="70"/>
    </row>
    <row r="16" spans="2:13" ht="15" customHeight="1">
      <c r="B16" s="47"/>
      <c r="C16" s="68"/>
      <c r="D16" s="48" t="s">
        <v>369</v>
      </c>
      <c r="E16" s="64">
        <f>INT(E$14*$K$16)</f>
        <v>29228</v>
      </c>
      <c r="F16" s="64">
        <f>INT(F$14*$K$16)</f>
        <v>9204</v>
      </c>
      <c r="G16" s="64">
        <f>INT(G$14*$K$16)</f>
        <v>14181</v>
      </c>
      <c r="H16" s="64">
        <f t="shared" si="0"/>
        <v>52613</v>
      </c>
      <c r="I16" s="50" t="s">
        <v>370</v>
      </c>
      <c r="J16" s="51" t="s">
        <v>359</v>
      </c>
      <c r="K16" s="65">
        <v>0.13139999999999999</v>
      </c>
      <c r="L16" s="51"/>
      <c r="M16" s="70"/>
    </row>
    <row r="17" spans="2:13" ht="15" customHeight="1">
      <c r="B17" s="53" t="s">
        <v>371</v>
      </c>
      <c r="C17" s="67"/>
      <c r="D17" s="48" t="s">
        <v>372</v>
      </c>
      <c r="E17" s="64">
        <f>INT(E$8*$K$17)</f>
        <v>0</v>
      </c>
      <c r="F17" s="64">
        <f>INT(F$8*$K$17)</f>
        <v>0</v>
      </c>
      <c r="G17" s="64">
        <f>INT(G$8*$K$17)</f>
        <v>0</v>
      </c>
      <c r="H17" s="64">
        <f t="shared" si="0"/>
        <v>0</v>
      </c>
      <c r="I17" s="50" t="s">
        <v>367</v>
      </c>
      <c r="J17" s="51" t="s">
        <v>359</v>
      </c>
      <c r="K17" s="65">
        <v>0</v>
      </c>
      <c r="L17" s="51"/>
      <c r="M17" s="70"/>
    </row>
    <row r="18" spans="2:13" ht="15" customHeight="1">
      <c r="B18" s="53"/>
      <c r="C18" s="67"/>
      <c r="D18" s="48" t="s">
        <v>373</v>
      </c>
      <c r="E18" s="64">
        <f>INT(SUM(E$7,E$8)*$K$18)</f>
        <v>152468</v>
      </c>
      <c r="F18" s="64">
        <f>INT(SUM(F$7,F$8)*$K$18)</f>
        <v>55388</v>
      </c>
      <c r="G18" s="64">
        <f>INT(SUM(G$7,G$8)*$K$18)</f>
        <v>86866</v>
      </c>
      <c r="H18" s="64">
        <f t="shared" si="0"/>
        <v>294722</v>
      </c>
      <c r="I18" s="50" t="s">
        <v>374</v>
      </c>
      <c r="J18" s="51" t="s">
        <v>359</v>
      </c>
      <c r="K18" s="65">
        <v>2.07E-2</v>
      </c>
      <c r="L18" s="66"/>
      <c r="M18" s="52"/>
    </row>
    <row r="19" spans="2:13" ht="15" customHeight="1">
      <c r="B19" s="47"/>
      <c r="C19" s="67"/>
      <c r="D19" s="48" t="s">
        <v>375</v>
      </c>
      <c r="E19" s="64">
        <f>INT(SUM(E$7,E$10)*$K$19)</f>
        <v>422422</v>
      </c>
      <c r="F19" s="64">
        <f>INT(SUM(F$7,F$10)*$K$19)</f>
        <v>150837</v>
      </c>
      <c r="G19" s="64">
        <f>INT(SUM(G$7,G$10)*$K$19)</f>
        <v>236089</v>
      </c>
      <c r="H19" s="64">
        <f t="shared" si="0"/>
        <v>809348</v>
      </c>
      <c r="I19" s="50" t="s">
        <v>376</v>
      </c>
      <c r="J19" s="51" t="s">
        <v>359</v>
      </c>
      <c r="K19" s="65">
        <v>0.05</v>
      </c>
      <c r="L19" s="51"/>
      <c r="M19" s="70"/>
    </row>
    <row r="20" spans="2:13" ht="15" customHeight="1">
      <c r="B20" s="53"/>
      <c r="C20" s="67"/>
      <c r="D20" s="48" t="s">
        <v>377</v>
      </c>
      <c r="E20" s="64">
        <f>INT(E$10*$K$20)</f>
        <v>436</v>
      </c>
      <c r="F20" s="64">
        <f>INT(F$10*$K$20)</f>
        <v>137</v>
      </c>
      <c r="G20" s="64">
        <f>INT(G$10*$K$20)</f>
        <v>211</v>
      </c>
      <c r="H20" s="64">
        <f t="shared" si="0"/>
        <v>784</v>
      </c>
      <c r="I20" s="50" t="s">
        <v>363</v>
      </c>
      <c r="J20" s="51" t="s">
        <v>359</v>
      </c>
      <c r="K20" s="69">
        <v>6.0000000000000002E-5</v>
      </c>
      <c r="L20" s="51"/>
      <c r="M20" s="70"/>
    </row>
    <row r="21" spans="2:13" ht="15" customHeight="1">
      <c r="B21" s="47"/>
      <c r="C21" s="68" t="s">
        <v>378</v>
      </c>
      <c r="D21" s="48" t="s">
        <v>379</v>
      </c>
      <c r="E21" s="64">
        <f>INT(E$10*$K$21)</f>
        <v>6543</v>
      </c>
      <c r="F21" s="64">
        <f>INT(F$10*$K$21)</f>
        <v>2060</v>
      </c>
      <c r="G21" s="64">
        <f>INT(G$10*$K$21)</f>
        <v>3174</v>
      </c>
      <c r="H21" s="64">
        <f t="shared" si="0"/>
        <v>11777</v>
      </c>
      <c r="I21" s="50" t="s">
        <v>363</v>
      </c>
      <c r="J21" s="51" t="s">
        <v>359</v>
      </c>
      <c r="K21" s="65">
        <v>8.9999999999999998E-4</v>
      </c>
      <c r="L21" s="66"/>
      <c r="M21" s="52"/>
    </row>
    <row r="22" spans="2:13" ht="15" customHeight="1">
      <c r="B22" s="53" t="s">
        <v>378</v>
      </c>
      <c r="C22" s="67"/>
      <c r="D22" s="48" t="s">
        <v>380</v>
      </c>
      <c r="E22" s="49"/>
      <c r="F22" s="49"/>
      <c r="G22" s="49"/>
      <c r="H22" s="49">
        <f t="shared" si="0"/>
        <v>0</v>
      </c>
      <c r="I22" s="50"/>
      <c r="J22" s="51"/>
      <c r="K22" s="65"/>
      <c r="L22" s="66"/>
      <c r="M22" s="52"/>
    </row>
    <row r="23" spans="2:13" ht="15" customHeight="1">
      <c r="B23" s="47"/>
      <c r="C23" s="67"/>
      <c r="D23" s="48" t="s">
        <v>2</v>
      </c>
      <c r="E23" s="49"/>
      <c r="F23" s="49"/>
      <c r="G23" s="49"/>
      <c r="H23" s="49">
        <f t="shared" si="0"/>
        <v>0</v>
      </c>
      <c r="I23" s="50"/>
      <c r="J23" s="51"/>
      <c r="K23" s="65"/>
      <c r="L23" s="66"/>
      <c r="M23" s="52"/>
    </row>
    <row r="24" spans="2:13" ht="15" customHeight="1">
      <c r="B24" s="47"/>
      <c r="C24" s="67"/>
      <c r="D24" s="54" t="s">
        <v>354</v>
      </c>
      <c r="E24" s="55">
        <f>SUM(E11:E23)</f>
        <v>1459698</v>
      </c>
      <c r="F24" s="55">
        <f>SUM(F11:F23)</f>
        <v>484867</v>
      </c>
      <c r="G24" s="55">
        <f>SUM(G11:G23)</f>
        <v>752241</v>
      </c>
      <c r="H24" s="55">
        <f>G24+F24+E24</f>
        <v>2696806</v>
      </c>
      <c r="I24" s="56"/>
      <c r="J24" s="57"/>
      <c r="K24" s="57"/>
      <c r="L24" s="57"/>
      <c r="M24" s="58"/>
    </row>
    <row r="25" spans="2:13" ht="15" customHeight="1">
      <c r="B25" s="123" t="s">
        <v>381</v>
      </c>
      <c r="C25" s="124"/>
      <c r="D25" s="124"/>
      <c r="E25" s="71">
        <f>INT(SUM(E$7,E$10,E$24)*$K$25)</f>
        <v>594488</v>
      </c>
      <c r="F25" s="71">
        <f>INT(SUM(F$7,F$10,F$24)*$K$25)</f>
        <v>210097</v>
      </c>
      <c r="G25" s="71">
        <f>INT(SUM(G$7,G$10,G$24)*$K$25)</f>
        <v>328442</v>
      </c>
      <c r="H25" s="71">
        <f t="shared" si="0"/>
        <v>1133027</v>
      </c>
      <c r="I25" s="61" t="s">
        <v>382</v>
      </c>
      <c r="J25" s="62" t="s">
        <v>359</v>
      </c>
      <c r="K25" s="72">
        <v>0.06</v>
      </c>
      <c r="L25" s="73"/>
      <c r="M25" s="63"/>
    </row>
    <row r="26" spans="2:13" ht="15" customHeight="1">
      <c r="B26" s="125" t="s">
        <v>383</v>
      </c>
      <c r="C26" s="126"/>
      <c r="D26" s="126"/>
      <c r="E26" s="64">
        <f>INT(SUM(E$10,E$24,E$25)*$K$26)</f>
        <v>1398677</v>
      </c>
      <c r="F26" s="64">
        <f>INT(SUM(F$10,F$24,F$25)*$K$26)</f>
        <v>447682</v>
      </c>
      <c r="G26" s="64">
        <f>INT(SUM(G$10,G$24,G$25)*$K$26)</f>
        <v>691212</v>
      </c>
      <c r="H26" s="64">
        <f t="shared" si="0"/>
        <v>2537571</v>
      </c>
      <c r="I26" s="50" t="s">
        <v>384</v>
      </c>
      <c r="J26" s="51" t="s">
        <v>359</v>
      </c>
      <c r="K26" s="65">
        <v>0.15</v>
      </c>
      <c r="L26" s="66"/>
      <c r="M26" s="52"/>
    </row>
    <row r="27" spans="2:13" ht="15" customHeight="1">
      <c r="B27" s="127" t="s">
        <v>385</v>
      </c>
      <c r="C27" s="128"/>
      <c r="D27" s="128"/>
      <c r="E27" s="55">
        <f>TRUNC(SUM(E$7,E$10,E$24,E$25,E$26,),-3)</f>
        <v>11901000</v>
      </c>
      <c r="F27" s="55">
        <f>TRUNC(SUM(F$7,F$10,F$24,F$25,F$26,),-3)</f>
        <v>4159000</v>
      </c>
      <c r="G27" s="55">
        <f>TRUNC(SUM(G$7,G$10,G$24,G$25,G$26,),-3)</f>
        <v>6493000</v>
      </c>
      <c r="H27" s="55">
        <f>E27+F27+G27</f>
        <v>22553000</v>
      </c>
      <c r="I27" s="56"/>
      <c r="J27" s="57"/>
      <c r="K27" s="57"/>
      <c r="L27" s="57"/>
      <c r="M27" s="58"/>
    </row>
    <row r="28" spans="2:13" ht="15" customHeight="1">
      <c r="B28" s="123" t="s">
        <v>386</v>
      </c>
      <c r="C28" s="124"/>
      <c r="D28" s="124"/>
      <c r="E28" s="71">
        <f>E27*$K$28</f>
        <v>31510.277699999999</v>
      </c>
      <c r="F28" s="71">
        <f>F27*$K$28</f>
        <v>11011.784299999999</v>
      </c>
      <c r="G28" s="71">
        <f>G27*$K$28</f>
        <v>17191.516099999997</v>
      </c>
      <c r="H28" s="71">
        <f t="shared" si="0"/>
        <v>59713.578099999999</v>
      </c>
      <c r="I28" s="61" t="s">
        <v>387</v>
      </c>
      <c r="J28" s="62" t="s">
        <v>359</v>
      </c>
      <c r="K28" s="120">
        <v>2.6476999999999998E-3</v>
      </c>
      <c r="L28" s="73"/>
      <c r="M28" s="63"/>
    </row>
    <row r="29" spans="2:13" ht="15" customHeight="1">
      <c r="B29" s="127" t="s">
        <v>388</v>
      </c>
      <c r="C29" s="128"/>
      <c r="D29" s="128"/>
      <c r="E29" s="106">
        <f>INT((E27+E28)*$K$29)</f>
        <v>1193251</v>
      </c>
      <c r="F29" s="106">
        <f>INT((F27+F28)*$K$29)</f>
        <v>417001</v>
      </c>
      <c r="G29" s="106">
        <f>INT((G27+G28)*$K$29)</f>
        <v>651019</v>
      </c>
      <c r="H29" s="106">
        <f t="shared" si="0"/>
        <v>2261271</v>
      </c>
      <c r="I29" s="56" t="s">
        <v>389</v>
      </c>
      <c r="J29" s="57" t="s">
        <v>359</v>
      </c>
      <c r="K29" s="107">
        <v>0.1</v>
      </c>
      <c r="L29" s="108"/>
      <c r="M29" s="58"/>
    </row>
    <row r="30" spans="2:13" ht="17.25" customHeight="1" thickBot="1">
      <c r="B30" s="121" t="s">
        <v>472</v>
      </c>
      <c r="C30" s="122"/>
      <c r="D30" s="122"/>
      <c r="E30" s="109">
        <f>TRUNC(SUM(E27:E29),-3)</f>
        <v>13125000</v>
      </c>
      <c r="F30" s="109">
        <f>TRUNC(SUM(F27:F29),-3)</f>
        <v>4587000</v>
      </c>
      <c r="G30" s="109">
        <f>TRUNC(SUM(G27:G29),-3)</f>
        <v>7161000</v>
      </c>
      <c r="H30" s="109">
        <f>TRUNC(SUM(H27:H29),-3)</f>
        <v>24873000</v>
      </c>
      <c r="I30" s="110" t="s">
        <v>473</v>
      </c>
      <c r="J30" s="111"/>
      <c r="K30" s="111"/>
      <c r="L30" s="111"/>
      <c r="M30" s="112"/>
    </row>
  </sheetData>
  <mergeCells count="14">
    <mergeCell ref="C8:C10"/>
    <mergeCell ref="B1:M1"/>
    <mergeCell ref="B2:C2"/>
    <mergeCell ref="C5:C7"/>
    <mergeCell ref="E3:H3"/>
    <mergeCell ref="D3:D4"/>
    <mergeCell ref="B3:C4"/>
    <mergeCell ref="I3:M4"/>
    <mergeCell ref="B30:D30"/>
    <mergeCell ref="B25:D25"/>
    <mergeCell ref="B26:D26"/>
    <mergeCell ref="B27:D27"/>
    <mergeCell ref="B28:D28"/>
    <mergeCell ref="B29:D29"/>
  </mergeCells>
  <phoneticPr fontId="2" type="noConversion"/>
  <conditionalFormatting sqref="I2:I3 I6:I19 I20:M65531">
    <cfRule type="cellIs" dxfId="1" priority="4" stopIfTrue="1" operator="equal">
      <formula>0</formula>
    </cfRule>
  </conditionalFormatting>
  <conditionalFormatting sqref="J2:M2 J5:M19">
    <cfRule type="cellIs" dxfId="0" priority="2" stopIfTrue="1" operator="equal">
      <formula>0</formula>
    </cfRule>
  </conditionalFormatting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8"/>
  <sheetViews>
    <sheetView topLeftCell="D1" zoomScaleNormal="100" workbookViewId="0">
      <pane ySplit="3" topLeftCell="A4" activePane="bottomLeft" state="frozen"/>
      <selection activeCell="D1" sqref="D1"/>
      <selection pane="bottomLeft" activeCell="D11" sqref="D11"/>
    </sheetView>
  </sheetViews>
  <sheetFormatPr defaultRowHeight="20.45" customHeight="1"/>
  <cols>
    <col min="1" max="1" width="5.77734375" style="2" hidden="1" customWidth="1"/>
    <col min="2" max="2" width="6.5546875" style="13" hidden="1" customWidth="1"/>
    <col min="3" max="3" width="13.6640625" style="13" hidden="1" customWidth="1"/>
    <col min="4" max="4" width="41.44140625" style="13" bestFit="1" customWidth="1"/>
    <col min="5" max="5" width="9.109375" style="2" hidden="1" customWidth="1"/>
    <col min="6" max="6" width="4.21875" style="18" customWidth="1"/>
    <col min="7" max="7" width="4.6640625" style="23" customWidth="1"/>
    <col min="8" max="8" width="13" style="23" customWidth="1"/>
    <col min="9" max="9" width="13.109375" style="23" customWidth="1"/>
    <col min="10" max="10" width="5.109375" style="23" hidden="1" customWidth="1"/>
    <col min="11" max="11" width="11.21875" style="23" bestFit="1" customWidth="1"/>
    <col min="12" max="12" width="11.5546875" style="23" customWidth="1"/>
    <col min="13" max="14" width="9.44140625" style="23" customWidth="1"/>
    <col min="15" max="15" width="8.77734375" style="23" hidden="1" customWidth="1"/>
    <col min="16" max="16" width="13.21875" style="23" customWidth="1"/>
    <col min="17" max="17" width="10.44140625" style="13" customWidth="1"/>
    <col min="18" max="16384" width="8.88671875" style="2"/>
  </cols>
  <sheetData>
    <row r="1" spans="1:27" ht="20.45" customHeight="1">
      <c r="A1" s="2" t="s">
        <v>341</v>
      </c>
      <c r="B1" s="13" t="s">
        <v>284</v>
      </c>
      <c r="D1" s="150" t="s">
        <v>458</v>
      </c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AA1" s="2" t="s">
        <v>123</v>
      </c>
    </row>
    <row r="2" spans="1:27" s="14" customFormat="1" ht="20.45" customHeight="1">
      <c r="A2" s="152" t="s">
        <v>50</v>
      </c>
      <c r="B2" s="152" t="s">
        <v>24</v>
      </c>
      <c r="C2" s="152" t="s">
        <v>41</v>
      </c>
      <c r="D2" s="153" t="s">
        <v>55</v>
      </c>
      <c r="E2" s="154" t="s">
        <v>26</v>
      </c>
      <c r="F2" s="154" t="s">
        <v>0</v>
      </c>
      <c r="G2" s="149" t="s">
        <v>1</v>
      </c>
      <c r="H2" s="149" t="s">
        <v>27</v>
      </c>
      <c r="I2" s="149"/>
      <c r="J2" s="149" t="s">
        <v>28</v>
      </c>
      <c r="K2" s="149"/>
      <c r="L2" s="149"/>
      <c r="M2" s="149" t="s">
        <v>29</v>
      </c>
      <c r="N2" s="149"/>
      <c r="O2" s="38"/>
      <c r="P2" s="149" t="s">
        <v>42</v>
      </c>
      <c r="Q2" s="153" t="s">
        <v>33</v>
      </c>
    </row>
    <row r="3" spans="1:27" s="14" customFormat="1" ht="20.45" customHeight="1">
      <c r="A3" s="152"/>
      <c r="B3" s="152"/>
      <c r="C3" s="152"/>
      <c r="D3" s="153"/>
      <c r="E3" s="154"/>
      <c r="F3" s="154"/>
      <c r="G3" s="149"/>
      <c r="H3" s="38" t="s">
        <v>43</v>
      </c>
      <c r="I3" s="38" t="s">
        <v>44</v>
      </c>
      <c r="J3" s="38" t="s">
        <v>1</v>
      </c>
      <c r="K3" s="38" t="s">
        <v>43</v>
      </c>
      <c r="L3" s="38" t="s">
        <v>44</v>
      </c>
      <c r="M3" s="38" t="s">
        <v>45</v>
      </c>
      <c r="N3" s="38" t="s">
        <v>44</v>
      </c>
      <c r="O3" s="38" t="s">
        <v>46</v>
      </c>
      <c r="P3" s="149"/>
      <c r="Q3" s="153"/>
    </row>
    <row r="4" spans="1:27" s="101" customFormat="1" ht="20.45" customHeight="1">
      <c r="B4" s="102" t="s">
        <v>281</v>
      </c>
      <c r="C4" s="102"/>
      <c r="D4" s="96" t="s">
        <v>410</v>
      </c>
      <c r="E4" s="103"/>
      <c r="F4" s="98" t="s">
        <v>273</v>
      </c>
      <c r="G4" s="99">
        <v>1</v>
      </c>
      <c r="H4" s="99">
        <f>I5+I6</f>
        <v>1178112</v>
      </c>
      <c r="I4" s="99">
        <f>G4*H4</f>
        <v>1178112</v>
      </c>
      <c r="J4" s="99"/>
      <c r="K4" s="99">
        <f>L5+L6</f>
        <v>6187517</v>
      </c>
      <c r="L4" s="99">
        <f>G4*K4</f>
        <v>6187517</v>
      </c>
      <c r="M4" s="99">
        <f>'내역서(안평초)'!N54</f>
        <v>0</v>
      </c>
      <c r="N4" s="99">
        <f>G4*M4</f>
        <v>0</v>
      </c>
      <c r="O4" s="99">
        <f>IF((H4+K4+M4)=0, "", (H4+K4+M4))</f>
        <v>7365629</v>
      </c>
      <c r="P4" s="99">
        <f>SUM(I4,L4,N4)</f>
        <v>7365629</v>
      </c>
      <c r="Q4" s="104"/>
    </row>
    <row r="5" spans="1:27" ht="20.45" customHeight="1">
      <c r="B5" s="13" t="s">
        <v>311</v>
      </c>
      <c r="D5" s="12" t="s">
        <v>129</v>
      </c>
      <c r="E5" s="15"/>
      <c r="F5" s="19" t="s">
        <v>273</v>
      </c>
      <c r="G5" s="25">
        <v>1</v>
      </c>
      <c r="H5" s="25">
        <f>'내역서(안평초)'!I55</f>
        <v>653250</v>
      </c>
      <c r="I5" s="25">
        <f>G5*H5</f>
        <v>653250</v>
      </c>
      <c r="J5" s="25"/>
      <c r="K5" s="25">
        <f>'내역서(안평초)'!L55</f>
        <v>3506075</v>
      </c>
      <c r="L5" s="25">
        <f>G5*K5</f>
        <v>3506075</v>
      </c>
      <c r="M5" s="25">
        <f>'내역서(안평초)'!N55</f>
        <v>0</v>
      </c>
      <c r="N5" s="25">
        <f>G5*M5</f>
        <v>0</v>
      </c>
      <c r="O5" s="25">
        <f>IF((H5+K5+M5)=0, "", (H5+K5+M5))</f>
        <v>4159325</v>
      </c>
      <c r="P5" s="25">
        <f>SUM(I5,L5,N5)</f>
        <v>4159325</v>
      </c>
      <c r="Q5" s="12" t="s">
        <v>2</v>
      </c>
    </row>
    <row r="6" spans="1:27" ht="20.45" customHeight="1">
      <c r="B6" s="13" t="s">
        <v>322</v>
      </c>
      <c r="D6" s="12" t="s">
        <v>130</v>
      </c>
      <c r="E6" s="15"/>
      <c r="F6" s="19" t="s">
        <v>273</v>
      </c>
      <c r="G6" s="25">
        <v>1</v>
      </c>
      <c r="H6" s="25">
        <f>'내역서(안평초)'!I81</f>
        <v>524862</v>
      </c>
      <c r="I6" s="25">
        <f>G6*H6</f>
        <v>524862</v>
      </c>
      <c r="J6" s="25"/>
      <c r="K6" s="25">
        <f>'내역서(안평초)'!L81</f>
        <v>2681442</v>
      </c>
      <c r="L6" s="25">
        <f>G6*K6</f>
        <v>2681442</v>
      </c>
      <c r="M6" s="25">
        <f>'내역서(안평초)'!N81</f>
        <v>0</v>
      </c>
      <c r="N6" s="25">
        <f>G6*M6</f>
        <v>0</v>
      </c>
      <c r="O6" s="25">
        <f>IF((H6+K6+M6)=0, "", (H6+K6+M6))</f>
        <v>3206304</v>
      </c>
      <c r="P6" s="25">
        <f>SUM(I6,L6,N6)</f>
        <v>3206304</v>
      </c>
      <c r="Q6" s="12"/>
    </row>
    <row r="7" spans="1:27" ht="20.45" customHeight="1">
      <c r="D7" s="12"/>
      <c r="E7" s="15"/>
      <c r="F7" s="19"/>
      <c r="G7" s="25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27" s="101" customFormat="1" ht="20.45" customHeight="1">
      <c r="B8" s="102"/>
      <c r="C8" s="102"/>
      <c r="D8" s="96" t="s">
        <v>409</v>
      </c>
      <c r="E8" s="97"/>
      <c r="F8" s="98" t="s">
        <v>273</v>
      </c>
      <c r="G8" s="99">
        <v>1</v>
      </c>
      <c r="H8" s="99">
        <f>I9</f>
        <v>727171</v>
      </c>
      <c r="I8" s="99">
        <f>G8*H8</f>
        <v>727171</v>
      </c>
      <c r="J8" s="99"/>
      <c r="K8" s="99">
        <f>L9</f>
        <v>1948584</v>
      </c>
      <c r="L8" s="99">
        <f>G8*K8</f>
        <v>1948584</v>
      </c>
      <c r="M8" s="99">
        <f>'내역서(안평초)'!N58</f>
        <v>0</v>
      </c>
      <c r="N8" s="99">
        <f>G8*M8</f>
        <v>0</v>
      </c>
      <c r="O8" s="99">
        <f>IF((H8+K8+M8)=0, "", (H8+K8+M8))</f>
        <v>2675755</v>
      </c>
      <c r="P8" s="99">
        <f>SUM(I8,L8,N8)</f>
        <v>2675755</v>
      </c>
      <c r="Q8" s="100"/>
    </row>
    <row r="9" spans="1:27" ht="20.45" customHeight="1">
      <c r="D9" s="12" t="s">
        <v>411</v>
      </c>
      <c r="E9" s="15"/>
      <c r="F9" s="19" t="s">
        <v>412</v>
      </c>
      <c r="G9" s="25">
        <v>1</v>
      </c>
      <c r="H9" s="25">
        <f>'내역서(신묵초)'!I29</f>
        <v>727171</v>
      </c>
      <c r="I9" s="25">
        <f>G9*H9</f>
        <v>727171</v>
      </c>
      <c r="J9" s="25"/>
      <c r="K9" s="25">
        <f>'내역서(신묵초)'!L29</f>
        <v>1948584</v>
      </c>
      <c r="L9" s="25">
        <f>G9*K9</f>
        <v>1948584</v>
      </c>
      <c r="M9" s="25"/>
      <c r="N9" s="25"/>
      <c r="O9" s="25"/>
      <c r="P9" s="25">
        <f>SUM(I9,L9,N9)</f>
        <v>2675755</v>
      </c>
      <c r="Q9" s="12"/>
    </row>
    <row r="10" spans="1:27" ht="20.45" customHeight="1">
      <c r="D10" s="12"/>
      <c r="E10" s="15"/>
      <c r="F10" s="19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27" ht="20.45" customHeight="1">
      <c r="D11" s="96" t="s">
        <v>457</v>
      </c>
      <c r="E11" s="97"/>
      <c r="F11" s="98" t="s">
        <v>273</v>
      </c>
      <c r="G11" s="99">
        <v>1</v>
      </c>
      <c r="H11" s="99">
        <f>I12</f>
        <v>1194402</v>
      </c>
      <c r="I11" s="99">
        <f>G11*H11</f>
        <v>1194402</v>
      </c>
      <c r="J11" s="99"/>
      <c r="K11" s="99">
        <f>L12</f>
        <v>3002040</v>
      </c>
      <c r="L11" s="99">
        <f>G11*K11</f>
        <v>3002040</v>
      </c>
      <c r="M11" s="99">
        <f>'내역서(안평초)'!N61</f>
        <v>0</v>
      </c>
      <c r="N11" s="99">
        <f>G11*M11</f>
        <v>0</v>
      </c>
      <c r="O11" s="99">
        <f>IF((H11+K11+M11)=0, "", (H11+K11+M11))</f>
        <v>4196442</v>
      </c>
      <c r="P11" s="99">
        <f>SUM(I11,L11,N11)</f>
        <v>4196442</v>
      </c>
      <c r="Q11" s="100"/>
    </row>
    <row r="12" spans="1:27" ht="20.45" customHeight="1">
      <c r="D12" s="12" t="s">
        <v>411</v>
      </c>
      <c r="E12" s="15"/>
      <c r="F12" s="19" t="s">
        <v>412</v>
      </c>
      <c r="G12" s="25">
        <v>1</v>
      </c>
      <c r="H12" s="25">
        <f>'내역서(중화초)'!I29</f>
        <v>1194402</v>
      </c>
      <c r="I12" s="25">
        <f>G12*H12</f>
        <v>1194402</v>
      </c>
      <c r="J12" s="25"/>
      <c r="K12" s="25">
        <f>'내역서(중화초)'!L29</f>
        <v>3002040</v>
      </c>
      <c r="L12" s="25">
        <f>G12*K12</f>
        <v>3002040</v>
      </c>
      <c r="M12" s="25"/>
      <c r="N12" s="25"/>
      <c r="O12" s="25"/>
      <c r="P12" s="25">
        <f>SUM(I12,L12,N12)</f>
        <v>4196442</v>
      </c>
      <c r="Q12" s="12"/>
    </row>
    <row r="13" spans="1:27" ht="20.45" customHeight="1">
      <c r="D13" s="12"/>
      <c r="E13" s="15"/>
      <c r="F13" s="19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27" ht="20.45" customHeight="1">
      <c r="D14" s="12"/>
      <c r="E14" s="15"/>
      <c r="F14" s="19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27" ht="20.45" customHeight="1">
      <c r="D15" s="12"/>
      <c r="E15" s="15"/>
      <c r="F15" s="1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27" ht="20.45" customHeight="1">
      <c r="D16" s="12"/>
      <c r="E16" s="15"/>
      <c r="F16" s="19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4:17" ht="20.45" customHeight="1">
      <c r="D17" s="12"/>
      <c r="E17" s="15"/>
      <c r="F17" s="1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4:17" ht="20.45" customHeight="1">
      <c r="D18" s="12"/>
      <c r="E18" s="15"/>
      <c r="F18" s="19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4:17" ht="20.45" customHeight="1">
      <c r="D19" s="12"/>
      <c r="E19" s="15"/>
      <c r="F19" s="19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4:17" ht="20.45" customHeight="1">
      <c r="D20" s="12"/>
      <c r="E20" s="15"/>
      <c r="F20" s="19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4:17" ht="20.45" customHeight="1">
      <c r="D21" s="12"/>
      <c r="E21" s="15"/>
      <c r="F21" s="19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4:17" ht="20.45" customHeight="1">
      <c r="D22" s="12"/>
      <c r="E22" s="15"/>
      <c r="F22" s="19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4:17" ht="20.45" customHeight="1">
      <c r="D23" s="12"/>
      <c r="E23" s="15"/>
      <c r="F23" s="19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4:17" ht="20.45" customHeight="1">
      <c r="D24" s="12"/>
      <c r="E24" s="15"/>
      <c r="F24" s="1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4:17" ht="20.45" customHeight="1">
      <c r="D25" s="12"/>
      <c r="E25" s="15"/>
      <c r="F25" s="19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4:17" ht="20.45" customHeight="1">
      <c r="D26" s="12"/>
      <c r="E26" s="15"/>
      <c r="F26" s="19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4:17" ht="20.45" customHeight="1">
      <c r="D27" s="12"/>
      <c r="E27" s="15"/>
      <c r="F27" s="19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4:17" ht="20.45" customHeight="1">
      <c r="D28" s="12" t="s">
        <v>471</v>
      </c>
      <c r="E28" s="15"/>
      <c r="F28" s="19"/>
      <c r="G28" s="25"/>
      <c r="H28" s="25"/>
      <c r="I28" s="25">
        <f>I4+I8+I11</f>
        <v>3099685</v>
      </c>
      <c r="J28" s="25"/>
      <c r="K28" s="25"/>
      <c r="L28" s="25">
        <f>L4+L8+L11</f>
        <v>11138141</v>
      </c>
      <c r="M28" s="25"/>
      <c r="N28" s="25"/>
      <c r="O28" s="25"/>
      <c r="P28" s="25">
        <f>P4+P8+P11</f>
        <v>14237826</v>
      </c>
      <c r="Q28" s="12"/>
    </row>
  </sheetData>
  <mergeCells count="13"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E81"/>
  <sheetViews>
    <sheetView topLeftCell="D1" workbookViewId="0">
      <pane ySplit="3" topLeftCell="A4" activePane="bottomLeft" state="frozen"/>
      <selection activeCell="D1" sqref="D1"/>
      <selection pane="bottomLeft" activeCell="D2" sqref="D2:D3"/>
    </sheetView>
  </sheetViews>
  <sheetFormatPr defaultRowHeight="23.1" customHeight="1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13" customWidth="1"/>
    <col min="18" max="26" width="8.88671875" style="2"/>
    <col min="27" max="31" width="11.77734375" style="23" customWidth="1"/>
    <col min="32" max="16384" width="8.88671875" style="2"/>
  </cols>
  <sheetData>
    <row r="1" spans="1:31" ht="23.1" customHeight="1">
      <c r="A1" s="13" t="s">
        <v>341</v>
      </c>
      <c r="B1" s="13" t="s">
        <v>342</v>
      </c>
      <c r="D1" s="156" t="s">
        <v>459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W1" s="155" t="s">
        <v>62</v>
      </c>
      <c r="X1" s="155"/>
      <c r="Y1" s="155"/>
      <c r="Z1" s="18"/>
      <c r="AA1" s="18" t="s">
        <v>67</v>
      </c>
      <c r="AB1" s="18"/>
      <c r="AC1" s="18"/>
      <c r="AD1" s="18"/>
      <c r="AE1" s="18"/>
    </row>
    <row r="2" spans="1:31" s="14" customFormat="1" ht="23.1" customHeight="1">
      <c r="A2" s="152" t="s">
        <v>49</v>
      </c>
      <c r="B2" s="152" t="s">
        <v>24</v>
      </c>
      <c r="C2" s="152" t="s">
        <v>20</v>
      </c>
      <c r="D2" s="153" t="s">
        <v>56</v>
      </c>
      <c r="E2" s="153" t="s">
        <v>57</v>
      </c>
      <c r="F2" s="154" t="s">
        <v>0</v>
      </c>
      <c r="G2" s="154" t="s">
        <v>1</v>
      </c>
      <c r="H2" s="149" t="s">
        <v>27</v>
      </c>
      <c r="I2" s="149"/>
      <c r="J2" s="149" t="s">
        <v>28</v>
      </c>
      <c r="K2" s="149"/>
      <c r="L2" s="149"/>
      <c r="M2" s="149" t="s">
        <v>29</v>
      </c>
      <c r="N2" s="149"/>
      <c r="O2" s="38"/>
      <c r="P2" s="149" t="s">
        <v>42</v>
      </c>
      <c r="Q2" s="153" t="s">
        <v>33</v>
      </c>
      <c r="W2" s="14" t="s">
        <v>63</v>
      </c>
      <c r="X2" s="14" t="s">
        <v>64</v>
      </c>
      <c r="Y2" s="14" t="s">
        <v>65</v>
      </c>
      <c r="Z2" s="14" t="s">
        <v>66</v>
      </c>
      <c r="AA2" s="27" t="s">
        <v>93</v>
      </c>
      <c r="AB2" s="27" t="s">
        <v>92</v>
      </c>
      <c r="AC2" s="27" t="s">
        <v>68</v>
      </c>
      <c r="AD2" s="27" t="s">
        <v>70</v>
      </c>
      <c r="AE2" s="27" t="s">
        <v>69</v>
      </c>
    </row>
    <row r="3" spans="1:31" s="14" customFormat="1" ht="23.1" customHeight="1">
      <c r="A3" s="152"/>
      <c r="B3" s="152"/>
      <c r="C3" s="152"/>
      <c r="D3" s="153"/>
      <c r="E3" s="153"/>
      <c r="F3" s="154"/>
      <c r="G3" s="154"/>
      <c r="H3" s="38" t="s">
        <v>43</v>
      </c>
      <c r="I3" s="38" t="s">
        <v>44</v>
      </c>
      <c r="J3" s="38" t="s">
        <v>1</v>
      </c>
      <c r="K3" s="38" t="s">
        <v>43</v>
      </c>
      <c r="L3" s="38" t="s">
        <v>44</v>
      </c>
      <c r="M3" s="38" t="s">
        <v>45</v>
      </c>
      <c r="N3" s="38" t="s">
        <v>44</v>
      </c>
      <c r="O3" s="38" t="s">
        <v>46</v>
      </c>
      <c r="P3" s="149"/>
      <c r="Q3" s="153"/>
      <c r="W3" s="2"/>
      <c r="X3" s="2"/>
      <c r="Y3" s="2"/>
      <c r="Z3" s="2"/>
      <c r="AA3" s="23"/>
      <c r="AB3" s="23"/>
      <c r="AC3" s="23"/>
      <c r="AD3" s="23">
        <f>IF(옵션!$C$11 =0, "1", 옵션!$C$11)</f>
        <v>1</v>
      </c>
      <c r="AE3" s="23">
        <f>IF(옵션!$C$12 =0, "1", 옵션!$C$12)</f>
        <v>1</v>
      </c>
    </row>
    <row r="4" spans="1:31" ht="23.1" customHeight="1">
      <c r="B4" s="13" t="s">
        <v>281</v>
      </c>
      <c r="D4" s="158" t="s">
        <v>129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60"/>
    </row>
    <row r="5" spans="1:31" ht="23.1" customHeight="1">
      <c r="A5" s="13" t="s">
        <v>233</v>
      </c>
      <c r="B5" s="13" t="s">
        <v>311</v>
      </c>
      <c r="C5" s="13" t="s">
        <v>132</v>
      </c>
      <c r="D5" s="12" t="s">
        <v>133</v>
      </c>
      <c r="E5" s="12" t="s">
        <v>134</v>
      </c>
      <c r="F5" s="19" t="s">
        <v>135</v>
      </c>
      <c r="G5" s="15">
        <v>14</v>
      </c>
      <c r="H5" s="25">
        <f>합산자재!H4</f>
        <v>170</v>
      </c>
      <c r="I5" s="40">
        <f t="shared" ref="I5:I26" si="0">TRUNC(G5*H5)</f>
        <v>2380</v>
      </c>
      <c r="J5" s="25">
        <v>12.5</v>
      </c>
      <c r="K5" s="25">
        <f>합산자재!I4</f>
        <v>0</v>
      </c>
      <c r="L5" s="40">
        <f t="shared" ref="L5:L34" si="1">TRUNC(G5*K5)</f>
        <v>0</v>
      </c>
      <c r="M5" s="25">
        <f>합산자재!J4</f>
        <v>0</v>
      </c>
      <c r="N5" s="40">
        <f t="shared" ref="N5:N34" si="2">TRUNC(G5*M5)</f>
        <v>0</v>
      </c>
      <c r="O5" s="25">
        <f t="shared" ref="O5:O34" si="3">IF((H5+K5+M5)=0, "", (H5+K5+M5))</f>
        <v>170</v>
      </c>
      <c r="P5" s="25">
        <f t="shared" ref="P5:P34" si="4">SUM(I5,L5,N5)</f>
        <v>2380</v>
      </c>
      <c r="Q5" s="12"/>
      <c r="AA5" s="23">
        <f>I5</f>
        <v>2380</v>
      </c>
      <c r="AC5" s="23">
        <f>G5*H5</f>
        <v>2380</v>
      </c>
    </row>
    <row r="6" spans="1:31" ht="23.1" customHeight="1">
      <c r="A6" s="13" t="s">
        <v>234</v>
      </c>
      <c r="B6" s="13" t="s">
        <v>311</v>
      </c>
      <c r="C6" s="13" t="s">
        <v>139</v>
      </c>
      <c r="D6" s="12" t="s">
        <v>133</v>
      </c>
      <c r="E6" s="12" t="s">
        <v>140</v>
      </c>
      <c r="F6" s="19" t="s">
        <v>135</v>
      </c>
      <c r="G6" s="15">
        <v>4</v>
      </c>
      <c r="H6" s="25">
        <f>합산자재!H5</f>
        <v>255</v>
      </c>
      <c r="I6" s="40">
        <f t="shared" si="0"/>
        <v>1020</v>
      </c>
      <c r="J6" s="25">
        <v>4</v>
      </c>
      <c r="K6" s="25">
        <f>합산자재!I5</f>
        <v>0</v>
      </c>
      <c r="L6" s="40">
        <f t="shared" si="1"/>
        <v>0</v>
      </c>
      <c r="M6" s="25">
        <f>합산자재!J5</f>
        <v>0</v>
      </c>
      <c r="N6" s="40">
        <f t="shared" si="2"/>
        <v>0</v>
      </c>
      <c r="O6" s="25">
        <f t="shared" si="3"/>
        <v>255</v>
      </c>
      <c r="P6" s="25">
        <f t="shared" si="4"/>
        <v>1020</v>
      </c>
      <c r="Q6" s="12"/>
      <c r="AA6" s="23">
        <f>I6</f>
        <v>1020</v>
      </c>
      <c r="AC6" s="23">
        <f>G6*H6</f>
        <v>1020</v>
      </c>
    </row>
    <row r="7" spans="1:31" ht="23.1" customHeight="1">
      <c r="A7" s="13" t="s">
        <v>235</v>
      </c>
      <c r="B7" s="13" t="s">
        <v>311</v>
      </c>
      <c r="C7" s="13" t="s">
        <v>141</v>
      </c>
      <c r="D7" s="12" t="s">
        <v>142</v>
      </c>
      <c r="E7" s="12" t="s">
        <v>143</v>
      </c>
      <c r="F7" s="19" t="s">
        <v>135</v>
      </c>
      <c r="G7" s="15">
        <v>84</v>
      </c>
      <c r="H7" s="25">
        <f>합산자재!H6</f>
        <v>445</v>
      </c>
      <c r="I7" s="40">
        <f t="shared" si="0"/>
        <v>37380</v>
      </c>
      <c r="J7" s="25">
        <v>76</v>
      </c>
      <c r="K7" s="25">
        <f>합산자재!I6</f>
        <v>0</v>
      </c>
      <c r="L7" s="40">
        <f t="shared" si="1"/>
        <v>0</v>
      </c>
      <c r="M7" s="25">
        <f>합산자재!J6</f>
        <v>0</v>
      </c>
      <c r="N7" s="40">
        <f t="shared" si="2"/>
        <v>0</v>
      </c>
      <c r="O7" s="25">
        <f t="shared" si="3"/>
        <v>445</v>
      </c>
      <c r="P7" s="25">
        <f t="shared" si="4"/>
        <v>37380</v>
      </c>
      <c r="Q7" s="12"/>
      <c r="AB7" s="23">
        <f>I7</f>
        <v>37380</v>
      </c>
      <c r="AC7" s="23">
        <f>G7*H7</f>
        <v>37380</v>
      </c>
    </row>
    <row r="8" spans="1:31" ht="23.1" customHeight="1">
      <c r="A8" s="13" t="s">
        <v>323</v>
      </c>
      <c r="B8" s="13" t="s">
        <v>311</v>
      </c>
      <c r="C8" s="13" t="s">
        <v>324</v>
      </c>
      <c r="D8" s="12" t="s">
        <v>325</v>
      </c>
      <c r="E8" s="12" t="s">
        <v>326</v>
      </c>
      <c r="F8" s="19" t="s">
        <v>273</v>
      </c>
      <c r="G8" s="15">
        <v>1</v>
      </c>
      <c r="H8" s="25">
        <f>TRUNC(AA8*옵션!$B$32/100)</f>
        <v>1360</v>
      </c>
      <c r="I8" s="40">
        <f t="shared" si="0"/>
        <v>1360</v>
      </c>
      <c r="J8" s="25">
        <v>1</v>
      </c>
      <c r="K8" s="25"/>
      <c r="L8" s="40">
        <f t="shared" si="1"/>
        <v>0</v>
      </c>
      <c r="M8" s="25"/>
      <c r="N8" s="40">
        <f t="shared" si="2"/>
        <v>0</v>
      </c>
      <c r="O8" s="25">
        <f t="shared" si="3"/>
        <v>1360</v>
      </c>
      <c r="P8" s="25">
        <f t="shared" si="4"/>
        <v>1360</v>
      </c>
      <c r="Q8" s="12"/>
      <c r="AA8" s="23">
        <f>TRUNC(SUM(AA4:AA7))</f>
        <v>3400</v>
      </c>
    </row>
    <row r="9" spans="1:31" ht="23.1" customHeight="1">
      <c r="A9" s="13" t="s">
        <v>327</v>
      </c>
      <c r="B9" s="13" t="s">
        <v>311</v>
      </c>
      <c r="C9" s="13" t="s">
        <v>328</v>
      </c>
      <c r="D9" s="12" t="s">
        <v>325</v>
      </c>
      <c r="E9" s="12" t="s">
        <v>329</v>
      </c>
      <c r="F9" s="19" t="s">
        <v>273</v>
      </c>
      <c r="G9" s="15">
        <v>1</v>
      </c>
      <c r="H9" s="25">
        <f>TRUNC(AB9*옵션!$B$31/100)</f>
        <v>7476</v>
      </c>
      <c r="I9" s="40">
        <f t="shared" si="0"/>
        <v>7476</v>
      </c>
      <c r="J9" s="25">
        <v>1</v>
      </c>
      <c r="K9" s="25"/>
      <c r="L9" s="40">
        <f t="shared" si="1"/>
        <v>0</v>
      </c>
      <c r="M9" s="25"/>
      <c r="N9" s="40">
        <f t="shared" si="2"/>
        <v>0</v>
      </c>
      <c r="O9" s="25">
        <f t="shared" si="3"/>
        <v>7476</v>
      </c>
      <c r="P9" s="25">
        <f t="shared" si="4"/>
        <v>7476</v>
      </c>
      <c r="Q9" s="12"/>
      <c r="AB9" s="23">
        <f>TRUNC(SUM(AB4:AB8))</f>
        <v>37380</v>
      </c>
    </row>
    <row r="10" spans="1:31" ht="23.1" customHeight="1">
      <c r="A10" s="13" t="s">
        <v>236</v>
      </c>
      <c r="B10" s="13" t="s">
        <v>311</v>
      </c>
      <c r="C10" s="13" t="s">
        <v>144</v>
      </c>
      <c r="D10" s="12" t="s">
        <v>142</v>
      </c>
      <c r="E10" s="12" t="s">
        <v>145</v>
      </c>
      <c r="F10" s="19" t="s">
        <v>146</v>
      </c>
      <c r="G10" s="15">
        <v>14</v>
      </c>
      <c r="H10" s="25">
        <f>합산자재!H7</f>
        <v>340</v>
      </c>
      <c r="I10" s="40">
        <f t="shared" si="0"/>
        <v>4760</v>
      </c>
      <c r="J10" s="25">
        <v>14</v>
      </c>
      <c r="K10" s="25">
        <f>합산자재!I7</f>
        <v>0</v>
      </c>
      <c r="L10" s="40">
        <f t="shared" si="1"/>
        <v>0</v>
      </c>
      <c r="M10" s="25">
        <f>합산자재!J7</f>
        <v>0</v>
      </c>
      <c r="N10" s="40">
        <f t="shared" si="2"/>
        <v>0</v>
      </c>
      <c r="O10" s="25">
        <f t="shared" si="3"/>
        <v>340</v>
      </c>
      <c r="P10" s="25">
        <f t="shared" si="4"/>
        <v>4760</v>
      </c>
      <c r="Q10" s="12"/>
    </row>
    <row r="11" spans="1:31" ht="23.1" customHeight="1">
      <c r="A11" s="13" t="s">
        <v>238</v>
      </c>
      <c r="B11" s="13" t="s">
        <v>311</v>
      </c>
      <c r="C11" s="13" t="s">
        <v>155</v>
      </c>
      <c r="D11" s="12" t="s">
        <v>156</v>
      </c>
      <c r="E11" s="12" t="s">
        <v>157</v>
      </c>
      <c r="F11" s="19" t="s">
        <v>146</v>
      </c>
      <c r="G11" s="15">
        <v>2</v>
      </c>
      <c r="H11" s="25">
        <f>합산자재!H9</f>
        <v>603</v>
      </c>
      <c r="I11" s="40">
        <f t="shared" si="0"/>
        <v>1206</v>
      </c>
      <c r="J11" s="25">
        <v>2</v>
      </c>
      <c r="K11" s="25">
        <f>합산자재!I9</f>
        <v>0</v>
      </c>
      <c r="L11" s="40">
        <f t="shared" si="1"/>
        <v>0</v>
      </c>
      <c r="M11" s="25">
        <f>합산자재!J9</f>
        <v>0</v>
      </c>
      <c r="N11" s="40">
        <f t="shared" si="2"/>
        <v>0</v>
      </c>
      <c r="O11" s="25">
        <f t="shared" si="3"/>
        <v>603</v>
      </c>
      <c r="P11" s="25">
        <f t="shared" si="4"/>
        <v>1206</v>
      </c>
      <c r="Q11" s="12"/>
    </row>
    <row r="12" spans="1:31" ht="23.1" customHeight="1">
      <c r="A12" s="13" t="s">
        <v>239</v>
      </c>
      <c r="B12" s="13" t="s">
        <v>311</v>
      </c>
      <c r="C12" s="13" t="s">
        <v>158</v>
      </c>
      <c r="D12" s="12" t="s">
        <v>156</v>
      </c>
      <c r="E12" s="12" t="s">
        <v>159</v>
      </c>
      <c r="F12" s="19" t="s">
        <v>146</v>
      </c>
      <c r="G12" s="15">
        <v>1</v>
      </c>
      <c r="H12" s="25">
        <f>합산자재!H10</f>
        <v>726</v>
      </c>
      <c r="I12" s="40">
        <f t="shared" si="0"/>
        <v>726</v>
      </c>
      <c r="J12" s="25">
        <v>1</v>
      </c>
      <c r="K12" s="25">
        <f>합산자재!I10</f>
        <v>0</v>
      </c>
      <c r="L12" s="40">
        <f t="shared" si="1"/>
        <v>0</v>
      </c>
      <c r="M12" s="25">
        <f>합산자재!J10</f>
        <v>0</v>
      </c>
      <c r="N12" s="40">
        <f t="shared" si="2"/>
        <v>0</v>
      </c>
      <c r="O12" s="25">
        <f t="shared" si="3"/>
        <v>726</v>
      </c>
      <c r="P12" s="25">
        <f t="shared" si="4"/>
        <v>726</v>
      </c>
      <c r="Q12" s="12"/>
    </row>
    <row r="13" spans="1:31" ht="23.1" customHeight="1">
      <c r="A13" s="13" t="s">
        <v>241</v>
      </c>
      <c r="B13" s="13" t="s">
        <v>311</v>
      </c>
      <c r="C13" s="13" t="s">
        <v>163</v>
      </c>
      <c r="D13" s="12" t="s">
        <v>161</v>
      </c>
      <c r="E13" s="12" t="s">
        <v>164</v>
      </c>
      <c r="F13" s="19" t="s">
        <v>146</v>
      </c>
      <c r="G13" s="15">
        <v>1</v>
      </c>
      <c r="H13" s="25">
        <f>합산자재!H12</f>
        <v>283</v>
      </c>
      <c r="I13" s="40">
        <f t="shared" si="0"/>
        <v>283</v>
      </c>
      <c r="J13" s="25">
        <v>1</v>
      </c>
      <c r="K13" s="25">
        <f>합산자재!I12</f>
        <v>0</v>
      </c>
      <c r="L13" s="40">
        <f t="shared" si="1"/>
        <v>0</v>
      </c>
      <c r="M13" s="25">
        <f>합산자재!J12</f>
        <v>0</v>
      </c>
      <c r="N13" s="40">
        <f t="shared" si="2"/>
        <v>0</v>
      </c>
      <c r="O13" s="25">
        <f t="shared" si="3"/>
        <v>283</v>
      </c>
      <c r="P13" s="25">
        <f t="shared" si="4"/>
        <v>283</v>
      </c>
      <c r="Q13" s="12"/>
    </row>
    <row r="14" spans="1:31" ht="23.1" customHeight="1">
      <c r="A14" s="13" t="s">
        <v>242</v>
      </c>
      <c r="B14" s="13" t="s">
        <v>311</v>
      </c>
      <c r="C14" s="13" t="s">
        <v>165</v>
      </c>
      <c r="D14" s="12" t="s">
        <v>166</v>
      </c>
      <c r="E14" s="12" t="s">
        <v>167</v>
      </c>
      <c r="F14" s="19" t="s">
        <v>146</v>
      </c>
      <c r="G14" s="15">
        <v>3</v>
      </c>
      <c r="H14" s="25">
        <f>합산자재!H13</f>
        <v>2690</v>
      </c>
      <c r="I14" s="40">
        <f t="shared" si="0"/>
        <v>8070</v>
      </c>
      <c r="J14" s="25">
        <v>3</v>
      </c>
      <c r="K14" s="25">
        <f>합산자재!I13</f>
        <v>0</v>
      </c>
      <c r="L14" s="40">
        <f t="shared" si="1"/>
        <v>0</v>
      </c>
      <c r="M14" s="25">
        <f>합산자재!J13</f>
        <v>0</v>
      </c>
      <c r="N14" s="40">
        <f t="shared" si="2"/>
        <v>0</v>
      </c>
      <c r="O14" s="25">
        <f t="shared" si="3"/>
        <v>2690</v>
      </c>
      <c r="P14" s="25">
        <f t="shared" si="4"/>
        <v>8070</v>
      </c>
      <c r="Q14" s="12"/>
    </row>
    <row r="15" spans="1:31" ht="23.1" customHeight="1">
      <c r="A15" s="13" t="s">
        <v>244</v>
      </c>
      <c r="B15" s="13" t="s">
        <v>311</v>
      </c>
      <c r="C15" s="13" t="s">
        <v>174</v>
      </c>
      <c r="D15" s="12" t="s">
        <v>169</v>
      </c>
      <c r="E15" s="12" t="s">
        <v>175</v>
      </c>
      <c r="F15" s="19" t="s">
        <v>135</v>
      </c>
      <c r="G15" s="15">
        <v>50</v>
      </c>
      <c r="H15" s="25">
        <f>합산자재!H15</f>
        <v>826</v>
      </c>
      <c r="I15" s="40">
        <f t="shared" si="0"/>
        <v>41300</v>
      </c>
      <c r="J15" s="25">
        <v>45</v>
      </c>
      <c r="K15" s="25">
        <f>합산자재!I15</f>
        <v>0</v>
      </c>
      <c r="L15" s="40">
        <f t="shared" si="1"/>
        <v>0</v>
      </c>
      <c r="M15" s="25">
        <f>합산자재!J15</f>
        <v>0</v>
      </c>
      <c r="N15" s="40">
        <f t="shared" si="2"/>
        <v>0</v>
      </c>
      <c r="O15" s="25">
        <f t="shared" si="3"/>
        <v>826</v>
      </c>
      <c r="P15" s="25">
        <f t="shared" si="4"/>
        <v>41300</v>
      </c>
      <c r="Q15" s="12"/>
      <c r="AC15" s="23">
        <f>G15*H15</f>
        <v>41300</v>
      </c>
    </row>
    <row r="16" spans="1:31" ht="23.1" customHeight="1">
      <c r="A16" s="13" t="s">
        <v>245</v>
      </c>
      <c r="B16" s="13" t="s">
        <v>311</v>
      </c>
      <c r="C16" s="13" t="s">
        <v>176</v>
      </c>
      <c r="D16" s="12" t="s">
        <v>177</v>
      </c>
      <c r="E16" s="12" t="s">
        <v>178</v>
      </c>
      <c r="F16" s="19" t="s">
        <v>135</v>
      </c>
      <c r="G16" s="15">
        <v>16</v>
      </c>
      <c r="H16" s="25">
        <f>합산자재!H16</f>
        <v>519</v>
      </c>
      <c r="I16" s="40">
        <f t="shared" si="0"/>
        <v>8304</v>
      </c>
      <c r="J16" s="25">
        <v>15</v>
      </c>
      <c r="K16" s="25">
        <f>합산자재!I16</f>
        <v>0</v>
      </c>
      <c r="L16" s="40">
        <f t="shared" si="1"/>
        <v>0</v>
      </c>
      <c r="M16" s="25">
        <f>합산자재!J16</f>
        <v>0</v>
      </c>
      <c r="N16" s="40">
        <f t="shared" si="2"/>
        <v>0</v>
      </c>
      <c r="O16" s="25">
        <f t="shared" si="3"/>
        <v>519</v>
      </c>
      <c r="P16" s="25">
        <f t="shared" si="4"/>
        <v>8304</v>
      </c>
      <c r="Q16" s="12"/>
      <c r="AC16" s="23">
        <f>G16*H16</f>
        <v>8304</v>
      </c>
    </row>
    <row r="17" spans="1:31" ht="23.1" customHeight="1">
      <c r="A17" s="13" t="s">
        <v>246</v>
      </c>
      <c r="B17" s="13" t="s">
        <v>311</v>
      </c>
      <c r="C17" s="13" t="s">
        <v>181</v>
      </c>
      <c r="D17" s="12" t="s">
        <v>182</v>
      </c>
      <c r="E17" s="12" t="s">
        <v>183</v>
      </c>
      <c r="F17" s="19" t="s">
        <v>135</v>
      </c>
      <c r="G17" s="15">
        <v>130</v>
      </c>
      <c r="H17" s="25">
        <f>합산자재!H17</f>
        <v>570</v>
      </c>
      <c r="I17" s="40">
        <f t="shared" si="0"/>
        <v>74100</v>
      </c>
      <c r="J17" s="25">
        <v>121</v>
      </c>
      <c r="K17" s="25">
        <f>합산자재!I17</f>
        <v>0</v>
      </c>
      <c r="L17" s="40">
        <f t="shared" si="1"/>
        <v>0</v>
      </c>
      <c r="M17" s="25">
        <f>합산자재!J17</f>
        <v>0</v>
      </c>
      <c r="N17" s="40">
        <f t="shared" si="2"/>
        <v>0</v>
      </c>
      <c r="O17" s="25">
        <f t="shared" si="3"/>
        <v>570</v>
      </c>
      <c r="P17" s="25">
        <f t="shared" si="4"/>
        <v>74100</v>
      </c>
      <c r="Q17" s="12"/>
      <c r="AC17" s="23">
        <f>G17*H17</f>
        <v>74100</v>
      </c>
    </row>
    <row r="18" spans="1:31" ht="23.1" customHeight="1">
      <c r="A18" s="13" t="s">
        <v>247</v>
      </c>
      <c r="B18" s="13" t="s">
        <v>311</v>
      </c>
      <c r="C18" s="13" t="s">
        <v>181</v>
      </c>
      <c r="D18" s="12" t="s">
        <v>186</v>
      </c>
      <c r="E18" s="12" t="s">
        <v>183</v>
      </c>
      <c r="F18" s="19" t="s">
        <v>135</v>
      </c>
      <c r="G18" s="15">
        <v>17</v>
      </c>
      <c r="H18" s="25">
        <f>합산자재!H18</f>
        <v>570</v>
      </c>
      <c r="I18" s="40">
        <f t="shared" si="0"/>
        <v>9690</v>
      </c>
      <c r="J18" s="25">
        <v>16</v>
      </c>
      <c r="K18" s="25">
        <f>합산자재!I18</f>
        <v>0</v>
      </c>
      <c r="L18" s="40">
        <f t="shared" si="1"/>
        <v>0</v>
      </c>
      <c r="M18" s="25">
        <f>합산자재!J18</f>
        <v>0</v>
      </c>
      <c r="N18" s="40">
        <f t="shared" si="2"/>
        <v>0</v>
      </c>
      <c r="O18" s="25">
        <f t="shared" si="3"/>
        <v>570</v>
      </c>
      <c r="P18" s="25">
        <f t="shared" si="4"/>
        <v>9690</v>
      </c>
      <c r="Q18" s="12"/>
      <c r="AC18" s="23">
        <f>G18*H18</f>
        <v>9690</v>
      </c>
    </row>
    <row r="19" spans="1:31" ht="23.1" customHeight="1">
      <c r="A19" s="13" t="s">
        <v>248</v>
      </c>
      <c r="B19" s="13" t="s">
        <v>311</v>
      </c>
      <c r="C19" s="13" t="s">
        <v>187</v>
      </c>
      <c r="D19" s="12" t="s">
        <v>188</v>
      </c>
      <c r="E19" s="12" t="s">
        <v>189</v>
      </c>
      <c r="F19" s="19" t="s">
        <v>146</v>
      </c>
      <c r="G19" s="15">
        <v>3</v>
      </c>
      <c r="H19" s="25">
        <f>합산자재!H19</f>
        <v>5500</v>
      </c>
      <c r="I19" s="40">
        <f t="shared" si="0"/>
        <v>16500</v>
      </c>
      <c r="J19" s="25">
        <v>3</v>
      </c>
      <c r="K19" s="25">
        <f>합산자재!I19</f>
        <v>0</v>
      </c>
      <c r="L19" s="40">
        <f t="shared" si="1"/>
        <v>0</v>
      </c>
      <c r="M19" s="25">
        <f>합산자재!J19</f>
        <v>0</v>
      </c>
      <c r="N19" s="40">
        <f t="shared" si="2"/>
        <v>0</v>
      </c>
      <c r="O19" s="25">
        <f t="shared" si="3"/>
        <v>5500</v>
      </c>
      <c r="P19" s="25">
        <f t="shared" si="4"/>
        <v>16500</v>
      </c>
      <c r="Q19" s="12"/>
    </row>
    <row r="20" spans="1:31" ht="23.1" customHeight="1">
      <c r="A20" s="13" t="s">
        <v>249</v>
      </c>
      <c r="B20" s="13" t="s">
        <v>311</v>
      </c>
      <c r="C20" s="13" t="s">
        <v>181</v>
      </c>
      <c r="D20" s="12" t="s">
        <v>191</v>
      </c>
      <c r="E20" s="12" t="s">
        <v>192</v>
      </c>
      <c r="F20" s="19" t="s">
        <v>146</v>
      </c>
      <c r="G20" s="15">
        <v>1</v>
      </c>
      <c r="H20" s="25">
        <f>합산자재!H20</f>
        <v>110000</v>
      </c>
      <c r="I20" s="40">
        <f t="shared" si="0"/>
        <v>110000</v>
      </c>
      <c r="J20" s="25">
        <v>1</v>
      </c>
      <c r="K20" s="25">
        <f>합산자재!I20</f>
        <v>0</v>
      </c>
      <c r="L20" s="40">
        <f t="shared" si="1"/>
        <v>0</v>
      </c>
      <c r="M20" s="25">
        <f>합산자재!J20</f>
        <v>0</v>
      </c>
      <c r="N20" s="40">
        <f t="shared" si="2"/>
        <v>0</v>
      </c>
      <c r="O20" s="25">
        <f t="shared" si="3"/>
        <v>110000</v>
      </c>
      <c r="P20" s="25">
        <f t="shared" si="4"/>
        <v>110000</v>
      </c>
      <c r="Q20" s="12"/>
    </row>
    <row r="21" spans="1:31" ht="23.1" customHeight="1">
      <c r="A21" s="13" t="s">
        <v>250</v>
      </c>
      <c r="B21" s="13" t="s">
        <v>311</v>
      </c>
      <c r="C21" s="13" t="s">
        <v>181</v>
      </c>
      <c r="D21" s="12" t="s">
        <v>191</v>
      </c>
      <c r="E21" s="12" t="s">
        <v>193</v>
      </c>
      <c r="F21" s="19" t="s">
        <v>146</v>
      </c>
      <c r="G21" s="15">
        <v>1</v>
      </c>
      <c r="H21" s="25">
        <f>합산자재!H21</f>
        <v>120000</v>
      </c>
      <c r="I21" s="40">
        <f t="shared" si="0"/>
        <v>120000</v>
      </c>
      <c r="J21" s="25">
        <v>1</v>
      </c>
      <c r="K21" s="25">
        <f>합산자재!I21</f>
        <v>0</v>
      </c>
      <c r="L21" s="40">
        <f t="shared" si="1"/>
        <v>0</v>
      </c>
      <c r="M21" s="25">
        <f>합산자재!J21</f>
        <v>0</v>
      </c>
      <c r="N21" s="40">
        <f t="shared" si="2"/>
        <v>0</v>
      </c>
      <c r="O21" s="25">
        <f t="shared" si="3"/>
        <v>120000</v>
      </c>
      <c r="P21" s="25">
        <f t="shared" si="4"/>
        <v>120000</v>
      </c>
      <c r="Q21" s="12"/>
    </row>
    <row r="22" spans="1:31" ht="23.1" customHeight="1">
      <c r="A22" s="13" t="s">
        <v>251</v>
      </c>
      <c r="B22" s="13" t="s">
        <v>311</v>
      </c>
      <c r="C22" s="13" t="s">
        <v>181</v>
      </c>
      <c r="D22" s="12" t="s">
        <v>194</v>
      </c>
      <c r="E22" s="12" t="s">
        <v>195</v>
      </c>
      <c r="F22" s="19" t="s">
        <v>196</v>
      </c>
      <c r="G22" s="15">
        <v>1</v>
      </c>
      <c r="H22" s="25">
        <f>합산자재!H22</f>
        <v>98200</v>
      </c>
      <c r="I22" s="40">
        <f t="shared" si="0"/>
        <v>98200</v>
      </c>
      <c r="J22" s="25">
        <v>1</v>
      </c>
      <c r="K22" s="25">
        <f>합산자재!I22</f>
        <v>0</v>
      </c>
      <c r="L22" s="40">
        <f t="shared" si="1"/>
        <v>0</v>
      </c>
      <c r="M22" s="25">
        <f>합산자재!J22</f>
        <v>0</v>
      </c>
      <c r="N22" s="40">
        <f t="shared" si="2"/>
        <v>0</v>
      </c>
      <c r="O22" s="25">
        <f t="shared" si="3"/>
        <v>98200</v>
      </c>
      <c r="P22" s="25">
        <f t="shared" si="4"/>
        <v>98200</v>
      </c>
      <c r="Q22" s="12"/>
    </row>
    <row r="23" spans="1:31" ht="23.1" customHeight="1">
      <c r="A23" s="13" t="s">
        <v>254</v>
      </c>
      <c r="B23" s="13" t="s">
        <v>311</v>
      </c>
      <c r="C23" s="13" t="s">
        <v>205</v>
      </c>
      <c r="D23" s="12" t="s">
        <v>206</v>
      </c>
      <c r="E23" s="12" t="s">
        <v>207</v>
      </c>
      <c r="F23" s="19" t="s">
        <v>146</v>
      </c>
      <c r="G23" s="15">
        <v>6</v>
      </c>
      <c r="H23" s="25">
        <f>합산자재!H25</f>
        <v>180</v>
      </c>
      <c r="I23" s="40">
        <f t="shared" si="0"/>
        <v>1080</v>
      </c>
      <c r="J23" s="25">
        <v>6</v>
      </c>
      <c r="K23" s="25">
        <f>합산자재!I25</f>
        <v>0</v>
      </c>
      <c r="L23" s="40">
        <f t="shared" si="1"/>
        <v>0</v>
      </c>
      <c r="M23" s="25">
        <f>합산자재!J25</f>
        <v>0</v>
      </c>
      <c r="N23" s="40">
        <f t="shared" si="2"/>
        <v>0</v>
      </c>
      <c r="O23" s="25">
        <f t="shared" si="3"/>
        <v>180</v>
      </c>
      <c r="P23" s="25">
        <f t="shared" si="4"/>
        <v>1080</v>
      </c>
      <c r="Q23" s="12"/>
    </row>
    <row r="24" spans="1:31" ht="23.1" customHeight="1">
      <c r="A24" s="13" t="s">
        <v>255</v>
      </c>
      <c r="B24" s="13" t="s">
        <v>311</v>
      </c>
      <c r="C24" s="13" t="s">
        <v>181</v>
      </c>
      <c r="D24" s="12" t="s">
        <v>206</v>
      </c>
      <c r="E24" s="12" t="s">
        <v>208</v>
      </c>
      <c r="F24" s="19" t="s">
        <v>146</v>
      </c>
      <c r="G24" s="15">
        <v>3</v>
      </c>
      <c r="H24" s="25">
        <f>합산자재!H26</f>
        <v>250</v>
      </c>
      <c r="I24" s="40">
        <f t="shared" si="0"/>
        <v>750</v>
      </c>
      <c r="J24" s="25">
        <v>3</v>
      </c>
      <c r="K24" s="25">
        <f>합산자재!I26</f>
        <v>0</v>
      </c>
      <c r="L24" s="40">
        <f t="shared" si="1"/>
        <v>0</v>
      </c>
      <c r="M24" s="25">
        <f>합산자재!J26</f>
        <v>0</v>
      </c>
      <c r="N24" s="40">
        <f t="shared" si="2"/>
        <v>0</v>
      </c>
      <c r="O24" s="25">
        <f t="shared" si="3"/>
        <v>250</v>
      </c>
      <c r="P24" s="25">
        <f t="shared" si="4"/>
        <v>750</v>
      </c>
      <c r="Q24" s="12"/>
    </row>
    <row r="25" spans="1:31" ht="23.1" customHeight="1">
      <c r="A25" s="13" t="s">
        <v>290</v>
      </c>
      <c r="B25" s="13" t="s">
        <v>311</v>
      </c>
      <c r="C25" s="13" t="s">
        <v>330</v>
      </c>
      <c r="D25" s="12" t="s">
        <v>292</v>
      </c>
      <c r="E25" s="12" t="s">
        <v>293</v>
      </c>
      <c r="F25" s="19" t="s">
        <v>146</v>
      </c>
      <c r="G25" s="15">
        <v>3</v>
      </c>
      <c r="H25" s="25">
        <f>일대목차!I6</f>
        <v>0</v>
      </c>
      <c r="I25" s="40">
        <f t="shared" si="0"/>
        <v>0</v>
      </c>
      <c r="J25" s="25">
        <v>3</v>
      </c>
      <c r="K25" s="25">
        <f>일대목차!L6</f>
        <v>194993</v>
      </c>
      <c r="L25" s="40">
        <f t="shared" si="1"/>
        <v>584979</v>
      </c>
      <c r="M25" s="25">
        <f>일대목차!N6</f>
        <v>0</v>
      </c>
      <c r="N25" s="40">
        <f t="shared" si="2"/>
        <v>0</v>
      </c>
      <c r="O25" s="25">
        <f t="shared" si="3"/>
        <v>194993</v>
      </c>
      <c r="P25" s="25">
        <f t="shared" si="4"/>
        <v>584979</v>
      </c>
      <c r="Q25" s="12" t="s">
        <v>330</v>
      </c>
      <c r="AE25" s="23">
        <f>L25</f>
        <v>584979</v>
      </c>
    </row>
    <row r="26" spans="1:31" ht="23.1" customHeight="1">
      <c r="A26" s="13" t="s">
        <v>256</v>
      </c>
      <c r="B26" s="13" t="s">
        <v>311</v>
      </c>
      <c r="C26" s="13" t="s">
        <v>181</v>
      </c>
      <c r="D26" s="12" t="s">
        <v>209</v>
      </c>
      <c r="E26" s="12" t="s">
        <v>210</v>
      </c>
      <c r="F26" s="19" t="s">
        <v>146</v>
      </c>
      <c r="G26" s="15">
        <v>1</v>
      </c>
      <c r="H26" s="25"/>
      <c r="I26" s="40">
        <f t="shared" si="0"/>
        <v>0</v>
      </c>
      <c r="J26" s="25">
        <v>1</v>
      </c>
      <c r="K26" s="25">
        <f>합산자재!I27</f>
        <v>0</v>
      </c>
      <c r="L26" s="40">
        <f t="shared" si="1"/>
        <v>0</v>
      </c>
      <c r="M26" s="25">
        <f>합산자재!J27</f>
        <v>0</v>
      </c>
      <c r="N26" s="40">
        <f t="shared" si="2"/>
        <v>0</v>
      </c>
      <c r="O26" s="25" t="str">
        <f t="shared" si="3"/>
        <v/>
      </c>
      <c r="P26" s="25">
        <f t="shared" si="4"/>
        <v>0</v>
      </c>
      <c r="Q26" s="12" t="s">
        <v>321</v>
      </c>
    </row>
    <row r="27" spans="1:31" ht="23.1" customHeight="1">
      <c r="A27" s="13" t="s">
        <v>331</v>
      </c>
      <c r="B27" s="13" t="s">
        <v>311</v>
      </c>
      <c r="C27" s="13" t="s">
        <v>332</v>
      </c>
      <c r="D27" s="12" t="s">
        <v>333</v>
      </c>
      <c r="E27" s="12" t="s">
        <v>334</v>
      </c>
      <c r="F27" s="19" t="s">
        <v>273</v>
      </c>
      <c r="G27" s="15">
        <v>1</v>
      </c>
      <c r="H27" s="25">
        <f>IF(TRUNC((AD27+AC27)/$AD$3)*$AD$3-AD27 &lt;0, AC27, TRUNC((AD27+AC27)/$AD$3)*$AD$3-AD27)</f>
        <v>3483</v>
      </c>
      <c r="I27" s="40">
        <f>H27</f>
        <v>3483</v>
      </c>
      <c r="J27" s="25">
        <v>1</v>
      </c>
      <c r="K27" s="25"/>
      <c r="L27" s="40">
        <f t="shared" si="1"/>
        <v>0</v>
      </c>
      <c r="M27" s="25"/>
      <c r="N27" s="40">
        <f t="shared" si="2"/>
        <v>0</v>
      </c>
      <c r="O27" s="25">
        <f t="shared" si="3"/>
        <v>3483</v>
      </c>
      <c r="P27" s="25">
        <f t="shared" si="4"/>
        <v>3483</v>
      </c>
      <c r="Q27" s="12"/>
      <c r="AC27" s="23">
        <f>TRUNC(TRUNC(SUM(AC4:AC26))*옵션!$B$33/100)</f>
        <v>3483</v>
      </c>
      <c r="AD27" s="23">
        <f>TRUNC(SUM(I4:I26))+TRUNC(SUM(N4:N26))</f>
        <v>544585</v>
      </c>
    </row>
    <row r="28" spans="1:31" ht="23.1" customHeight="1">
      <c r="A28" s="13" t="s">
        <v>257</v>
      </c>
      <c r="B28" s="13" t="s">
        <v>311</v>
      </c>
      <c r="C28" s="13" t="s">
        <v>211</v>
      </c>
      <c r="D28" s="12" t="s">
        <v>212</v>
      </c>
      <c r="E28" s="12" t="s">
        <v>213</v>
      </c>
      <c r="F28" s="19" t="s">
        <v>214</v>
      </c>
      <c r="G28" s="15">
        <f>노임근거!G24</f>
        <v>5</v>
      </c>
      <c r="H28" s="25">
        <f>합산자재!H28</f>
        <v>0</v>
      </c>
      <c r="I28" s="40">
        <f t="shared" ref="I28:I33" si="5">TRUNC(G28*H28)</f>
        <v>0</v>
      </c>
      <c r="J28" s="25">
        <f>노임근거!G24</f>
        <v>5</v>
      </c>
      <c r="K28" s="25">
        <f>합산자재!I28</f>
        <v>284880</v>
      </c>
      <c r="L28" s="40">
        <f t="shared" si="1"/>
        <v>1424400</v>
      </c>
      <c r="M28" s="25">
        <f>합산자재!J28</f>
        <v>0</v>
      </c>
      <c r="N28" s="40">
        <f t="shared" si="2"/>
        <v>0</v>
      </c>
      <c r="O28" s="25">
        <f t="shared" si="3"/>
        <v>284880</v>
      </c>
      <c r="P28" s="25">
        <f t="shared" si="4"/>
        <v>1424400</v>
      </c>
      <c r="Q28" s="12"/>
      <c r="AE28" s="23">
        <f t="shared" ref="AE28:AE33" si="6">L28</f>
        <v>1424400</v>
      </c>
    </row>
    <row r="29" spans="1:31" ht="23.1" customHeight="1">
      <c r="A29" s="13" t="s">
        <v>258</v>
      </c>
      <c r="B29" s="13" t="s">
        <v>311</v>
      </c>
      <c r="C29" s="13" t="s">
        <v>215</v>
      </c>
      <c r="D29" s="12" t="s">
        <v>212</v>
      </c>
      <c r="E29" s="12" t="s">
        <v>216</v>
      </c>
      <c r="F29" s="19" t="s">
        <v>214</v>
      </c>
      <c r="G29" s="15">
        <f>노임근거!G25</f>
        <v>2</v>
      </c>
      <c r="H29" s="25">
        <f>합산자재!H29</f>
        <v>0</v>
      </c>
      <c r="I29" s="40">
        <f t="shared" si="5"/>
        <v>0</v>
      </c>
      <c r="J29" s="25">
        <f>노임근거!G25</f>
        <v>2</v>
      </c>
      <c r="K29" s="25">
        <f>합산자재!I29</f>
        <v>436224</v>
      </c>
      <c r="L29" s="40">
        <f t="shared" si="1"/>
        <v>872448</v>
      </c>
      <c r="M29" s="25">
        <f>합산자재!J29</f>
        <v>0</v>
      </c>
      <c r="N29" s="40">
        <f t="shared" si="2"/>
        <v>0</v>
      </c>
      <c r="O29" s="25">
        <f t="shared" si="3"/>
        <v>436224</v>
      </c>
      <c r="P29" s="25">
        <f t="shared" si="4"/>
        <v>872448</v>
      </c>
      <c r="Q29" s="12"/>
      <c r="AE29" s="23">
        <f t="shared" si="6"/>
        <v>872448</v>
      </c>
    </row>
    <row r="30" spans="1:31" ht="23.1" customHeight="1">
      <c r="A30" s="13" t="s">
        <v>259</v>
      </c>
      <c r="B30" s="13" t="s">
        <v>311</v>
      </c>
      <c r="C30" s="13" t="s">
        <v>217</v>
      </c>
      <c r="D30" s="12" t="s">
        <v>212</v>
      </c>
      <c r="E30" s="12" t="s">
        <v>218</v>
      </c>
      <c r="F30" s="19" t="s">
        <v>214</v>
      </c>
      <c r="G30" s="15">
        <f>노임근거!G26</f>
        <v>0.03</v>
      </c>
      <c r="H30" s="25">
        <f>합산자재!H30</f>
        <v>0</v>
      </c>
      <c r="I30" s="40">
        <f t="shared" si="5"/>
        <v>0</v>
      </c>
      <c r="J30" s="25">
        <f>노임근거!G26</f>
        <v>0.03</v>
      </c>
      <c r="K30" s="25">
        <f>합산자재!I30</f>
        <v>315528</v>
      </c>
      <c r="L30" s="40">
        <f t="shared" si="1"/>
        <v>9465</v>
      </c>
      <c r="M30" s="25">
        <f>합산자재!J30</f>
        <v>0</v>
      </c>
      <c r="N30" s="40">
        <f t="shared" si="2"/>
        <v>0</v>
      </c>
      <c r="O30" s="25">
        <f t="shared" si="3"/>
        <v>315528</v>
      </c>
      <c r="P30" s="25">
        <f t="shared" si="4"/>
        <v>9465</v>
      </c>
      <c r="Q30" s="12"/>
      <c r="AE30" s="23">
        <f t="shared" si="6"/>
        <v>9465</v>
      </c>
    </row>
    <row r="31" spans="1:31" ht="23.1" customHeight="1">
      <c r="A31" s="13" t="s">
        <v>260</v>
      </c>
      <c r="B31" s="13" t="s">
        <v>311</v>
      </c>
      <c r="C31" s="13" t="s">
        <v>219</v>
      </c>
      <c r="D31" s="12" t="s">
        <v>212</v>
      </c>
      <c r="E31" s="12" t="s">
        <v>220</v>
      </c>
      <c r="F31" s="19" t="s">
        <v>214</v>
      </c>
      <c r="G31" s="15">
        <f>노임근거!G27</f>
        <v>0.7</v>
      </c>
      <c r="H31" s="25">
        <f>합산자재!H31</f>
        <v>0</v>
      </c>
      <c r="I31" s="40">
        <f t="shared" si="5"/>
        <v>0</v>
      </c>
      <c r="J31" s="25">
        <f>노임근거!G27</f>
        <v>0.7</v>
      </c>
      <c r="K31" s="25">
        <f>합산자재!I31</f>
        <v>172068</v>
      </c>
      <c r="L31" s="40">
        <f t="shared" si="1"/>
        <v>120447</v>
      </c>
      <c r="M31" s="25">
        <f>합산자재!J31</f>
        <v>0</v>
      </c>
      <c r="N31" s="40">
        <f t="shared" si="2"/>
        <v>0</v>
      </c>
      <c r="O31" s="25">
        <f t="shared" si="3"/>
        <v>172068</v>
      </c>
      <c r="P31" s="25">
        <f t="shared" si="4"/>
        <v>120447</v>
      </c>
      <c r="Q31" s="12"/>
      <c r="AE31" s="23">
        <f t="shared" si="6"/>
        <v>120447</v>
      </c>
    </row>
    <row r="32" spans="1:31" ht="23.1" customHeight="1">
      <c r="A32" s="13" t="s">
        <v>262</v>
      </c>
      <c r="B32" s="13" t="s">
        <v>311</v>
      </c>
      <c r="C32" s="13" t="s">
        <v>223</v>
      </c>
      <c r="D32" s="12" t="s">
        <v>212</v>
      </c>
      <c r="E32" s="12" t="s">
        <v>224</v>
      </c>
      <c r="F32" s="19" t="s">
        <v>214</v>
      </c>
      <c r="G32" s="15">
        <f>노임근거!G28</f>
        <v>0.44</v>
      </c>
      <c r="H32" s="25">
        <f>합산자재!H33</f>
        <v>0</v>
      </c>
      <c r="I32" s="40">
        <f t="shared" si="5"/>
        <v>0</v>
      </c>
      <c r="J32" s="25">
        <f>노임근거!G28</f>
        <v>0.44</v>
      </c>
      <c r="K32" s="25">
        <f>합산자재!I33</f>
        <v>393090</v>
      </c>
      <c r="L32" s="40">
        <f t="shared" si="1"/>
        <v>172959</v>
      </c>
      <c r="M32" s="25">
        <f>합산자재!J33</f>
        <v>0</v>
      </c>
      <c r="N32" s="40">
        <f t="shared" si="2"/>
        <v>0</v>
      </c>
      <c r="O32" s="25">
        <f t="shared" si="3"/>
        <v>393090</v>
      </c>
      <c r="P32" s="25">
        <f t="shared" si="4"/>
        <v>172959</v>
      </c>
      <c r="Q32" s="12"/>
      <c r="AE32" s="23">
        <f t="shared" si="6"/>
        <v>172959</v>
      </c>
    </row>
    <row r="33" spans="1:31" ht="23.1" customHeight="1">
      <c r="A33" s="13" t="s">
        <v>263</v>
      </c>
      <c r="B33" s="13" t="s">
        <v>311</v>
      </c>
      <c r="C33" s="13" t="s">
        <v>225</v>
      </c>
      <c r="D33" s="12" t="s">
        <v>212</v>
      </c>
      <c r="E33" s="12" t="s">
        <v>226</v>
      </c>
      <c r="F33" s="19" t="s">
        <v>214</v>
      </c>
      <c r="G33" s="15">
        <f>노임근거!G29</f>
        <v>0.72</v>
      </c>
      <c r="H33" s="25">
        <f>합산자재!H34</f>
        <v>0</v>
      </c>
      <c r="I33" s="40">
        <f t="shared" si="5"/>
        <v>0</v>
      </c>
      <c r="J33" s="25">
        <f>노임근거!G29</f>
        <v>0.72</v>
      </c>
      <c r="K33" s="25">
        <f>합산자재!I34</f>
        <v>446358</v>
      </c>
      <c r="L33" s="40">
        <f t="shared" si="1"/>
        <v>321377</v>
      </c>
      <c r="M33" s="25">
        <f>합산자재!J34</f>
        <v>0</v>
      </c>
      <c r="N33" s="40">
        <f t="shared" si="2"/>
        <v>0</v>
      </c>
      <c r="O33" s="25">
        <f t="shared" si="3"/>
        <v>446358</v>
      </c>
      <c r="P33" s="25">
        <f t="shared" si="4"/>
        <v>321377</v>
      </c>
      <c r="Q33" s="12"/>
      <c r="AE33" s="23">
        <f t="shared" si="6"/>
        <v>321377</v>
      </c>
    </row>
    <row r="34" spans="1:31" ht="23.1" customHeight="1">
      <c r="A34" s="13" t="s">
        <v>335</v>
      </c>
      <c r="B34" s="13" t="s">
        <v>311</v>
      </c>
      <c r="C34" s="13" t="s">
        <v>336</v>
      </c>
      <c r="D34" s="12" t="s">
        <v>337</v>
      </c>
      <c r="E34" s="12" t="s">
        <v>338</v>
      </c>
      <c r="F34" s="19" t="s">
        <v>273</v>
      </c>
      <c r="G34" s="15">
        <v>1</v>
      </c>
      <c r="H34" s="25">
        <f>IF(TRUNC((AD35+AC35)/$AE$3)*$AE$3-AD35 &lt;0, AC35, TRUNC((AD35+AC35)/$AE$3)*$AE$3-AD35)</f>
        <v>105182</v>
      </c>
      <c r="I34" s="40">
        <f>H34</f>
        <v>105182</v>
      </c>
      <c r="J34" s="25">
        <v>1</v>
      </c>
      <c r="K34" s="25"/>
      <c r="L34" s="40">
        <f t="shared" si="1"/>
        <v>0</v>
      </c>
      <c r="M34" s="25"/>
      <c r="N34" s="40">
        <f t="shared" si="2"/>
        <v>0</v>
      </c>
      <c r="O34" s="25">
        <f t="shared" si="3"/>
        <v>105182</v>
      </c>
      <c r="P34" s="25">
        <f t="shared" si="4"/>
        <v>105182</v>
      </c>
      <c r="Q34" s="12"/>
    </row>
    <row r="35" spans="1:31" ht="23.1" customHeight="1">
      <c r="D35" s="12"/>
      <c r="E35" s="12"/>
      <c r="F35" s="19"/>
      <c r="G35" s="15"/>
      <c r="H35" s="25"/>
      <c r="I35" s="40"/>
      <c r="J35" s="25"/>
      <c r="K35" s="25"/>
      <c r="L35" s="40"/>
      <c r="M35" s="25"/>
      <c r="N35" s="40"/>
      <c r="O35" s="25"/>
      <c r="P35" s="25"/>
      <c r="Q35" s="12"/>
      <c r="AC35" s="23">
        <f>TRUNC(AE35*옵션!$B$36/100)</f>
        <v>105182</v>
      </c>
      <c r="AD35" s="23">
        <f>TRUNC(SUM(L4:L33))</f>
        <v>3506075</v>
      </c>
      <c r="AE35" s="23">
        <f>TRUNC(SUM(AE4:AE34))</f>
        <v>3506075</v>
      </c>
    </row>
    <row r="36" spans="1:31" ht="23.1" customHeight="1">
      <c r="D36" s="12"/>
      <c r="E36" s="12"/>
      <c r="F36" s="19"/>
      <c r="G36" s="15"/>
      <c r="H36" s="25"/>
      <c r="I36" s="40"/>
      <c r="J36" s="25"/>
      <c r="K36" s="25"/>
      <c r="L36" s="40"/>
      <c r="M36" s="25"/>
      <c r="N36" s="40"/>
      <c r="O36" s="25"/>
      <c r="P36" s="25"/>
      <c r="Q36" s="12"/>
    </row>
    <row r="37" spans="1:31" ht="23.1" customHeight="1">
      <c r="D37" s="12"/>
      <c r="E37" s="12"/>
      <c r="F37" s="19"/>
      <c r="G37" s="15"/>
      <c r="H37" s="25"/>
      <c r="I37" s="40"/>
      <c r="J37" s="25"/>
      <c r="K37" s="25"/>
      <c r="L37" s="40"/>
      <c r="M37" s="25"/>
      <c r="N37" s="40"/>
      <c r="O37" s="25"/>
      <c r="P37" s="25"/>
      <c r="Q37" s="12"/>
    </row>
    <row r="38" spans="1:31" ht="23.1" customHeight="1">
      <c r="D38" s="12"/>
      <c r="E38" s="12"/>
      <c r="F38" s="19"/>
      <c r="G38" s="15"/>
      <c r="H38" s="25"/>
      <c r="I38" s="40"/>
      <c r="J38" s="25"/>
      <c r="K38" s="25"/>
      <c r="L38" s="40"/>
      <c r="M38" s="25"/>
      <c r="N38" s="40"/>
      <c r="O38" s="25"/>
      <c r="P38" s="25"/>
      <c r="Q38" s="12"/>
    </row>
    <row r="39" spans="1:31" ht="23.1" customHeight="1">
      <c r="D39" s="12"/>
      <c r="E39" s="12"/>
      <c r="F39" s="19"/>
      <c r="G39" s="15"/>
      <c r="H39" s="25"/>
      <c r="I39" s="40"/>
      <c r="J39" s="25"/>
      <c r="K39" s="25"/>
      <c r="L39" s="40"/>
      <c r="M39" s="25"/>
      <c r="N39" s="40"/>
      <c r="O39" s="25"/>
      <c r="P39" s="25"/>
      <c r="Q39" s="12"/>
    </row>
    <row r="40" spans="1:31" ht="23.1" customHeight="1">
      <c r="D40" s="12"/>
      <c r="E40" s="12"/>
      <c r="F40" s="19"/>
      <c r="G40" s="15"/>
      <c r="H40" s="25"/>
      <c r="I40" s="40"/>
      <c r="J40" s="25"/>
      <c r="K40" s="25"/>
      <c r="L40" s="40"/>
      <c r="M40" s="25"/>
      <c r="N40" s="40"/>
      <c r="O40" s="25"/>
      <c r="P40" s="25"/>
      <c r="Q40" s="12"/>
    </row>
    <row r="41" spans="1:31" ht="23.1" customHeight="1">
      <c r="D41" s="12"/>
      <c r="E41" s="12"/>
      <c r="F41" s="19"/>
      <c r="G41" s="15"/>
      <c r="H41" s="25"/>
      <c r="I41" s="40"/>
      <c r="J41" s="25"/>
      <c r="K41" s="25"/>
      <c r="L41" s="40"/>
      <c r="M41" s="25"/>
      <c r="N41" s="40"/>
      <c r="O41" s="25"/>
      <c r="P41" s="25"/>
      <c r="Q41" s="12"/>
    </row>
    <row r="42" spans="1:31" ht="23.1" customHeight="1">
      <c r="D42" s="12"/>
      <c r="E42" s="12"/>
      <c r="F42" s="19"/>
      <c r="G42" s="15"/>
      <c r="H42" s="25"/>
      <c r="I42" s="40"/>
      <c r="J42" s="25"/>
      <c r="K42" s="25"/>
      <c r="L42" s="40"/>
      <c r="M42" s="25"/>
      <c r="N42" s="40"/>
      <c r="O42" s="25"/>
      <c r="P42" s="25"/>
      <c r="Q42" s="12"/>
    </row>
    <row r="43" spans="1:31" ht="23.1" customHeight="1">
      <c r="D43" s="12"/>
      <c r="E43" s="12"/>
      <c r="F43" s="19"/>
      <c r="G43" s="15"/>
      <c r="H43" s="25"/>
      <c r="I43" s="40"/>
      <c r="J43" s="25"/>
      <c r="K43" s="25"/>
      <c r="L43" s="40"/>
      <c r="M43" s="25"/>
      <c r="N43" s="40"/>
      <c r="O43" s="25"/>
      <c r="P43" s="25"/>
      <c r="Q43" s="12"/>
    </row>
    <row r="44" spans="1:31" ht="23.1" customHeight="1">
      <c r="D44" s="12"/>
      <c r="E44" s="12"/>
      <c r="F44" s="19"/>
      <c r="G44" s="15"/>
      <c r="H44" s="25"/>
      <c r="I44" s="40"/>
      <c r="J44" s="25"/>
      <c r="K44" s="25"/>
      <c r="L44" s="40"/>
      <c r="M44" s="25"/>
      <c r="N44" s="40"/>
      <c r="O44" s="25"/>
      <c r="P44" s="25"/>
      <c r="Q44" s="12"/>
    </row>
    <row r="45" spans="1:31" ht="23.1" customHeight="1">
      <c r="D45" s="12"/>
      <c r="E45" s="12"/>
      <c r="F45" s="19"/>
      <c r="G45" s="15"/>
      <c r="H45" s="25"/>
      <c r="I45" s="40"/>
      <c r="J45" s="25"/>
      <c r="K45" s="25"/>
      <c r="L45" s="40"/>
      <c r="M45" s="25"/>
      <c r="N45" s="40"/>
      <c r="O45" s="25"/>
      <c r="P45" s="25"/>
      <c r="Q45" s="12"/>
    </row>
    <row r="46" spans="1:31" ht="23.1" customHeight="1">
      <c r="D46" s="12"/>
      <c r="E46" s="12"/>
      <c r="F46" s="19"/>
      <c r="G46" s="15"/>
      <c r="H46" s="25"/>
      <c r="I46" s="40"/>
      <c r="J46" s="25"/>
      <c r="K46" s="25"/>
      <c r="L46" s="40"/>
      <c r="M46" s="25"/>
      <c r="N46" s="40"/>
      <c r="O46" s="25"/>
      <c r="P46" s="25"/>
      <c r="Q46" s="12"/>
    </row>
    <row r="47" spans="1:31" ht="23.1" customHeight="1">
      <c r="D47" s="12"/>
      <c r="E47" s="12"/>
      <c r="F47" s="19"/>
      <c r="G47" s="15"/>
      <c r="H47" s="25"/>
      <c r="I47" s="40"/>
      <c r="J47" s="25"/>
      <c r="K47" s="25"/>
      <c r="L47" s="40"/>
      <c r="M47" s="25"/>
      <c r="N47" s="40"/>
      <c r="O47" s="25"/>
      <c r="P47" s="25"/>
      <c r="Q47" s="12"/>
    </row>
    <row r="48" spans="1:31" ht="23.1" customHeight="1">
      <c r="D48" s="12"/>
      <c r="E48" s="12"/>
      <c r="F48" s="19"/>
      <c r="G48" s="15"/>
      <c r="H48" s="25"/>
      <c r="I48" s="40"/>
      <c r="J48" s="25"/>
      <c r="K48" s="25"/>
      <c r="L48" s="40"/>
      <c r="M48" s="25"/>
      <c r="N48" s="40"/>
      <c r="O48" s="25"/>
      <c r="P48" s="25"/>
      <c r="Q48" s="12"/>
    </row>
    <row r="49" spans="1:29" ht="23.1" customHeight="1">
      <c r="D49" s="12"/>
      <c r="E49" s="12"/>
      <c r="F49" s="19"/>
      <c r="G49" s="15"/>
      <c r="H49" s="25"/>
      <c r="I49" s="40"/>
      <c r="J49" s="25"/>
      <c r="K49" s="25"/>
      <c r="L49" s="40"/>
      <c r="M49" s="25"/>
      <c r="N49" s="40"/>
      <c r="O49" s="25"/>
      <c r="P49" s="25"/>
      <c r="Q49" s="12"/>
    </row>
    <row r="50" spans="1:29" ht="23.1" customHeight="1">
      <c r="D50" s="12"/>
      <c r="E50" s="12"/>
      <c r="F50" s="19"/>
      <c r="G50" s="15"/>
      <c r="H50" s="25"/>
      <c r="I50" s="40"/>
      <c r="J50" s="25"/>
      <c r="K50" s="25"/>
      <c r="L50" s="40"/>
      <c r="M50" s="25"/>
      <c r="N50" s="40"/>
      <c r="O50" s="25"/>
      <c r="P50" s="25"/>
      <c r="Q50" s="12"/>
    </row>
    <row r="51" spans="1:29" ht="23.1" customHeight="1">
      <c r="D51" s="12"/>
      <c r="E51" s="12"/>
      <c r="F51" s="19"/>
      <c r="G51" s="15"/>
      <c r="H51" s="25"/>
      <c r="I51" s="40"/>
      <c r="J51" s="25"/>
      <c r="K51" s="25"/>
      <c r="L51" s="40"/>
      <c r="M51" s="25"/>
      <c r="N51" s="40"/>
      <c r="O51" s="25"/>
      <c r="P51" s="25"/>
      <c r="Q51" s="12"/>
    </row>
    <row r="52" spans="1:29" ht="23.1" customHeight="1">
      <c r="D52" s="12"/>
      <c r="E52" s="12"/>
      <c r="F52" s="19"/>
      <c r="G52" s="15"/>
      <c r="H52" s="25"/>
      <c r="I52" s="40"/>
      <c r="J52" s="25"/>
      <c r="K52" s="25"/>
      <c r="L52" s="40"/>
      <c r="M52" s="25"/>
      <c r="N52" s="40"/>
      <c r="O52" s="25"/>
      <c r="P52" s="25"/>
      <c r="Q52" s="12"/>
    </row>
    <row r="53" spans="1:29" ht="23.1" customHeight="1">
      <c r="D53" s="12"/>
      <c r="E53" s="12"/>
      <c r="F53" s="19"/>
      <c r="G53" s="15"/>
      <c r="H53" s="25"/>
      <c r="I53" s="40"/>
      <c r="J53" s="25"/>
      <c r="K53" s="25"/>
      <c r="L53" s="40"/>
      <c r="M53" s="25"/>
      <c r="N53" s="40"/>
      <c r="O53" s="25"/>
      <c r="P53" s="25"/>
      <c r="Q53" s="12"/>
    </row>
    <row r="54" spans="1:29" ht="23.1" customHeight="1">
      <c r="D54" s="12"/>
      <c r="E54" s="12"/>
      <c r="F54" s="19"/>
      <c r="G54" s="15"/>
      <c r="H54" s="25"/>
      <c r="I54" s="40"/>
      <c r="J54" s="25"/>
      <c r="K54" s="25"/>
      <c r="L54" s="40"/>
      <c r="M54" s="25"/>
      <c r="N54" s="40"/>
      <c r="O54" s="25"/>
      <c r="P54" s="25"/>
      <c r="Q54" s="12"/>
    </row>
    <row r="55" spans="1:29" ht="23.1" customHeight="1">
      <c r="B55" s="13" t="s">
        <v>294</v>
      </c>
      <c r="D55" s="12" t="s">
        <v>295</v>
      </c>
      <c r="E55" s="12"/>
      <c r="F55" s="19"/>
      <c r="G55" s="15"/>
      <c r="H55" s="25"/>
      <c r="I55" s="40">
        <f>TRUNC(SUM(I4:I54))</f>
        <v>653250</v>
      </c>
      <c r="J55" s="25"/>
      <c r="K55" s="25"/>
      <c r="L55" s="40">
        <f>TRUNC(SUM(L4:L54))</f>
        <v>3506075</v>
      </c>
      <c r="M55" s="25"/>
      <c r="N55" s="40">
        <f>TRUNC(SUM(N4:N54))</f>
        <v>0</v>
      </c>
      <c r="O55" s="25" t="str">
        <f>IF((H55+K55+M55)=0, "", (H55+K55+M55))</f>
        <v/>
      </c>
      <c r="P55" s="25">
        <f>TRUNC(SUM(P4:P54))</f>
        <v>4159325</v>
      </c>
      <c r="Q55" s="12"/>
    </row>
    <row r="56" spans="1:29" ht="23.1" customHeight="1">
      <c r="B56" s="13" t="s">
        <v>281</v>
      </c>
      <c r="D56" s="158" t="s">
        <v>130</v>
      </c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60"/>
    </row>
    <row r="57" spans="1:29" ht="23.1" customHeight="1">
      <c r="A57" s="13" t="s">
        <v>233</v>
      </c>
      <c r="B57" s="13" t="s">
        <v>322</v>
      </c>
      <c r="C57" s="13" t="s">
        <v>132</v>
      </c>
      <c r="D57" s="12" t="s">
        <v>133</v>
      </c>
      <c r="E57" s="12" t="s">
        <v>134</v>
      </c>
      <c r="F57" s="19" t="s">
        <v>135</v>
      </c>
      <c r="G57" s="15">
        <v>30</v>
      </c>
      <c r="H57" s="25">
        <f>합산자재!H4</f>
        <v>170</v>
      </c>
      <c r="I57" s="40">
        <f t="shared" ref="I57:I70" si="7">TRUNC(G57*H57)</f>
        <v>5100</v>
      </c>
      <c r="J57" s="25">
        <v>27</v>
      </c>
      <c r="K57" s="25">
        <f>합산자재!I4</f>
        <v>0</v>
      </c>
      <c r="L57" s="40">
        <f t="shared" ref="L57:L74" si="8">TRUNC(G57*K57)</f>
        <v>0</v>
      </c>
      <c r="M57" s="25">
        <f>합산자재!J4</f>
        <v>0</v>
      </c>
      <c r="N57" s="40">
        <f t="shared" ref="N57:N74" si="9">TRUNC(G57*M57)</f>
        <v>0</v>
      </c>
      <c r="O57" s="25">
        <f t="shared" ref="O57:O74" si="10">IF((H57+K57+M57)=0, "", (H57+K57+M57))</f>
        <v>170</v>
      </c>
      <c r="P57" s="25">
        <f t="shared" ref="P57:P74" si="11">SUM(I57,L57,N57)</f>
        <v>5100</v>
      </c>
      <c r="Q57" s="12"/>
      <c r="AA57" s="23">
        <f>I57</f>
        <v>5100</v>
      </c>
      <c r="AC57" s="23">
        <f>G57*H57</f>
        <v>5100</v>
      </c>
    </row>
    <row r="58" spans="1:29" ht="23.1" customHeight="1">
      <c r="A58" s="13" t="s">
        <v>235</v>
      </c>
      <c r="B58" s="13" t="s">
        <v>322</v>
      </c>
      <c r="C58" s="13" t="s">
        <v>141</v>
      </c>
      <c r="D58" s="12" t="s">
        <v>142</v>
      </c>
      <c r="E58" s="12" t="s">
        <v>143</v>
      </c>
      <c r="F58" s="19" t="s">
        <v>135</v>
      </c>
      <c r="G58" s="15">
        <v>86</v>
      </c>
      <c r="H58" s="25">
        <f>합산자재!H6</f>
        <v>445</v>
      </c>
      <c r="I58" s="40">
        <f t="shared" si="7"/>
        <v>38270</v>
      </c>
      <c r="J58" s="25">
        <v>78</v>
      </c>
      <c r="K58" s="25">
        <f>합산자재!I6</f>
        <v>0</v>
      </c>
      <c r="L58" s="40">
        <f t="shared" si="8"/>
        <v>0</v>
      </c>
      <c r="M58" s="25">
        <f>합산자재!J6</f>
        <v>0</v>
      </c>
      <c r="N58" s="40">
        <f t="shared" si="9"/>
        <v>0</v>
      </c>
      <c r="O58" s="25">
        <f t="shared" si="10"/>
        <v>445</v>
      </c>
      <c r="P58" s="25">
        <f t="shared" si="11"/>
        <v>38270</v>
      </c>
      <c r="Q58" s="12"/>
      <c r="AB58" s="23">
        <f>I58</f>
        <v>38270</v>
      </c>
      <c r="AC58" s="23">
        <f>G58*H58</f>
        <v>38270</v>
      </c>
    </row>
    <row r="59" spans="1:29" ht="23.1" customHeight="1">
      <c r="A59" s="13" t="s">
        <v>323</v>
      </c>
      <c r="B59" s="13" t="s">
        <v>322</v>
      </c>
      <c r="C59" s="13" t="s">
        <v>324</v>
      </c>
      <c r="D59" s="12" t="s">
        <v>325</v>
      </c>
      <c r="E59" s="12" t="s">
        <v>326</v>
      </c>
      <c r="F59" s="19" t="s">
        <v>273</v>
      </c>
      <c r="G59" s="15">
        <v>1</v>
      </c>
      <c r="H59" s="25">
        <f>TRUNC(AA59*옵션!$B$32/100)</f>
        <v>2040</v>
      </c>
      <c r="I59" s="40">
        <f t="shared" si="7"/>
        <v>2040</v>
      </c>
      <c r="J59" s="25">
        <v>1</v>
      </c>
      <c r="K59" s="25"/>
      <c r="L59" s="40">
        <f t="shared" si="8"/>
        <v>0</v>
      </c>
      <c r="M59" s="25"/>
      <c r="N59" s="40">
        <f t="shared" si="9"/>
        <v>0</v>
      </c>
      <c r="O59" s="25">
        <f t="shared" si="10"/>
        <v>2040</v>
      </c>
      <c r="P59" s="25">
        <f t="shared" si="11"/>
        <v>2040</v>
      </c>
      <c r="Q59" s="12"/>
      <c r="AA59" s="23">
        <f>TRUNC(SUM(AA56:AA58))</f>
        <v>5100</v>
      </c>
    </row>
    <row r="60" spans="1:29" ht="23.1" customHeight="1">
      <c r="A60" s="13" t="s">
        <v>327</v>
      </c>
      <c r="B60" s="13" t="s">
        <v>322</v>
      </c>
      <c r="C60" s="13" t="s">
        <v>328</v>
      </c>
      <c r="D60" s="12" t="s">
        <v>325</v>
      </c>
      <c r="E60" s="12" t="s">
        <v>329</v>
      </c>
      <c r="F60" s="19" t="s">
        <v>273</v>
      </c>
      <c r="G60" s="15">
        <v>1</v>
      </c>
      <c r="H60" s="25">
        <f>TRUNC(AB60*옵션!$B$31/100)</f>
        <v>7654</v>
      </c>
      <c r="I60" s="40">
        <f t="shared" si="7"/>
        <v>7654</v>
      </c>
      <c r="J60" s="25">
        <v>1</v>
      </c>
      <c r="K60" s="25"/>
      <c r="L60" s="40">
        <f t="shared" si="8"/>
        <v>0</v>
      </c>
      <c r="M60" s="25"/>
      <c r="N60" s="40">
        <f t="shared" si="9"/>
        <v>0</v>
      </c>
      <c r="O60" s="25">
        <f t="shared" si="10"/>
        <v>7654</v>
      </c>
      <c r="P60" s="25">
        <f t="shared" si="11"/>
        <v>7654</v>
      </c>
      <c r="Q60" s="12"/>
      <c r="AB60" s="23">
        <f>TRUNC(SUM(AB56:AB59))</f>
        <v>38270</v>
      </c>
    </row>
    <row r="61" spans="1:29" ht="23.1" customHeight="1">
      <c r="A61" s="13" t="s">
        <v>236</v>
      </c>
      <c r="B61" s="13" t="s">
        <v>322</v>
      </c>
      <c r="C61" s="13" t="s">
        <v>144</v>
      </c>
      <c r="D61" s="12" t="s">
        <v>142</v>
      </c>
      <c r="E61" s="12" t="s">
        <v>145</v>
      </c>
      <c r="F61" s="19" t="s">
        <v>146</v>
      </c>
      <c r="G61" s="15">
        <v>32</v>
      </c>
      <c r="H61" s="25">
        <f>합산자재!H7</f>
        <v>340</v>
      </c>
      <c r="I61" s="40">
        <f t="shared" si="7"/>
        <v>10880</v>
      </c>
      <c r="J61" s="25">
        <v>32</v>
      </c>
      <c r="K61" s="25">
        <f>합산자재!I7</f>
        <v>0</v>
      </c>
      <c r="L61" s="40">
        <f t="shared" si="8"/>
        <v>0</v>
      </c>
      <c r="M61" s="25">
        <f>합산자재!J7</f>
        <v>0</v>
      </c>
      <c r="N61" s="40">
        <f t="shared" si="9"/>
        <v>0</v>
      </c>
      <c r="O61" s="25">
        <f t="shared" si="10"/>
        <v>340</v>
      </c>
      <c r="P61" s="25">
        <f t="shared" si="11"/>
        <v>10880</v>
      </c>
      <c r="Q61" s="12"/>
    </row>
    <row r="62" spans="1:29" ht="23.1" customHeight="1">
      <c r="A62" s="13" t="s">
        <v>237</v>
      </c>
      <c r="B62" s="13" t="s">
        <v>322</v>
      </c>
      <c r="C62" s="13" t="s">
        <v>149</v>
      </c>
      <c r="D62" s="12" t="s">
        <v>150</v>
      </c>
      <c r="E62" s="12" t="s">
        <v>151</v>
      </c>
      <c r="F62" s="19" t="s">
        <v>146</v>
      </c>
      <c r="G62" s="15">
        <v>8</v>
      </c>
      <c r="H62" s="25">
        <f>합산자재!H8</f>
        <v>638</v>
      </c>
      <c r="I62" s="40">
        <f t="shared" si="7"/>
        <v>5104</v>
      </c>
      <c r="J62" s="25">
        <v>8</v>
      </c>
      <c r="K62" s="25">
        <f>합산자재!I8</f>
        <v>0</v>
      </c>
      <c r="L62" s="40">
        <f t="shared" si="8"/>
        <v>0</v>
      </c>
      <c r="M62" s="25">
        <f>합산자재!J8</f>
        <v>0</v>
      </c>
      <c r="N62" s="40">
        <f t="shared" si="9"/>
        <v>0</v>
      </c>
      <c r="O62" s="25">
        <f t="shared" si="10"/>
        <v>638</v>
      </c>
      <c r="P62" s="25">
        <f t="shared" si="11"/>
        <v>5104</v>
      </c>
      <c r="Q62" s="12"/>
    </row>
    <row r="63" spans="1:29" ht="23.1" customHeight="1">
      <c r="A63" s="13" t="s">
        <v>239</v>
      </c>
      <c r="B63" s="13" t="s">
        <v>322</v>
      </c>
      <c r="C63" s="13" t="s">
        <v>158</v>
      </c>
      <c r="D63" s="12" t="s">
        <v>156</v>
      </c>
      <c r="E63" s="12" t="s">
        <v>159</v>
      </c>
      <c r="F63" s="19" t="s">
        <v>146</v>
      </c>
      <c r="G63" s="15">
        <v>4</v>
      </c>
      <c r="H63" s="25">
        <f>합산자재!H10</f>
        <v>726</v>
      </c>
      <c r="I63" s="40">
        <f t="shared" si="7"/>
        <v>2904</v>
      </c>
      <c r="J63" s="25">
        <v>4</v>
      </c>
      <c r="K63" s="25">
        <f>합산자재!I10</f>
        <v>0</v>
      </c>
      <c r="L63" s="40">
        <f t="shared" si="8"/>
        <v>0</v>
      </c>
      <c r="M63" s="25">
        <f>합산자재!J10</f>
        <v>0</v>
      </c>
      <c r="N63" s="40">
        <f t="shared" si="9"/>
        <v>0</v>
      </c>
      <c r="O63" s="25">
        <f t="shared" si="10"/>
        <v>726</v>
      </c>
      <c r="P63" s="25">
        <f t="shared" si="11"/>
        <v>2904</v>
      </c>
      <c r="Q63" s="12"/>
    </row>
    <row r="64" spans="1:29" ht="23.1" customHeight="1">
      <c r="A64" s="13" t="s">
        <v>240</v>
      </c>
      <c r="B64" s="13" t="s">
        <v>322</v>
      </c>
      <c r="C64" s="13" t="s">
        <v>160</v>
      </c>
      <c r="D64" s="12" t="s">
        <v>161</v>
      </c>
      <c r="E64" s="12" t="s">
        <v>162</v>
      </c>
      <c r="F64" s="19" t="s">
        <v>146</v>
      </c>
      <c r="G64" s="15">
        <v>8</v>
      </c>
      <c r="H64" s="25">
        <f>합산자재!H11</f>
        <v>218</v>
      </c>
      <c r="I64" s="40">
        <f t="shared" si="7"/>
        <v>1744</v>
      </c>
      <c r="J64" s="25">
        <v>8</v>
      </c>
      <c r="K64" s="25">
        <f>합산자재!I11</f>
        <v>0</v>
      </c>
      <c r="L64" s="40">
        <f t="shared" si="8"/>
        <v>0</v>
      </c>
      <c r="M64" s="25">
        <f>합산자재!J11</f>
        <v>0</v>
      </c>
      <c r="N64" s="40">
        <f t="shared" si="9"/>
        <v>0</v>
      </c>
      <c r="O64" s="25">
        <f t="shared" si="10"/>
        <v>218</v>
      </c>
      <c r="P64" s="25">
        <f t="shared" si="11"/>
        <v>1744</v>
      </c>
      <c r="Q64" s="12"/>
    </row>
    <row r="65" spans="1:31" ht="23.1" customHeight="1">
      <c r="A65" s="13" t="s">
        <v>241</v>
      </c>
      <c r="B65" s="13" t="s">
        <v>322</v>
      </c>
      <c r="C65" s="13" t="s">
        <v>163</v>
      </c>
      <c r="D65" s="12" t="s">
        <v>161</v>
      </c>
      <c r="E65" s="12" t="s">
        <v>164</v>
      </c>
      <c r="F65" s="19" t="s">
        <v>146</v>
      </c>
      <c r="G65" s="15">
        <v>4</v>
      </c>
      <c r="H65" s="25">
        <f>합산자재!H12</f>
        <v>283</v>
      </c>
      <c r="I65" s="40">
        <f t="shared" si="7"/>
        <v>1132</v>
      </c>
      <c r="J65" s="25">
        <v>4</v>
      </c>
      <c r="K65" s="25">
        <f>합산자재!I12</f>
        <v>0</v>
      </c>
      <c r="L65" s="40">
        <f t="shared" si="8"/>
        <v>0</v>
      </c>
      <c r="M65" s="25">
        <f>합산자재!J12</f>
        <v>0</v>
      </c>
      <c r="N65" s="40">
        <f t="shared" si="9"/>
        <v>0</v>
      </c>
      <c r="O65" s="25">
        <f t="shared" si="10"/>
        <v>283</v>
      </c>
      <c r="P65" s="25">
        <f t="shared" si="11"/>
        <v>1132</v>
      </c>
      <c r="Q65" s="12"/>
    </row>
    <row r="66" spans="1:31" ht="23.1" customHeight="1">
      <c r="A66" s="13" t="s">
        <v>243</v>
      </c>
      <c r="B66" s="13" t="s">
        <v>322</v>
      </c>
      <c r="C66" s="13" t="s">
        <v>168</v>
      </c>
      <c r="D66" s="12" t="s">
        <v>169</v>
      </c>
      <c r="E66" s="12" t="s">
        <v>170</v>
      </c>
      <c r="F66" s="19" t="s">
        <v>135</v>
      </c>
      <c r="G66" s="15">
        <v>231</v>
      </c>
      <c r="H66" s="25">
        <f>합산자재!H14</f>
        <v>544</v>
      </c>
      <c r="I66" s="40">
        <f t="shared" si="7"/>
        <v>125664</v>
      </c>
      <c r="J66" s="25">
        <v>210</v>
      </c>
      <c r="K66" s="25">
        <f>합산자재!I14</f>
        <v>0</v>
      </c>
      <c r="L66" s="40">
        <f t="shared" si="8"/>
        <v>0</v>
      </c>
      <c r="M66" s="25">
        <f>합산자재!J14</f>
        <v>0</v>
      </c>
      <c r="N66" s="40">
        <f t="shared" si="9"/>
        <v>0</v>
      </c>
      <c r="O66" s="25">
        <f t="shared" si="10"/>
        <v>544</v>
      </c>
      <c r="P66" s="25">
        <f t="shared" si="11"/>
        <v>125664</v>
      </c>
      <c r="Q66" s="12"/>
      <c r="AC66" s="23">
        <f>G66*H66</f>
        <v>125664</v>
      </c>
    </row>
    <row r="67" spans="1:31" ht="23.1" customHeight="1">
      <c r="A67" s="13" t="s">
        <v>252</v>
      </c>
      <c r="B67" s="13" t="s">
        <v>322</v>
      </c>
      <c r="C67" s="13" t="s">
        <v>198</v>
      </c>
      <c r="D67" s="12" t="s">
        <v>199</v>
      </c>
      <c r="E67" s="12" t="s">
        <v>200</v>
      </c>
      <c r="F67" s="19" t="s">
        <v>146</v>
      </c>
      <c r="G67" s="15">
        <v>9</v>
      </c>
      <c r="H67" s="25">
        <f>합산자재!H23</f>
        <v>16483</v>
      </c>
      <c r="I67" s="40">
        <f t="shared" si="7"/>
        <v>148347</v>
      </c>
      <c r="J67" s="25">
        <v>9</v>
      </c>
      <c r="K67" s="25">
        <f>합산자재!I23</f>
        <v>0</v>
      </c>
      <c r="L67" s="40">
        <f t="shared" si="8"/>
        <v>0</v>
      </c>
      <c r="M67" s="25">
        <f>합산자재!J23</f>
        <v>0</v>
      </c>
      <c r="N67" s="40">
        <f t="shared" si="9"/>
        <v>0</v>
      </c>
      <c r="O67" s="25">
        <f t="shared" si="10"/>
        <v>16483</v>
      </c>
      <c r="P67" s="25">
        <f t="shared" si="11"/>
        <v>148347</v>
      </c>
      <c r="Q67" s="12"/>
    </row>
    <row r="68" spans="1:31" ht="23.1" customHeight="1">
      <c r="A68" s="13" t="s">
        <v>253</v>
      </c>
      <c r="B68" s="13" t="s">
        <v>322</v>
      </c>
      <c r="C68" s="13" t="s">
        <v>203</v>
      </c>
      <c r="D68" s="12" t="s">
        <v>199</v>
      </c>
      <c r="E68" s="12" t="s">
        <v>204</v>
      </c>
      <c r="F68" s="19" t="s">
        <v>146</v>
      </c>
      <c r="G68" s="15">
        <v>4</v>
      </c>
      <c r="H68" s="25">
        <f>합산자재!H24</f>
        <v>23050</v>
      </c>
      <c r="I68" s="40">
        <f t="shared" si="7"/>
        <v>92200</v>
      </c>
      <c r="J68" s="25">
        <v>4</v>
      </c>
      <c r="K68" s="25">
        <f>합산자재!I24</f>
        <v>0</v>
      </c>
      <c r="L68" s="40">
        <f t="shared" si="8"/>
        <v>0</v>
      </c>
      <c r="M68" s="25">
        <f>합산자재!J24</f>
        <v>0</v>
      </c>
      <c r="N68" s="40">
        <f t="shared" si="9"/>
        <v>0</v>
      </c>
      <c r="O68" s="25">
        <f t="shared" si="10"/>
        <v>23050</v>
      </c>
      <c r="P68" s="25">
        <f t="shared" si="11"/>
        <v>92200</v>
      </c>
      <c r="Q68" s="12"/>
    </row>
    <row r="69" spans="1:31" ht="23.1" customHeight="1">
      <c r="A69" s="13" t="s">
        <v>285</v>
      </c>
      <c r="B69" s="13" t="s">
        <v>322</v>
      </c>
      <c r="C69" s="13" t="s">
        <v>339</v>
      </c>
      <c r="D69" s="12" t="s">
        <v>287</v>
      </c>
      <c r="E69" s="12" t="s">
        <v>272</v>
      </c>
      <c r="F69" s="19" t="s">
        <v>146</v>
      </c>
      <c r="G69" s="15">
        <v>1</v>
      </c>
      <c r="H69" s="25">
        <f>일대목차!I4</f>
        <v>0</v>
      </c>
      <c r="I69" s="40">
        <f t="shared" si="7"/>
        <v>0</v>
      </c>
      <c r="J69" s="25">
        <v>1</v>
      </c>
      <c r="K69" s="25">
        <f>일대목차!L4</f>
        <v>19878</v>
      </c>
      <c r="L69" s="40">
        <f t="shared" si="8"/>
        <v>19878</v>
      </c>
      <c r="M69" s="25">
        <f>일대목차!N4</f>
        <v>0</v>
      </c>
      <c r="N69" s="40">
        <f t="shared" si="9"/>
        <v>0</v>
      </c>
      <c r="O69" s="25">
        <f t="shared" si="10"/>
        <v>19878</v>
      </c>
      <c r="P69" s="25">
        <f t="shared" si="11"/>
        <v>19878</v>
      </c>
      <c r="Q69" s="12" t="s">
        <v>339</v>
      </c>
      <c r="AE69" s="23">
        <f>L69</f>
        <v>19878</v>
      </c>
    </row>
    <row r="70" spans="1:31" ht="23.1" customHeight="1">
      <c r="A70" s="13" t="s">
        <v>288</v>
      </c>
      <c r="B70" s="13" t="s">
        <v>322</v>
      </c>
      <c r="C70" s="13" t="s">
        <v>340</v>
      </c>
      <c r="D70" s="12" t="s">
        <v>287</v>
      </c>
      <c r="E70" s="12" t="s">
        <v>277</v>
      </c>
      <c r="F70" s="19" t="s">
        <v>146</v>
      </c>
      <c r="G70" s="15">
        <v>2</v>
      </c>
      <c r="H70" s="25">
        <f>일대목차!I5</f>
        <v>0</v>
      </c>
      <c r="I70" s="40">
        <f t="shared" si="7"/>
        <v>0</v>
      </c>
      <c r="J70" s="25">
        <v>2</v>
      </c>
      <c r="K70" s="25">
        <f>일대목차!L5</f>
        <v>18174</v>
      </c>
      <c r="L70" s="40">
        <f t="shared" si="8"/>
        <v>36348</v>
      </c>
      <c r="M70" s="25">
        <f>일대목차!N5</f>
        <v>0</v>
      </c>
      <c r="N70" s="40">
        <f t="shared" si="9"/>
        <v>0</v>
      </c>
      <c r="O70" s="25">
        <f t="shared" si="10"/>
        <v>18174</v>
      </c>
      <c r="P70" s="25">
        <f t="shared" si="11"/>
        <v>36348</v>
      </c>
      <c r="Q70" s="12" t="s">
        <v>340</v>
      </c>
      <c r="AE70" s="23">
        <f>L70</f>
        <v>36348</v>
      </c>
    </row>
    <row r="71" spans="1:31" ht="23.1" customHeight="1">
      <c r="A71" s="13" t="s">
        <v>331</v>
      </c>
      <c r="B71" s="13" t="s">
        <v>322</v>
      </c>
      <c r="C71" s="13" t="s">
        <v>332</v>
      </c>
      <c r="D71" s="12" t="s">
        <v>333</v>
      </c>
      <c r="E71" s="12" t="s">
        <v>334</v>
      </c>
      <c r="F71" s="19" t="s">
        <v>273</v>
      </c>
      <c r="G71" s="15">
        <v>1</v>
      </c>
      <c r="H71" s="25">
        <f>IF(TRUNC((AD71+AC71)/$AD$3)*$AD$3-AD71 &lt;0, AC71, TRUNC((AD71+AC71)/$AD$3)*$AD$3-AD71)</f>
        <v>3380</v>
      </c>
      <c r="I71" s="40">
        <f>H71</f>
        <v>3380</v>
      </c>
      <c r="J71" s="25">
        <v>1</v>
      </c>
      <c r="K71" s="25"/>
      <c r="L71" s="40">
        <f t="shared" si="8"/>
        <v>0</v>
      </c>
      <c r="M71" s="25"/>
      <c r="N71" s="40">
        <f t="shared" si="9"/>
        <v>0</v>
      </c>
      <c r="O71" s="25">
        <f t="shared" si="10"/>
        <v>3380</v>
      </c>
      <c r="P71" s="25">
        <f t="shared" si="11"/>
        <v>3380</v>
      </c>
      <c r="Q71" s="12"/>
      <c r="AC71" s="23">
        <f>TRUNC(TRUNC(SUM(AC56:AC70))*옵션!$B$33/100)</f>
        <v>3380</v>
      </c>
      <c r="AD71" s="23">
        <f>TRUNC(SUM(I56:I70))+TRUNC(SUM(N56:N70))</f>
        <v>441039</v>
      </c>
    </row>
    <row r="72" spans="1:31" ht="23.1" customHeight="1">
      <c r="A72" s="13" t="s">
        <v>257</v>
      </c>
      <c r="B72" s="13" t="s">
        <v>322</v>
      </c>
      <c r="C72" s="13" t="s">
        <v>211</v>
      </c>
      <c r="D72" s="12" t="s">
        <v>212</v>
      </c>
      <c r="E72" s="12" t="s">
        <v>213</v>
      </c>
      <c r="F72" s="19" t="s">
        <v>214</v>
      </c>
      <c r="G72" s="15">
        <f>노임근거!G38</f>
        <v>7</v>
      </c>
      <c r="H72" s="25">
        <f>합산자재!H28</f>
        <v>0</v>
      </c>
      <c r="I72" s="40">
        <f>TRUNC(G72*H72)</f>
        <v>0</v>
      </c>
      <c r="J72" s="25">
        <f>노임근거!G38</f>
        <v>7</v>
      </c>
      <c r="K72" s="25">
        <f>합산자재!I28</f>
        <v>284880</v>
      </c>
      <c r="L72" s="40">
        <f t="shared" si="8"/>
        <v>1994160</v>
      </c>
      <c r="M72" s="25">
        <f>합산자재!J28</f>
        <v>0</v>
      </c>
      <c r="N72" s="40">
        <f t="shared" si="9"/>
        <v>0</v>
      </c>
      <c r="O72" s="25">
        <f t="shared" si="10"/>
        <v>284880</v>
      </c>
      <c r="P72" s="25">
        <f t="shared" si="11"/>
        <v>1994160</v>
      </c>
      <c r="Q72" s="12"/>
      <c r="AE72" s="23">
        <f>L72</f>
        <v>1994160</v>
      </c>
    </row>
    <row r="73" spans="1:31" ht="23.1" customHeight="1">
      <c r="A73" s="13" t="s">
        <v>259</v>
      </c>
      <c r="B73" s="13" t="s">
        <v>322</v>
      </c>
      <c r="C73" s="13" t="s">
        <v>217</v>
      </c>
      <c r="D73" s="12" t="s">
        <v>212</v>
      </c>
      <c r="E73" s="12" t="s">
        <v>218</v>
      </c>
      <c r="F73" s="19" t="s">
        <v>214</v>
      </c>
      <c r="G73" s="15">
        <f>노임근거!G39</f>
        <v>2</v>
      </c>
      <c r="H73" s="25">
        <f>합산자재!H30</f>
        <v>0</v>
      </c>
      <c r="I73" s="40">
        <f>TRUNC(G73*H73)</f>
        <v>0</v>
      </c>
      <c r="J73" s="25">
        <f>노임근거!G39</f>
        <v>2</v>
      </c>
      <c r="K73" s="25">
        <f>합산자재!I30</f>
        <v>315528</v>
      </c>
      <c r="L73" s="40">
        <f t="shared" si="8"/>
        <v>631056</v>
      </c>
      <c r="M73" s="25">
        <f>합산자재!J30</f>
        <v>0</v>
      </c>
      <c r="N73" s="40">
        <f t="shared" si="9"/>
        <v>0</v>
      </c>
      <c r="O73" s="25">
        <f t="shared" si="10"/>
        <v>315528</v>
      </c>
      <c r="P73" s="25">
        <f t="shared" si="11"/>
        <v>631056</v>
      </c>
      <c r="Q73" s="12"/>
      <c r="AE73" s="23">
        <f>L73</f>
        <v>631056</v>
      </c>
    </row>
    <row r="74" spans="1:31" ht="23.1" customHeight="1">
      <c r="A74" s="13" t="s">
        <v>335</v>
      </c>
      <c r="B74" s="13" t="s">
        <v>322</v>
      </c>
      <c r="C74" s="13" t="s">
        <v>336</v>
      </c>
      <c r="D74" s="12" t="s">
        <v>337</v>
      </c>
      <c r="E74" s="12" t="s">
        <v>338</v>
      </c>
      <c r="F74" s="19" t="s">
        <v>273</v>
      </c>
      <c r="G74" s="15">
        <v>1</v>
      </c>
      <c r="H74" s="25">
        <f>IF(TRUNC((AD75+AC75)/$AE$3)*$AE$3-AD75 &lt;0, AC75, TRUNC((AD75+AC75)/$AE$3)*$AE$3-AD75)</f>
        <v>80443</v>
      </c>
      <c r="I74" s="40">
        <f>H74</f>
        <v>80443</v>
      </c>
      <c r="J74" s="25">
        <v>1</v>
      </c>
      <c r="K74" s="25"/>
      <c r="L74" s="40">
        <f t="shared" si="8"/>
        <v>0</v>
      </c>
      <c r="M74" s="25"/>
      <c r="N74" s="40">
        <f t="shared" si="9"/>
        <v>0</v>
      </c>
      <c r="O74" s="25">
        <f t="shared" si="10"/>
        <v>80443</v>
      </c>
      <c r="P74" s="25">
        <f t="shared" si="11"/>
        <v>80443</v>
      </c>
      <c r="Q74" s="12"/>
    </row>
    <row r="75" spans="1:31" ht="23.1" customHeight="1">
      <c r="D75" s="12"/>
      <c r="E75" s="12"/>
      <c r="F75" s="19"/>
      <c r="G75" s="15"/>
      <c r="H75" s="25"/>
      <c r="I75" s="40"/>
      <c r="J75" s="25"/>
      <c r="K75" s="25"/>
      <c r="L75" s="40"/>
      <c r="M75" s="25"/>
      <c r="N75" s="40"/>
      <c r="O75" s="25"/>
      <c r="P75" s="25"/>
      <c r="Q75" s="12"/>
      <c r="AC75" s="23">
        <f>TRUNC(AE75*옵션!$B$36/100)</f>
        <v>80443</v>
      </c>
      <c r="AD75" s="23">
        <f>TRUNC(SUM(L56:L73))</f>
        <v>2681442</v>
      </c>
      <c r="AE75" s="23">
        <f>TRUNC(SUM(AE56:AE74))</f>
        <v>2681442</v>
      </c>
    </row>
    <row r="76" spans="1:31" ht="23.1" customHeight="1">
      <c r="D76" s="12"/>
      <c r="E76" s="12"/>
      <c r="F76" s="19"/>
      <c r="G76" s="15"/>
      <c r="H76" s="25"/>
      <c r="I76" s="40"/>
      <c r="J76" s="25"/>
      <c r="K76" s="25"/>
      <c r="L76" s="40"/>
      <c r="M76" s="25"/>
      <c r="N76" s="40"/>
      <c r="O76" s="25"/>
      <c r="P76" s="25"/>
      <c r="Q76" s="12"/>
    </row>
    <row r="77" spans="1:31" ht="23.1" customHeight="1">
      <c r="D77" s="12"/>
      <c r="E77" s="12"/>
      <c r="F77" s="19"/>
      <c r="G77" s="15"/>
      <c r="H77" s="25"/>
      <c r="I77" s="40"/>
      <c r="J77" s="25"/>
      <c r="K77" s="25"/>
      <c r="L77" s="40"/>
      <c r="M77" s="25"/>
      <c r="N77" s="40"/>
      <c r="O77" s="25"/>
      <c r="P77" s="25"/>
      <c r="Q77" s="12"/>
    </row>
    <row r="78" spans="1:31" ht="23.1" customHeight="1">
      <c r="D78" s="12"/>
      <c r="E78" s="12"/>
      <c r="F78" s="19"/>
      <c r="G78" s="15"/>
      <c r="H78" s="25"/>
      <c r="I78" s="40"/>
      <c r="J78" s="25"/>
      <c r="K78" s="25"/>
      <c r="L78" s="40"/>
      <c r="M78" s="25"/>
      <c r="N78" s="40"/>
      <c r="O78" s="25"/>
      <c r="P78" s="25"/>
      <c r="Q78" s="12"/>
    </row>
    <row r="79" spans="1:31" ht="23.1" customHeight="1">
      <c r="D79" s="12"/>
      <c r="E79" s="12"/>
      <c r="F79" s="19"/>
      <c r="G79" s="15"/>
      <c r="H79" s="25"/>
      <c r="I79" s="40"/>
      <c r="J79" s="25"/>
      <c r="K79" s="25"/>
      <c r="L79" s="40"/>
      <c r="M79" s="25"/>
      <c r="N79" s="40"/>
      <c r="O79" s="25"/>
      <c r="P79" s="25"/>
      <c r="Q79" s="12"/>
    </row>
    <row r="80" spans="1:31" ht="23.1" customHeight="1">
      <c r="D80" s="12"/>
      <c r="E80" s="12"/>
      <c r="F80" s="19"/>
      <c r="G80" s="15"/>
      <c r="H80" s="25"/>
      <c r="I80" s="40"/>
      <c r="J80" s="25"/>
      <c r="K80" s="25"/>
      <c r="L80" s="40"/>
      <c r="M80" s="25"/>
      <c r="N80" s="40"/>
      <c r="O80" s="25"/>
      <c r="P80" s="25"/>
      <c r="Q80" s="12"/>
    </row>
    <row r="81" spans="2:17" ht="23.1" customHeight="1">
      <c r="B81" s="13" t="s">
        <v>294</v>
      </c>
      <c r="D81" s="12" t="s">
        <v>295</v>
      </c>
      <c r="E81" s="12"/>
      <c r="F81" s="19"/>
      <c r="G81" s="15"/>
      <c r="H81" s="25"/>
      <c r="I81" s="40">
        <f>TRUNC(SUM(I56:I80))</f>
        <v>524862</v>
      </c>
      <c r="J81" s="25"/>
      <c r="K81" s="25"/>
      <c r="L81" s="40">
        <f>TRUNC(SUM(L56:L80))</f>
        <v>2681442</v>
      </c>
      <c r="M81" s="25"/>
      <c r="N81" s="40">
        <f>TRUNC(SUM(N56:N80))</f>
        <v>0</v>
      </c>
      <c r="O81" s="25" t="str">
        <f>IF((H81+K81+M81)=0, "", (H81+K81+M81))</f>
        <v/>
      </c>
      <c r="P81" s="25">
        <f>TRUNC(SUM(P56:P80))</f>
        <v>3206304</v>
      </c>
      <c r="Q81" s="12"/>
    </row>
  </sheetData>
  <mergeCells count="16">
    <mergeCell ref="D4:Q4"/>
    <mergeCell ref="D56:Q56"/>
    <mergeCell ref="A2:A3"/>
    <mergeCell ref="B2:B3"/>
    <mergeCell ref="C2:C3"/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DE062-718E-41EC-94E9-5F207CBB121D}">
  <sheetPr>
    <tabColor rgb="FFFFFF00"/>
  </sheetPr>
  <dimension ref="A1:AE29"/>
  <sheetViews>
    <sheetView topLeftCell="D1" workbookViewId="0">
      <pane ySplit="3" topLeftCell="A4" activePane="bottomLeft" state="frozen"/>
      <selection activeCell="D1" sqref="D1"/>
      <selection pane="bottomLeft" activeCell="D2" sqref="D2:D3"/>
    </sheetView>
  </sheetViews>
  <sheetFormatPr defaultRowHeight="23.1" customHeight="1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77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13" customWidth="1"/>
    <col min="18" max="26" width="8.88671875" style="2"/>
    <col min="27" max="31" width="11.77734375" style="23" customWidth="1"/>
    <col min="32" max="16384" width="8.88671875" style="2"/>
  </cols>
  <sheetData>
    <row r="1" spans="1:31" ht="23.1" customHeight="1">
      <c r="A1" s="13" t="s">
        <v>341</v>
      </c>
      <c r="B1" s="13" t="s">
        <v>284</v>
      </c>
      <c r="D1" s="156" t="s">
        <v>460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W1" s="155" t="s">
        <v>62</v>
      </c>
      <c r="X1" s="155"/>
      <c r="Y1" s="155"/>
      <c r="Z1" s="77"/>
      <c r="AA1" s="77" t="s">
        <v>67</v>
      </c>
      <c r="AB1" s="77"/>
      <c r="AC1" s="77"/>
      <c r="AD1" s="77"/>
      <c r="AE1" s="77"/>
    </row>
    <row r="2" spans="1:31" s="78" customFormat="1" ht="23.1" customHeight="1">
      <c r="A2" s="152" t="s">
        <v>49</v>
      </c>
      <c r="B2" s="152" t="s">
        <v>19</v>
      </c>
      <c r="C2" s="152" t="s">
        <v>18</v>
      </c>
      <c r="D2" s="153" t="s">
        <v>56</v>
      </c>
      <c r="E2" s="153" t="s">
        <v>57</v>
      </c>
      <c r="F2" s="154" t="s">
        <v>0</v>
      </c>
      <c r="G2" s="154" t="s">
        <v>1</v>
      </c>
      <c r="H2" s="149" t="s">
        <v>7</v>
      </c>
      <c r="I2" s="149"/>
      <c r="J2" s="149" t="s">
        <v>5</v>
      </c>
      <c r="K2" s="149"/>
      <c r="L2" s="149"/>
      <c r="M2" s="149" t="s">
        <v>6</v>
      </c>
      <c r="N2" s="149"/>
      <c r="O2" s="76"/>
      <c r="P2" s="149" t="s">
        <v>8</v>
      </c>
      <c r="Q2" s="153" t="s">
        <v>33</v>
      </c>
      <c r="W2" s="78" t="s">
        <v>63</v>
      </c>
      <c r="X2" s="78" t="s">
        <v>64</v>
      </c>
      <c r="Y2" s="78" t="s">
        <v>65</v>
      </c>
      <c r="Z2" s="78" t="s">
        <v>66</v>
      </c>
      <c r="AA2" s="27" t="s">
        <v>93</v>
      </c>
      <c r="AB2" s="27" t="s">
        <v>92</v>
      </c>
      <c r="AC2" s="27" t="s">
        <v>68</v>
      </c>
      <c r="AD2" s="27" t="s">
        <v>70</v>
      </c>
      <c r="AE2" s="27" t="s">
        <v>63</v>
      </c>
    </row>
    <row r="3" spans="1:31" s="78" customFormat="1" ht="23.1" customHeight="1">
      <c r="A3" s="152"/>
      <c r="B3" s="152"/>
      <c r="C3" s="152"/>
      <c r="D3" s="153"/>
      <c r="E3" s="153"/>
      <c r="F3" s="154"/>
      <c r="G3" s="154"/>
      <c r="H3" s="76" t="s">
        <v>23</v>
      </c>
      <c r="I3" s="76" t="s">
        <v>44</v>
      </c>
      <c r="J3" s="76" t="s">
        <v>1</v>
      </c>
      <c r="K3" s="76" t="s">
        <v>23</v>
      </c>
      <c r="L3" s="76" t="s">
        <v>44</v>
      </c>
      <c r="M3" s="76" t="s">
        <v>23</v>
      </c>
      <c r="N3" s="76" t="s">
        <v>44</v>
      </c>
      <c r="O3" s="76" t="s">
        <v>23</v>
      </c>
      <c r="P3" s="149"/>
      <c r="Q3" s="153"/>
      <c r="W3" s="2"/>
      <c r="X3" s="2"/>
      <c r="Y3" s="2"/>
      <c r="Z3" s="2"/>
      <c r="AA3" s="23"/>
      <c r="AB3" s="23"/>
      <c r="AC3" s="23"/>
      <c r="AD3" s="23">
        <f>IF([46]옵션!$C$11 =0, "1", [46]옵션!$C$11)</f>
        <v>1</v>
      </c>
      <c r="AE3" s="23">
        <f>IF([46]옵션!$C$12 =0, "1", [46]옵션!$C$12)</f>
        <v>1</v>
      </c>
    </row>
    <row r="4" spans="1:31" ht="23.1" customHeight="1">
      <c r="B4" s="13" t="s">
        <v>281</v>
      </c>
      <c r="D4" s="158" t="s">
        <v>455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60"/>
    </row>
    <row r="5" spans="1:31" ht="23.1" customHeight="1">
      <c r="A5" s="13" t="s">
        <v>235</v>
      </c>
      <c r="B5" s="13" t="s">
        <v>311</v>
      </c>
      <c r="C5" s="13" t="s">
        <v>141</v>
      </c>
      <c r="D5" s="12" t="s">
        <v>142</v>
      </c>
      <c r="E5" s="12" t="s">
        <v>143</v>
      </c>
      <c r="F5" s="19" t="s">
        <v>135</v>
      </c>
      <c r="G5" s="15">
        <v>22</v>
      </c>
      <c r="H5" s="25">
        <v>445</v>
      </c>
      <c r="I5" s="40">
        <f t="shared" ref="I5:I17" si="0">TRUNC(G5*H5)</f>
        <v>9790</v>
      </c>
      <c r="J5" s="25">
        <v>20</v>
      </c>
      <c r="K5" s="25">
        <v>0</v>
      </c>
      <c r="L5" s="40">
        <f t="shared" ref="L5:L22" si="1">TRUNC(G5*K5)</f>
        <v>0</v>
      </c>
      <c r="M5" s="25">
        <v>0</v>
      </c>
      <c r="N5" s="40">
        <f t="shared" ref="N5:N22" si="2">TRUNC(G5*M5)</f>
        <v>0</v>
      </c>
      <c r="O5" s="25">
        <f t="shared" ref="O5:O22" si="3">IF((H5+K5+M5)=0, "", (H5+K5+M5))</f>
        <v>445</v>
      </c>
      <c r="P5" s="25">
        <f t="shared" ref="P5:P22" si="4">SUM(I5,L5,N5)</f>
        <v>9790</v>
      </c>
      <c r="Q5" s="12"/>
      <c r="AB5" s="23">
        <f>I5</f>
        <v>9790</v>
      </c>
      <c r="AC5" s="23">
        <f>G5*H5</f>
        <v>9790</v>
      </c>
    </row>
    <row r="6" spans="1:31" ht="23.1" customHeight="1">
      <c r="A6" s="13" t="s">
        <v>327</v>
      </c>
      <c r="B6" s="13" t="s">
        <v>311</v>
      </c>
      <c r="C6" s="13" t="s">
        <v>328</v>
      </c>
      <c r="D6" s="12" t="s">
        <v>325</v>
      </c>
      <c r="E6" s="12" t="s">
        <v>329</v>
      </c>
      <c r="F6" s="19" t="s">
        <v>273</v>
      </c>
      <c r="G6" s="15">
        <v>1</v>
      </c>
      <c r="H6" s="25">
        <v>1958</v>
      </c>
      <c r="I6" s="40">
        <f t="shared" si="0"/>
        <v>1958</v>
      </c>
      <c r="J6" s="25">
        <v>1</v>
      </c>
      <c r="K6" s="25"/>
      <c r="L6" s="40">
        <f t="shared" si="1"/>
        <v>0</v>
      </c>
      <c r="M6" s="25"/>
      <c r="N6" s="40">
        <f t="shared" si="2"/>
        <v>0</v>
      </c>
      <c r="O6" s="25">
        <f t="shared" si="3"/>
        <v>1958</v>
      </c>
      <c r="P6" s="25">
        <f t="shared" si="4"/>
        <v>1958</v>
      </c>
      <c r="Q6" s="12"/>
      <c r="AB6" s="23">
        <f>TRUNC(SUM(AB4:AB5))</f>
        <v>9790</v>
      </c>
    </row>
    <row r="7" spans="1:31" ht="23.1" customHeight="1">
      <c r="A7" s="13" t="s">
        <v>236</v>
      </c>
      <c r="B7" s="13" t="s">
        <v>311</v>
      </c>
      <c r="C7" s="13" t="s">
        <v>144</v>
      </c>
      <c r="D7" s="12" t="s">
        <v>142</v>
      </c>
      <c r="E7" s="12" t="s">
        <v>145</v>
      </c>
      <c r="F7" s="19" t="s">
        <v>146</v>
      </c>
      <c r="G7" s="15">
        <v>4</v>
      </c>
      <c r="H7" s="25">
        <v>340</v>
      </c>
      <c r="I7" s="40">
        <f t="shared" si="0"/>
        <v>1360</v>
      </c>
      <c r="J7" s="25">
        <v>4</v>
      </c>
      <c r="K7" s="25">
        <v>0</v>
      </c>
      <c r="L7" s="40">
        <f t="shared" si="1"/>
        <v>0</v>
      </c>
      <c r="M7" s="25">
        <v>0</v>
      </c>
      <c r="N7" s="40">
        <f t="shared" si="2"/>
        <v>0</v>
      </c>
      <c r="O7" s="25">
        <f t="shared" si="3"/>
        <v>340</v>
      </c>
      <c r="P7" s="25">
        <f t="shared" si="4"/>
        <v>1360</v>
      </c>
      <c r="Q7" s="12"/>
    </row>
    <row r="8" spans="1:31" ht="23.1" customHeight="1">
      <c r="A8" s="13" t="s">
        <v>405</v>
      </c>
      <c r="B8" s="13" t="s">
        <v>311</v>
      </c>
      <c r="C8" s="13" t="s">
        <v>399</v>
      </c>
      <c r="D8" s="12" t="s">
        <v>400</v>
      </c>
      <c r="E8" s="12" t="s">
        <v>157</v>
      </c>
      <c r="F8" s="19" t="s">
        <v>146</v>
      </c>
      <c r="G8" s="15">
        <v>2</v>
      </c>
      <c r="H8" s="25">
        <v>603</v>
      </c>
      <c r="I8" s="40">
        <f t="shared" si="0"/>
        <v>1206</v>
      </c>
      <c r="J8" s="25">
        <v>2</v>
      </c>
      <c r="K8" s="25">
        <v>0</v>
      </c>
      <c r="L8" s="40">
        <f t="shared" si="1"/>
        <v>0</v>
      </c>
      <c r="M8" s="25">
        <v>0</v>
      </c>
      <c r="N8" s="40">
        <f t="shared" si="2"/>
        <v>0</v>
      </c>
      <c r="O8" s="25">
        <f t="shared" si="3"/>
        <v>603</v>
      </c>
      <c r="P8" s="25">
        <f t="shared" si="4"/>
        <v>1206</v>
      </c>
      <c r="Q8" s="12"/>
    </row>
    <row r="9" spans="1:31" ht="23.1" customHeight="1">
      <c r="A9" s="13" t="s">
        <v>244</v>
      </c>
      <c r="B9" s="13" t="s">
        <v>311</v>
      </c>
      <c r="C9" s="13" t="s">
        <v>174</v>
      </c>
      <c r="D9" s="12" t="s">
        <v>169</v>
      </c>
      <c r="E9" s="12" t="s">
        <v>175</v>
      </c>
      <c r="F9" s="19" t="s">
        <v>135</v>
      </c>
      <c r="G9" s="15">
        <v>66</v>
      </c>
      <c r="H9" s="25">
        <v>826</v>
      </c>
      <c r="I9" s="40">
        <f t="shared" si="0"/>
        <v>54516</v>
      </c>
      <c r="J9" s="25">
        <v>60</v>
      </c>
      <c r="K9" s="25">
        <v>0</v>
      </c>
      <c r="L9" s="40">
        <f t="shared" si="1"/>
        <v>0</v>
      </c>
      <c r="M9" s="25">
        <v>0</v>
      </c>
      <c r="N9" s="40">
        <f t="shared" si="2"/>
        <v>0</v>
      </c>
      <c r="O9" s="25">
        <f t="shared" si="3"/>
        <v>826</v>
      </c>
      <c r="P9" s="25">
        <f t="shared" si="4"/>
        <v>54516</v>
      </c>
      <c r="Q9" s="12"/>
      <c r="AC9" s="23">
        <f>G9*H9</f>
        <v>54516</v>
      </c>
    </row>
    <row r="10" spans="1:31" ht="23.1" customHeight="1">
      <c r="A10" s="13" t="s">
        <v>406</v>
      </c>
      <c r="B10" s="13" t="s">
        <v>311</v>
      </c>
      <c r="C10" s="13" t="s">
        <v>390</v>
      </c>
      <c r="D10" s="12" t="s">
        <v>391</v>
      </c>
      <c r="E10" s="12" t="s">
        <v>392</v>
      </c>
      <c r="F10" s="19" t="s">
        <v>146</v>
      </c>
      <c r="G10" s="15">
        <v>2</v>
      </c>
      <c r="H10" s="25">
        <v>952</v>
      </c>
      <c r="I10" s="40">
        <f t="shared" si="0"/>
        <v>1904</v>
      </c>
      <c r="J10" s="25">
        <v>2</v>
      </c>
      <c r="K10" s="25">
        <v>0</v>
      </c>
      <c r="L10" s="40">
        <f t="shared" si="1"/>
        <v>0</v>
      </c>
      <c r="M10" s="25">
        <v>0</v>
      </c>
      <c r="N10" s="40">
        <f t="shared" si="2"/>
        <v>0</v>
      </c>
      <c r="O10" s="25">
        <f t="shared" si="3"/>
        <v>952</v>
      </c>
      <c r="P10" s="25">
        <f t="shared" si="4"/>
        <v>1904</v>
      </c>
      <c r="Q10" s="12"/>
    </row>
    <row r="11" spans="1:31" ht="23.1" customHeight="1">
      <c r="A11" s="13" t="s">
        <v>252</v>
      </c>
      <c r="B11" s="13" t="s">
        <v>311</v>
      </c>
      <c r="C11" s="13" t="s">
        <v>198</v>
      </c>
      <c r="D11" s="12" t="s">
        <v>199</v>
      </c>
      <c r="E11" s="12" t="s">
        <v>200</v>
      </c>
      <c r="F11" s="19" t="s">
        <v>146</v>
      </c>
      <c r="G11" s="15">
        <v>18</v>
      </c>
      <c r="H11" s="25">
        <v>16483</v>
      </c>
      <c r="I11" s="40">
        <f t="shared" si="0"/>
        <v>296694</v>
      </c>
      <c r="J11" s="25">
        <v>18</v>
      </c>
      <c r="K11" s="25">
        <v>0</v>
      </c>
      <c r="L11" s="40">
        <f t="shared" si="1"/>
        <v>0</v>
      </c>
      <c r="M11" s="25">
        <v>0</v>
      </c>
      <c r="N11" s="40">
        <f t="shared" si="2"/>
        <v>0</v>
      </c>
      <c r="O11" s="25">
        <f t="shared" si="3"/>
        <v>16483</v>
      </c>
      <c r="P11" s="25">
        <f t="shared" si="4"/>
        <v>296694</v>
      </c>
      <c r="Q11" s="12"/>
    </row>
    <row r="12" spans="1:31" ht="23.1" customHeight="1">
      <c r="A12" s="13" t="s">
        <v>285</v>
      </c>
      <c r="B12" s="13" t="s">
        <v>311</v>
      </c>
      <c r="C12" s="13" t="s">
        <v>339</v>
      </c>
      <c r="D12" s="12" t="s">
        <v>287</v>
      </c>
      <c r="E12" s="12" t="s">
        <v>272</v>
      </c>
      <c r="F12" s="19" t="s">
        <v>146</v>
      </c>
      <c r="G12" s="15">
        <v>18</v>
      </c>
      <c r="H12" s="25">
        <v>0</v>
      </c>
      <c r="I12" s="40">
        <f t="shared" si="0"/>
        <v>0</v>
      </c>
      <c r="J12" s="25">
        <v>18</v>
      </c>
      <c r="K12" s="25">
        <v>19878</v>
      </c>
      <c r="L12" s="40">
        <f t="shared" si="1"/>
        <v>357804</v>
      </c>
      <c r="M12" s="25">
        <v>0</v>
      </c>
      <c r="N12" s="40">
        <f t="shared" si="2"/>
        <v>0</v>
      </c>
      <c r="O12" s="25">
        <f t="shared" si="3"/>
        <v>19878</v>
      </c>
      <c r="P12" s="25">
        <f t="shared" si="4"/>
        <v>357804</v>
      </c>
      <c r="Q12" s="12" t="s">
        <v>339</v>
      </c>
      <c r="AE12" s="23">
        <f>L12</f>
        <v>357804</v>
      </c>
    </row>
    <row r="13" spans="1:31" ht="23.1" customHeight="1">
      <c r="A13" s="13" t="s">
        <v>256</v>
      </c>
      <c r="B13" s="13" t="s">
        <v>311</v>
      </c>
      <c r="C13" s="13" t="s">
        <v>181</v>
      </c>
      <c r="D13" s="12" t="s">
        <v>209</v>
      </c>
      <c r="E13" s="12" t="s">
        <v>210</v>
      </c>
      <c r="F13" s="19" t="s">
        <v>146</v>
      </c>
      <c r="G13" s="15">
        <v>4</v>
      </c>
      <c r="H13" s="25">
        <v>20000</v>
      </c>
      <c r="I13" s="40">
        <f t="shared" si="0"/>
        <v>80000</v>
      </c>
      <c r="J13" s="25">
        <v>4</v>
      </c>
      <c r="K13" s="25">
        <v>0</v>
      </c>
      <c r="L13" s="40">
        <f t="shared" si="1"/>
        <v>0</v>
      </c>
      <c r="M13" s="25">
        <v>0</v>
      </c>
      <c r="N13" s="40">
        <f t="shared" si="2"/>
        <v>0</v>
      </c>
      <c r="O13" s="25">
        <f t="shared" si="3"/>
        <v>20000</v>
      </c>
      <c r="P13" s="25">
        <f t="shared" si="4"/>
        <v>80000</v>
      </c>
      <c r="Q13" s="12"/>
    </row>
    <row r="14" spans="1:31" ht="23.1" customHeight="1">
      <c r="A14" s="13" t="s">
        <v>256</v>
      </c>
      <c r="B14" s="13" t="s">
        <v>311</v>
      </c>
      <c r="C14" s="13" t="s">
        <v>181</v>
      </c>
      <c r="D14" s="12" t="s">
        <v>209</v>
      </c>
      <c r="E14" s="12" t="s">
        <v>210</v>
      </c>
      <c r="F14" s="19" t="s">
        <v>146</v>
      </c>
      <c r="G14" s="15">
        <v>8</v>
      </c>
      <c r="H14" s="25"/>
      <c r="I14" s="40">
        <f t="shared" si="0"/>
        <v>0</v>
      </c>
      <c r="J14" s="25">
        <v>8</v>
      </c>
      <c r="K14" s="25">
        <v>0</v>
      </c>
      <c r="L14" s="40">
        <f>TRUNC(G14*K14)</f>
        <v>0</v>
      </c>
      <c r="M14" s="25">
        <v>0</v>
      </c>
      <c r="N14" s="40">
        <f t="shared" si="2"/>
        <v>0</v>
      </c>
      <c r="O14" s="25" t="str">
        <f t="shared" si="3"/>
        <v/>
      </c>
      <c r="P14" s="25">
        <f t="shared" si="4"/>
        <v>0</v>
      </c>
      <c r="Q14" s="12" t="s">
        <v>321</v>
      </c>
    </row>
    <row r="15" spans="1:31" ht="23.1" customHeight="1">
      <c r="A15" s="13" t="s">
        <v>256</v>
      </c>
      <c r="B15" s="13" t="s">
        <v>311</v>
      </c>
      <c r="C15" s="13" t="s">
        <v>181</v>
      </c>
      <c r="D15" s="12" t="s">
        <v>209</v>
      </c>
      <c r="E15" s="12" t="s">
        <v>210</v>
      </c>
      <c r="F15" s="19" t="s">
        <v>146</v>
      </c>
      <c r="G15" s="15">
        <v>2</v>
      </c>
      <c r="H15" s="25"/>
      <c r="I15" s="40">
        <f t="shared" si="0"/>
        <v>0</v>
      </c>
      <c r="J15" s="25">
        <v>2</v>
      </c>
      <c r="K15" s="25">
        <v>0</v>
      </c>
      <c r="L15" s="40">
        <f t="shared" si="1"/>
        <v>0</v>
      </c>
      <c r="M15" s="25">
        <v>0</v>
      </c>
      <c r="N15" s="40">
        <f t="shared" si="2"/>
        <v>0</v>
      </c>
      <c r="O15" s="25" t="str">
        <f t="shared" si="3"/>
        <v/>
      </c>
      <c r="P15" s="25">
        <f t="shared" si="4"/>
        <v>0</v>
      </c>
      <c r="Q15" s="12" t="s">
        <v>402</v>
      </c>
    </row>
    <row r="16" spans="1:31" ht="23.1" customHeight="1">
      <c r="A16" s="13" t="s">
        <v>407</v>
      </c>
      <c r="B16" s="13" t="s">
        <v>311</v>
      </c>
      <c r="C16" s="13" t="s">
        <v>181</v>
      </c>
      <c r="D16" s="12" t="s">
        <v>396</v>
      </c>
      <c r="E16" s="12" t="s">
        <v>397</v>
      </c>
      <c r="F16" s="19" t="s">
        <v>146</v>
      </c>
      <c r="G16" s="15">
        <v>1</v>
      </c>
      <c r="H16" s="25">
        <v>120000</v>
      </c>
      <c r="I16" s="40">
        <f t="shared" si="0"/>
        <v>120000</v>
      </c>
      <c r="J16" s="25">
        <v>1</v>
      </c>
      <c r="K16" s="25">
        <v>0</v>
      </c>
      <c r="L16" s="40">
        <f t="shared" si="1"/>
        <v>0</v>
      </c>
      <c r="M16" s="25">
        <v>0</v>
      </c>
      <c r="N16" s="40">
        <f t="shared" si="2"/>
        <v>0</v>
      </c>
      <c r="O16" s="25">
        <f t="shared" si="3"/>
        <v>120000</v>
      </c>
      <c r="P16" s="25">
        <f t="shared" si="4"/>
        <v>120000</v>
      </c>
      <c r="Q16" s="12"/>
    </row>
    <row r="17" spans="1:31" ht="23.1" customHeight="1">
      <c r="A17" s="13" t="s">
        <v>408</v>
      </c>
      <c r="B17" s="13" t="s">
        <v>311</v>
      </c>
      <c r="C17" s="13" t="s">
        <v>181</v>
      </c>
      <c r="D17" s="12" t="s">
        <v>398</v>
      </c>
      <c r="E17" s="12" t="s">
        <v>397</v>
      </c>
      <c r="F17" s="19" t="s">
        <v>146</v>
      </c>
      <c r="G17" s="15">
        <v>1</v>
      </c>
      <c r="H17" s="25">
        <v>100000</v>
      </c>
      <c r="I17" s="40">
        <f t="shared" si="0"/>
        <v>100000</v>
      </c>
      <c r="J17" s="25">
        <v>1</v>
      </c>
      <c r="K17" s="25">
        <v>0</v>
      </c>
      <c r="L17" s="40">
        <f t="shared" si="1"/>
        <v>0</v>
      </c>
      <c r="M17" s="25">
        <v>0</v>
      </c>
      <c r="N17" s="40">
        <f t="shared" si="2"/>
        <v>0</v>
      </c>
      <c r="O17" s="25">
        <f t="shared" si="3"/>
        <v>100000</v>
      </c>
      <c r="P17" s="25">
        <f t="shared" si="4"/>
        <v>100000</v>
      </c>
      <c r="Q17" s="12"/>
    </row>
    <row r="18" spans="1:31" ht="23.1" customHeight="1">
      <c r="A18" s="13" t="s">
        <v>331</v>
      </c>
      <c r="B18" s="13" t="s">
        <v>311</v>
      </c>
      <c r="C18" s="13" t="s">
        <v>332</v>
      </c>
      <c r="D18" s="12" t="s">
        <v>333</v>
      </c>
      <c r="E18" s="12" t="s">
        <v>334</v>
      </c>
      <c r="F18" s="19" t="s">
        <v>273</v>
      </c>
      <c r="G18" s="15">
        <v>1</v>
      </c>
      <c r="H18" s="25">
        <v>1286</v>
      </c>
      <c r="I18" s="40">
        <f>H18</f>
        <v>1286</v>
      </c>
      <c r="J18" s="25">
        <v>1</v>
      </c>
      <c r="K18" s="25"/>
      <c r="L18" s="40">
        <f t="shared" si="1"/>
        <v>0</v>
      </c>
      <c r="M18" s="25"/>
      <c r="N18" s="40">
        <f t="shared" si="2"/>
        <v>0</v>
      </c>
      <c r="O18" s="25">
        <f t="shared" si="3"/>
        <v>1286</v>
      </c>
      <c r="P18" s="25">
        <f t="shared" si="4"/>
        <v>1286</v>
      </c>
      <c r="Q18" s="12"/>
      <c r="AC18" s="23">
        <f>TRUNC(TRUNC(SUM(AC4:AC17))*[46]옵션!$B$33/100)</f>
        <v>1286</v>
      </c>
      <c r="AD18" s="23">
        <f>TRUNC(SUM(I4:I17))+TRUNC(SUM(N4:N17))</f>
        <v>667428</v>
      </c>
    </row>
    <row r="19" spans="1:31" ht="23.1" customHeight="1">
      <c r="A19" s="13" t="s">
        <v>264</v>
      </c>
      <c r="B19" s="13" t="s">
        <v>311</v>
      </c>
      <c r="C19" s="13" t="s">
        <v>227</v>
      </c>
      <c r="D19" s="12" t="s">
        <v>212</v>
      </c>
      <c r="E19" s="12" t="s">
        <v>228</v>
      </c>
      <c r="F19" s="19" t="s">
        <v>214</v>
      </c>
      <c r="G19" s="15">
        <v>0.16</v>
      </c>
      <c r="H19" s="25">
        <v>0</v>
      </c>
      <c r="I19" s="40">
        <f>TRUNC(G19*H19)</f>
        <v>0</v>
      </c>
      <c r="J19" s="25">
        <f>[46]노임근거!G15</f>
        <v>0.16</v>
      </c>
      <c r="K19" s="25">
        <v>273676</v>
      </c>
      <c r="L19" s="40">
        <f t="shared" si="1"/>
        <v>43788</v>
      </c>
      <c r="M19" s="25">
        <v>0</v>
      </c>
      <c r="N19" s="40">
        <f t="shared" si="2"/>
        <v>0</v>
      </c>
      <c r="O19" s="25">
        <f t="shared" si="3"/>
        <v>273676</v>
      </c>
      <c r="P19" s="25">
        <f t="shared" si="4"/>
        <v>43788</v>
      </c>
      <c r="Q19" s="12"/>
      <c r="AE19" s="23">
        <f>L19</f>
        <v>43788</v>
      </c>
    </row>
    <row r="20" spans="1:31" ht="23.1" customHeight="1">
      <c r="A20" s="13" t="s">
        <v>257</v>
      </c>
      <c r="B20" s="13" t="s">
        <v>311</v>
      </c>
      <c r="C20" s="13" t="s">
        <v>211</v>
      </c>
      <c r="D20" s="12" t="s">
        <v>212</v>
      </c>
      <c r="E20" s="12" t="s">
        <v>213</v>
      </c>
      <c r="F20" s="19" t="s">
        <v>214</v>
      </c>
      <c r="G20" s="15">
        <v>1</v>
      </c>
      <c r="H20" s="25">
        <v>0</v>
      </c>
      <c r="I20" s="40">
        <f>TRUNC(G20*H20)</f>
        <v>0</v>
      </c>
      <c r="J20" s="25">
        <f>[46]노임근거!G16</f>
        <v>1</v>
      </c>
      <c r="K20" s="25">
        <v>284880</v>
      </c>
      <c r="L20" s="40">
        <f t="shared" si="1"/>
        <v>284880</v>
      </c>
      <c r="M20" s="25">
        <v>0</v>
      </c>
      <c r="N20" s="40">
        <f t="shared" si="2"/>
        <v>0</v>
      </c>
      <c r="O20" s="25">
        <f t="shared" si="3"/>
        <v>284880</v>
      </c>
      <c r="P20" s="25">
        <f t="shared" si="4"/>
        <v>284880</v>
      </c>
      <c r="Q20" s="12"/>
      <c r="AE20" s="23">
        <f>L20</f>
        <v>284880</v>
      </c>
    </row>
    <row r="21" spans="1:31" ht="23.1" customHeight="1">
      <c r="A21" s="13" t="s">
        <v>259</v>
      </c>
      <c r="B21" s="13" t="s">
        <v>311</v>
      </c>
      <c r="C21" s="13" t="s">
        <v>217</v>
      </c>
      <c r="D21" s="12" t="s">
        <v>212</v>
      </c>
      <c r="E21" s="12" t="s">
        <v>218</v>
      </c>
      <c r="F21" s="19" t="s">
        <v>214</v>
      </c>
      <c r="G21" s="15">
        <v>4</v>
      </c>
      <c r="H21" s="25">
        <v>0</v>
      </c>
      <c r="I21" s="40">
        <f>TRUNC(G21*H21)</f>
        <v>0</v>
      </c>
      <c r="J21" s="25">
        <f>[46]노임근거!G17</f>
        <v>4</v>
      </c>
      <c r="K21" s="25">
        <v>315528</v>
      </c>
      <c r="L21" s="40">
        <f t="shared" si="1"/>
        <v>1262112</v>
      </c>
      <c r="M21" s="25">
        <v>0</v>
      </c>
      <c r="N21" s="40">
        <f t="shared" si="2"/>
        <v>0</v>
      </c>
      <c r="O21" s="25">
        <f t="shared" si="3"/>
        <v>315528</v>
      </c>
      <c r="P21" s="25">
        <f t="shared" si="4"/>
        <v>1262112</v>
      </c>
      <c r="Q21" s="12"/>
      <c r="AE21" s="23">
        <f>L21</f>
        <v>1262112</v>
      </c>
    </row>
    <row r="22" spans="1:31" ht="23.1" customHeight="1">
      <c r="A22" s="13" t="s">
        <v>335</v>
      </c>
      <c r="B22" s="13" t="s">
        <v>311</v>
      </c>
      <c r="C22" s="13" t="s">
        <v>336</v>
      </c>
      <c r="D22" s="12" t="s">
        <v>337</v>
      </c>
      <c r="E22" s="12" t="s">
        <v>338</v>
      </c>
      <c r="F22" s="19" t="s">
        <v>273</v>
      </c>
      <c r="G22" s="15">
        <v>1</v>
      </c>
      <c r="H22" s="25">
        <v>58457</v>
      </c>
      <c r="I22" s="40">
        <f>H22</f>
        <v>58457</v>
      </c>
      <c r="J22" s="25">
        <v>1</v>
      </c>
      <c r="K22" s="25"/>
      <c r="L22" s="40">
        <f t="shared" si="1"/>
        <v>0</v>
      </c>
      <c r="M22" s="25"/>
      <c r="N22" s="40">
        <f t="shared" si="2"/>
        <v>0</v>
      </c>
      <c r="O22" s="25">
        <f t="shared" si="3"/>
        <v>58457</v>
      </c>
      <c r="P22" s="25">
        <f t="shared" si="4"/>
        <v>58457</v>
      </c>
      <c r="Q22" s="12"/>
    </row>
    <row r="23" spans="1:31" ht="23.1" customHeight="1">
      <c r="D23" s="12"/>
      <c r="E23" s="12"/>
      <c r="F23" s="19"/>
      <c r="G23" s="15"/>
      <c r="H23" s="25"/>
      <c r="I23" s="40"/>
      <c r="J23" s="25"/>
      <c r="K23" s="25"/>
      <c r="L23" s="40"/>
      <c r="M23" s="25"/>
      <c r="N23" s="40"/>
      <c r="O23" s="25"/>
      <c r="P23" s="25"/>
      <c r="Q23" s="12"/>
      <c r="AC23" s="23">
        <f>TRUNC(AE23*[46]옵션!$B$36/100)</f>
        <v>58457</v>
      </c>
      <c r="AD23" s="23">
        <f>TRUNC(SUM(L4:L21))</f>
        <v>1948584</v>
      </c>
      <c r="AE23" s="23">
        <f>TRUNC(SUM(AE4:AE22))</f>
        <v>1948584</v>
      </c>
    </row>
    <row r="24" spans="1:31" ht="23.1" customHeight="1">
      <c r="D24" s="12"/>
      <c r="E24" s="12"/>
      <c r="F24" s="19"/>
      <c r="G24" s="15"/>
      <c r="H24" s="25"/>
      <c r="I24" s="40"/>
      <c r="J24" s="25"/>
      <c r="K24" s="25"/>
      <c r="L24" s="40"/>
      <c r="M24" s="25"/>
      <c r="N24" s="40"/>
      <c r="O24" s="25"/>
      <c r="P24" s="25"/>
      <c r="Q24" s="12"/>
    </row>
    <row r="25" spans="1:31" ht="23.1" customHeight="1">
      <c r="D25" s="12"/>
      <c r="E25" s="12"/>
      <c r="F25" s="19"/>
      <c r="G25" s="15"/>
      <c r="H25" s="25"/>
      <c r="I25" s="40"/>
      <c r="J25" s="25"/>
      <c r="K25" s="25"/>
      <c r="L25" s="40"/>
      <c r="M25" s="25"/>
      <c r="N25" s="40"/>
      <c r="O25" s="25"/>
      <c r="P25" s="25"/>
      <c r="Q25" s="12"/>
    </row>
    <row r="26" spans="1:31" ht="23.1" customHeight="1">
      <c r="D26" s="12"/>
      <c r="E26" s="12"/>
      <c r="F26" s="19"/>
      <c r="G26" s="15"/>
      <c r="H26" s="25"/>
      <c r="I26" s="40"/>
      <c r="J26" s="25"/>
      <c r="K26" s="25"/>
      <c r="L26" s="40"/>
      <c r="M26" s="25"/>
      <c r="N26" s="40"/>
      <c r="O26" s="25"/>
      <c r="P26" s="25"/>
      <c r="Q26" s="12"/>
    </row>
    <row r="27" spans="1:31" ht="23.1" customHeight="1">
      <c r="D27" s="12"/>
      <c r="E27" s="12"/>
      <c r="F27" s="19"/>
      <c r="G27" s="15"/>
      <c r="H27" s="25"/>
      <c r="I27" s="40"/>
      <c r="J27" s="25"/>
      <c r="K27" s="25"/>
      <c r="L27" s="40"/>
      <c r="M27" s="25"/>
      <c r="N27" s="40"/>
      <c r="O27" s="25"/>
      <c r="P27" s="25"/>
      <c r="Q27" s="12"/>
    </row>
    <row r="28" spans="1:31" ht="23.1" customHeight="1">
      <c r="D28" s="12"/>
      <c r="E28" s="12"/>
      <c r="F28" s="19"/>
      <c r="G28" s="15"/>
      <c r="H28" s="25"/>
      <c r="I28" s="40"/>
      <c r="J28" s="25"/>
      <c r="K28" s="25"/>
      <c r="L28" s="40"/>
      <c r="M28" s="25"/>
      <c r="N28" s="40"/>
      <c r="O28" s="25"/>
      <c r="P28" s="25"/>
      <c r="Q28" s="12"/>
    </row>
    <row r="29" spans="1:31" ht="23.1" customHeight="1">
      <c r="B29" s="13" t="s">
        <v>294</v>
      </c>
      <c r="D29" s="12" t="s">
        <v>295</v>
      </c>
      <c r="E29" s="12"/>
      <c r="F29" s="19"/>
      <c r="G29" s="15"/>
      <c r="H29" s="25"/>
      <c r="I29" s="40">
        <f>TRUNC(SUM(I4:I28))</f>
        <v>727171</v>
      </c>
      <c r="J29" s="25"/>
      <c r="K29" s="25"/>
      <c r="L29" s="40">
        <f>TRUNC(SUM(L4:L28))</f>
        <v>1948584</v>
      </c>
      <c r="M29" s="25"/>
      <c r="N29" s="40">
        <f>TRUNC(SUM(N4:N28))</f>
        <v>0</v>
      </c>
      <c r="O29" s="25"/>
      <c r="P29" s="25">
        <f>TRUNC(SUM(P4:P28))</f>
        <v>2675755</v>
      </c>
      <c r="Q29" s="12"/>
    </row>
  </sheetData>
  <mergeCells count="15">
    <mergeCell ref="D4:Q4"/>
    <mergeCell ref="D1:N1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B6CEB-BDCA-4104-9C48-B0B2BCACA51C}">
  <sheetPr>
    <tabColor rgb="FFFFC000"/>
  </sheetPr>
  <dimension ref="A1:AE29"/>
  <sheetViews>
    <sheetView view="pageBreakPreview" topLeftCell="D1" zoomScaleNormal="100" zoomScaleSheetLayoutView="100" workbookViewId="0">
      <pane ySplit="3" topLeftCell="A13" activePane="bottomLeft" state="frozen"/>
      <selection activeCell="D17" sqref="D17"/>
      <selection pane="bottomLeft" activeCell="E14" sqref="E14"/>
    </sheetView>
  </sheetViews>
  <sheetFormatPr defaultRowHeight="23.1" customHeight="1"/>
  <cols>
    <col min="1" max="1" width="12.109375" style="82" hidden="1" customWidth="1"/>
    <col min="2" max="2" width="17.44140625" style="82" hidden="1" customWidth="1"/>
    <col min="3" max="3" width="20.6640625" style="82" hidden="1" customWidth="1"/>
    <col min="4" max="4" width="24.33203125" style="82" customWidth="1"/>
    <col min="5" max="5" width="25.33203125" style="82" customWidth="1"/>
    <col min="6" max="6" width="4.21875" style="94" customWidth="1"/>
    <col min="7" max="7" width="10" style="95" customWidth="1"/>
    <col min="8" max="8" width="13" style="87" customWidth="1"/>
    <col min="9" max="9" width="13.21875" style="87" customWidth="1"/>
    <col min="10" max="10" width="5.5546875" style="87" hidden="1" customWidth="1"/>
    <col min="11" max="11" width="10.44140625" style="87" customWidth="1"/>
    <col min="12" max="12" width="11.77734375" style="87" customWidth="1"/>
    <col min="13" max="13" width="8.44140625" style="87" customWidth="1"/>
    <col min="14" max="14" width="9.109375" style="87" customWidth="1"/>
    <col min="15" max="15" width="6" style="87" hidden="1" customWidth="1"/>
    <col min="16" max="16" width="13" style="87" customWidth="1"/>
    <col min="17" max="17" width="11.109375" style="82" customWidth="1"/>
    <col min="18" max="26" width="8.88671875" style="81"/>
    <col min="27" max="31" width="11.77734375" style="87" customWidth="1"/>
    <col min="32" max="256" width="8.88671875" style="81"/>
    <col min="257" max="259" width="0" style="81" hidden="1" customWidth="1"/>
    <col min="260" max="260" width="24.33203125" style="81" customWidth="1"/>
    <col min="261" max="261" width="25.33203125" style="81" customWidth="1"/>
    <col min="262" max="262" width="4.21875" style="81" customWidth="1"/>
    <col min="263" max="263" width="10" style="81" customWidth="1"/>
    <col min="264" max="264" width="13" style="81" customWidth="1"/>
    <col min="265" max="265" width="13.21875" style="81" customWidth="1"/>
    <col min="266" max="266" width="0" style="81" hidden="1" customWidth="1"/>
    <col min="267" max="267" width="10.44140625" style="81" customWidth="1"/>
    <col min="268" max="268" width="11.77734375" style="81" customWidth="1"/>
    <col min="269" max="269" width="8.44140625" style="81" customWidth="1"/>
    <col min="270" max="270" width="9.109375" style="81" customWidth="1"/>
    <col min="271" max="271" width="0" style="81" hidden="1" customWidth="1"/>
    <col min="272" max="272" width="13" style="81" customWidth="1"/>
    <col min="273" max="273" width="11.109375" style="81" customWidth="1"/>
    <col min="274" max="282" width="8.88671875" style="81"/>
    <col min="283" max="287" width="11.77734375" style="81" customWidth="1"/>
    <col min="288" max="512" width="8.88671875" style="81"/>
    <col min="513" max="515" width="0" style="81" hidden="1" customWidth="1"/>
    <col min="516" max="516" width="24.33203125" style="81" customWidth="1"/>
    <col min="517" max="517" width="25.33203125" style="81" customWidth="1"/>
    <col min="518" max="518" width="4.21875" style="81" customWidth="1"/>
    <col min="519" max="519" width="10" style="81" customWidth="1"/>
    <col min="520" max="520" width="13" style="81" customWidth="1"/>
    <col min="521" max="521" width="13.21875" style="81" customWidth="1"/>
    <col min="522" max="522" width="0" style="81" hidden="1" customWidth="1"/>
    <col min="523" max="523" width="10.44140625" style="81" customWidth="1"/>
    <col min="524" max="524" width="11.77734375" style="81" customWidth="1"/>
    <col min="525" max="525" width="8.44140625" style="81" customWidth="1"/>
    <col min="526" max="526" width="9.109375" style="81" customWidth="1"/>
    <col min="527" max="527" width="0" style="81" hidden="1" customWidth="1"/>
    <col min="528" max="528" width="13" style="81" customWidth="1"/>
    <col min="529" max="529" width="11.109375" style="81" customWidth="1"/>
    <col min="530" max="538" width="8.88671875" style="81"/>
    <col min="539" max="543" width="11.77734375" style="81" customWidth="1"/>
    <col min="544" max="768" width="8.88671875" style="81"/>
    <col min="769" max="771" width="0" style="81" hidden="1" customWidth="1"/>
    <col min="772" max="772" width="24.33203125" style="81" customWidth="1"/>
    <col min="773" max="773" width="25.33203125" style="81" customWidth="1"/>
    <col min="774" max="774" width="4.21875" style="81" customWidth="1"/>
    <col min="775" max="775" width="10" style="81" customWidth="1"/>
    <col min="776" max="776" width="13" style="81" customWidth="1"/>
    <col min="777" max="777" width="13.21875" style="81" customWidth="1"/>
    <col min="778" max="778" width="0" style="81" hidden="1" customWidth="1"/>
    <col min="779" max="779" width="10.44140625" style="81" customWidth="1"/>
    <col min="780" max="780" width="11.77734375" style="81" customWidth="1"/>
    <col min="781" max="781" width="8.44140625" style="81" customWidth="1"/>
    <col min="782" max="782" width="9.109375" style="81" customWidth="1"/>
    <col min="783" max="783" width="0" style="81" hidden="1" customWidth="1"/>
    <col min="784" max="784" width="13" style="81" customWidth="1"/>
    <col min="785" max="785" width="11.109375" style="81" customWidth="1"/>
    <col min="786" max="794" width="8.88671875" style="81"/>
    <col min="795" max="799" width="11.77734375" style="81" customWidth="1"/>
    <col min="800" max="1024" width="8.88671875" style="81"/>
    <col min="1025" max="1027" width="0" style="81" hidden="1" customWidth="1"/>
    <col min="1028" max="1028" width="24.33203125" style="81" customWidth="1"/>
    <col min="1029" max="1029" width="25.33203125" style="81" customWidth="1"/>
    <col min="1030" max="1030" width="4.21875" style="81" customWidth="1"/>
    <col min="1031" max="1031" width="10" style="81" customWidth="1"/>
    <col min="1032" max="1032" width="13" style="81" customWidth="1"/>
    <col min="1033" max="1033" width="13.21875" style="81" customWidth="1"/>
    <col min="1034" max="1034" width="0" style="81" hidden="1" customWidth="1"/>
    <col min="1035" max="1035" width="10.44140625" style="81" customWidth="1"/>
    <col min="1036" max="1036" width="11.77734375" style="81" customWidth="1"/>
    <col min="1037" max="1037" width="8.44140625" style="81" customWidth="1"/>
    <col min="1038" max="1038" width="9.109375" style="81" customWidth="1"/>
    <col min="1039" max="1039" width="0" style="81" hidden="1" customWidth="1"/>
    <col min="1040" max="1040" width="13" style="81" customWidth="1"/>
    <col min="1041" max="1041" width="11.109375" style="81" customWidth="1"/>
    <col min="1042" max="1050" width="8.88671875" style="81"/>
    <col min="1051" max="1055" width="11.77734375" style="81" customWidth="1"/>
    <col min="1056" max="1280" width="8.88671875" style="81"/>
    <col min="1281" max="1283" width="0" style="81" hidden="1" customWidth="1"/>
    <col min="1284" max="1284" width="24.33203125" style="81" customWidth="1"/>
    <col min="1285" max="1285" width="25.33203125" style="81" customWidth="1"/>
    <col min="1286" max="1286" width="4.21875" style="81" customWidth="1"/>
    <col min="1287" max="1287" width="10" style="81" customWidth="1"/>
    <col min="1288" max="1288" width="13" style="81" customWidth="1"/>
    <col min="1289" max="1289" width="13.21875" style="81" customWidth="1"/>
    <col min="1290" max="1290" width="0" style="81" hidden="1" customWidth="1"/>
    <col min="1291" max="1291" width="10.44140625" style="81" customWidth="1"/>
    <col min="1292" max="1292" width="11.77734375" style="81" customWidth="1"/>
    <col min="1293" max="1293" width="8.44140625" style="81" customWidth="1"/>
    <col min="1294" max="1294" width="9.109375" style="81" customWidth="1"/>
    <col min="1295" max="1295" width="0" style="81" hidden="1" customWidth="1"/>
    <col min="1296" max="1296" width="13" style="81" customWidth="1"/>
    <col min="1297" max="1297" width="11.109375" style="81" customWidth="1"/>
    <col min="1298" max="1306" width="8.88671875" style="81"/>
    <col min="1307" max="1311" width="11.77734375" style="81" customWidth="1"/>
    <col min="1312" max="1536" width="8.88671875" style="81"/>
    <col min="1537" max="1539" width="0" style="81" hidden="1" customWidth="1"/>
    <col min="1540" max="1540" width="24.33203125" style="81" customWidth="1"/>
    <col min="1541" max="1541" width="25.33203125" style="81" customWidth="1"/>
    <col min="1542" max="1542" width="4.21875" style="81" customWidth="1"/>
    <col min="1543" max="1543" width="10" style="81" customWidth="1"/>
    <col min="1544" max="1544" width="13" style="81" customWidth="1"/>
    <col min="1545" max="1545" width="13.21875" style="81" customWidth="1"/>
    <col min="1546" max="1546" width="0" style="81" hidden="1" customWidth="1"/>
    <col min="1547" max="1547" width="10.44140625" style="81" customWidth="1"/>
    <col min="1548" max="1548" width="11.77734375" style="81" customWidth="1"/>
    <col min="1549" max="1549" width="8.44140625" style="81" customWidth="1"/>
    <col min="1550" max="1550" width="9.109375" style="81" customWidth="1"/>
    <col min="1551" max="1551" width="0" style="81" hidden="1" customWidth="1"/>
    <col min="1552" max="1552" width="13" style="81" customWidth="1"/>
    <col min="1553" max="1553" width="11.109375" style="81" customWidth="1"/>
    <col min="1554" max="1562" width="8.88671875" style="81"/>
    <col min="1563" max="1567" width="11.77734375" style="81" customWidth="1"/>
    <col min="1568" max="1792" width="8.88671875" style="81"/>
    <col min="1793" max="1795" width="0" style="81" hidden="1" customWidth="1"/>
    <col min="1796" max="1796" width="24.33203125" style="81" customWidth="1"/>
    <col min="1797" max="1797" width="25.33203125" style="81" customWidth="1"/>
    <col min="1798" max="1798" width="4.21875" style="81" customWidth="1"/>
    <col min="1799" max="1799" width="10" style="81" customWidth="1"/>
    <col min="1800" max="1800" width="13" style="81" customWidth="1"/>
    <col min="1801" max="1801" width="13.21875" style="81" customWidth="1"/>
    <col min="1802" max="1802" width="0" style="81" hidden="1" customWidth="1"/>
    <col min="1803" max="1803" width="10.44140625" style="81" customWidth="1"/>
    <col min="1804" max="1804" width="11.77734375" style="81" customWidth="1"/>
    <col min="1805" max="1805" width="8.44140625" style="81" customWidth="1"/>
    <col min="1806" max="1806" width="9.109375" style="81" customWidth="1"/>
    <col min="1807" max="1807" width="0" style="81" hidden="1" customWidth="1"/>
    <col min="1808" max="1808" width="13" style="81" customWidth="1"/>
    <col min="1809" max="1809" width="11.109375" style="81" customWidth="1"/>
    <col min="1810" max="1818" width="8.88671875" style="81"/>
    <col min="1819" max="1823" width="11.77734375" style="81" customWidth="1"/>
    <col min="1824" max="2048" width="8.88671875" style="81"/>
    <col min="2049" max="2051" width="0" style="81" hidden="1" customWidth="1"/>
    <col min="2052" max="2052" width="24.33203125" style="81" customWidth="1"/>
    <col min="2053" max="2053" width="25.33203125" style="81" customWidth="1"/>
    <col min="2054" max="2054" width="4.21875" style="81" customWidth="1"/>
    <col min="2055" max="2055" width="10" style="81" customWidth="1"/>
    <col min="2056" max="2056" width="13" style="81" customWidth="1"/>
    <col min="2057" max="2057" width="13.21875" style="81" customWidth="1"/>
    <col min="2058" max="2058" width="0" style="81" hidden="1" customWidth="1"/>
    <col min="2059" max="2059" width="10.44140625" style="81" customWidth="1"/>
    <col min="2060" max="2060" width="11.77734375" style="81" customWidth="1"/>
    <col min="2061" max="2061" width="8.44140625" style="81" customWidth="1"/>
    <col min="2062" max="2062" width="9.109375" style="81" customWidth="1"/>
    <col min="2063" max="2063" width="0" style="81" hidden="1" customWidth="1"/>
    <col min="2064" max="2064" width="13" style="81" customWidth="1"/>
    <col min="2065" max="2065" width="11.109375" style="81" customWidth="1"/>
    <col min="2066" max="2074" width="8.88671875" style="81"/>
    <col min="2075" max="2079" width="11.77734375" style="81" customWidth="1"/>
    <col min="2080" max="2304" width="8.88671875" style="81"/>
    <col min="2305" max="2307" width="0" style="81" hidden="1" customWidth="1"/>
    <col min="2308" max="2308" width="24.33203125" style="81" customWidth="1"/>
    <col min="2309" max="2309" width="25.33203125" style="81" customWidth="1"/>
    <col min="2310" max="2310" width="4.21875" style="81" customWidth="1"/>
    <col min="2311" max="2311" width="10" style="81" customWidth="1"/>
    <col min="2312" max="2312" width="13" style="81" customWidth="1"/>
    <col min="2313" max="2313" width="13.21875" style="81" customWidth="1"/>
    <col min="2314" max="2314" width="0" style="81" hidden="1" customWidth="1"/>
    <col min="2315" max="2315" width="10.44140625" style="81" customWidth="1"/>
    <col min="2316" max="2316" width="11.77734375" style="81" customWidth="1"/>
    <col min="2317" max="2317" width="8.44140625" style="81" customWidth="1"/>
    <col min="2318" max="2318" width="9.109375" style="81" customWidth="1"/>
    <col min="2319" max="2319" width="0" style="81" hidden="1" customWidth="1"/>
    <col min="2320" max="2320" width="13" style="81" customWidth="1"/>
    <col min="2321" max="2321" width="11.109375" style="81" customWidth="1"/>
    <col min="2322" max="2330" width="8.88671875" style="81"/>
    <col min="2331" max="2335" width="11.77734375" style="81" customWidth="1"/>
    <col min="2336" max="2560" width="8.88671875" style="81"/>
    <col min="2561" max="2563" width="0" style="81" hidden="1" customWidth="1"/>
    <col min="2564" max="2564" width="24.33203125" style="81" customWidth="1"/>
    <col min="2565" max="2565" width="25.33203125" style="81" customWidth="1"/>
    <col min="2566" max="2566" width="4.21875" style="81" customWidth="1"/>
    <col min="2567" max="2567" width="10" style="81" customWidth="1"/>
    <col min="2568" max="2568" width="13" style="81" customWidth="1"/>
    <col min="2569" max="2569" width="13.21875" style="81" customWidth="1"/>
    <col min="2570" max="2570" width="0" style="81" hidden="1" customWidth="1"/>
    <col min="2571" max="2571" width="10.44140625" style="81" customWidth="1"/>
    <col min="2572" max="2572" width="11.77734375" style="81" customWidth="1"/>
    <col min="2573" max="2573" width="8.44140625" style="81" customWidth="1"/>
    <col min="2574" max="2574" width="9.109375" style="81" customWidth="1"/>
    <col min="2575" max="2575" width="0" style="81" hidden="1" customWidth="1"/>
    <col min="2576" max="2576" width="13" style="81" customWidth="1"/>
    <col min="2577" max="2577" width="11.109375" style="81" customWidth="1"/>
    <col min="2578" max="2586" width="8.88671875" style="81"/>
    <col min="2587" max="2591" width="11.77734375" style="81" customWidth="1"/>
    <col min="2592" max="2816" width="8.88671875" style="81"/>
    <col min="2817" max="2819" width="0" style="81" hidden="1" customWidth="1"/>
    <col min="2820" max="2820" width="24.33203125" style="81" customWidth="1"/>
    <col min="2821" max="2821" width="25.33203125" style="81" customWidth="1"/>
    <col min="2822" max="2822" width="4.21875" style="81" customWidth="1"/>
    <col min="2823" max="2823" width="10" style="81" customWidth="1"/>
    <col min="2824" max="2824" width="13" style="81" customWidth="1"/>
    <col min="2825" max="2825" width="13.21875" style="81" customWidth="1"/>
    <col min="2826" max="2826" width="0" style="81" hidden="1" customWidth="1"/>
    <col min="2827" max="2827" width="10.44140625" style="81" customWidth="1"/>
    <col min="2828" max="2828" width="11.77734375" style="81" customWidth="1"/>
    <col min="2829" max="2829" width="8.44140625" style="81" customWidth="1"/>
    <col min="2830" max="2830" width="9.109375" style="81" customWidth="1"/>
    <col min="2831" max="2831" width="0" style="81" hidden="1" customWidth="1"/>
    <col min="2832" max="2832" width="13" style="81" customWidth="1"/>
    <col min="2833" max="2833" width="11.109375" style="81" customWidth="1"/>
    <col min="2834" max="2842" width="8.88671875" style="81"/>
    <col min="2843" max="2847" width="11.77734375" style="81" customWidth="1"/>
    <col min="2848" max="3072" width="8.88671875" style="81"/>
    <col min="3073" max="3075" width="0" style="81" hidden="1" customWidth="1"/>
    <col min="3076" max="3076" width="24.33203125" style="81" customWidth="1"/>
    <col min="3077" max="3077" width="25.33203125" style="81" customWidth="1"/>
    <col min="3078" max="3078" width="4.21875" style="81" customWidth="1"/>
    <col min="3079" max="3079" width="10" style="81" customWidth="1"/>
    <col min="3080" max="3080" width="13" style="81" customWidth="1"/>
    <col min="3081" max="3081" width="13.21875" style="81" customWidth="1"/>
    <col min="3082" max="3082" width="0" style="81" hidden="1" customWidth="1"/>
    <col min="3083" max="3083" width="10.44140625" style="81" customWidth="1"/>
    <col min="3084" max="3084" width="11.77734375" style="81" customWidth="1"/>
    <col min="3085" max="3085" width="8.44140625" style="81" customWidth="1"/>
    <col min="3086" max="3086" width="9.109375" style="81" customWidth="1"/>
    <col min="3087" max="3087" width="0" style="81" hidden="1" customWidth="1"/>
    <col min="3088" max="3088" width="13" style="81" customWidth="1"/>
    <col min="3089" max="3089" width="11.109375" style="81" customWidth="1"/>
    <col min="3090" max="3098" width="8.88671875" style="81"/>
    <col min="3099" max="3103" width="11.77734375" style="81" customWidth="1"/>
    <col min="3104" max="3328" width="8.88671875" style="81"/>
    <col min="3329" max="3331" width="0" style="81" hidden="1" customWidth="1"/>
    <col min="3332" max="3332" width="24.33203125" style="81" customWidth="1"/>
    <col min="3333" max="3333" width="25.33203125" style="81" customWidth="1"/>
    <col min="3334" max="3334" width="4.21875" style="81" customWidth="1"/>
    <col min="3335" max="3335" width="10" style="81" customWidth="1"/>
    <col min="3336" max="3336" width="13" style="81" customWidth="1"/>
    <col min="3337" max="3337" width="13.21875" style="81" customWidth="1"/>
    <col min="3338" max="3338" width="0" style="81" hidden="1" customWidth="1"/>
    <col min="3339" max="3339" width="10.44140625" style="81" customWidth="1"/>
    <col min="3340" max="3340" width="11.77734375" style="81" customWidth="1"/>
    <col min="3341" max="3341" width="8.44140625" style="81" customWidth="1"/>
    <col min="3342" max="3342" width="9.109375" style="81" customWidth="1"/>
    <col min="3343" max="3343" width="0" style="81" hidden="1" customWidth="1"/>
    <col min="3344" max="3344" width="13" style="81" customWidth="1"/>
    <col min="3345" max="3345" width="11.109375" style="81" customWidth="1"/>
    <col min="3346" max="3354" width="8.88671875" style="81"/>
    <col min="3355" max="3359" width="11.77734375" style="81" customWidth="1"/>
    <col min="3360" max="3584" width="8.88671875" style="81"/>
    <col min="3585" max="3587" width="0" style="81" hidden="1" customWidth="1"/>
    <col min="3588" max="3588" width="24.33203125" style="81" customWidth="1"/>
    <col min="3589" max="3589" width="25.33203125" style="81" customWidth="1"/>
    <col min="3590" max="3590" width="4.21875" style="81" customWidth="1"/>
    <col min="3591" max="3591" width="10" style="81" customWidth="1"/>
    <col min="3592" max="3592" width="13" style="81" customWidth="1"/>
    <col min="3593" max="3593" width="13.21875" style="81" customWidth="1"/>
    <col min="3594" max="3594" width="0" style="81" hidden="1" customWidth="1"/>
    <col min="3595" max="3595" width="10.44140625" style="81" customWidth="1"/>
    <col min="3596" max="3596" width="11.77734375" style="81" customWidth="1"/>
    <col min="3597" max="3597" width="8.44140625" style="81" customWidth="1"/>
    <col min="3598" max="3598" width="9.109375" style="81" customWidth="1"/>
    <col min="3599" max="3599" width="0" style="81" hidden="1" customWidth="1"/>
    <col min="3600" max="3600" width="13" style="81" customWidth="1"/>
    <col min="3601" max="3601" width="11.109375" style="81" customWidth="1"/>
    <col min="3602" max="3610" width="8.88671875" style="81"/>
    <col min="3611" max="3615" width="11.77734375" style="81" customWidth="1"/>
    <col min="3616" max="3840" width="8.88671875" style="81"/>
    <col min="3841" max="3843" width="0" style="81" hidden="1" customWidth="1"/>
    <col min="3844" max="3844" width="24.33203125" style="81" customWidth="1"/>
    <col min="3845" max="3845" width="25.33203125" style="81" customWidth="1"/>
    <col min="3846" max="3846" width="4.21875" style="81" customWidth="1"/>
    <col min="3847" max="3847" width="10" style="81" customWidth="1"/>
    <col min="3848" max="3848" width="13" style="81" customWidth="1"/>
    <col min="3849" max="3849" width="13.21875" style="81" customWidth="1"/>
    <col min="3850" max="3850" width="0" style="81" hidden="1" customWidth="1"/>
    <col min="3851" max="3851" width="10.44140625" style="81" customWidth="1"/>
    <col min="3852" max="3852" width="11.77734375" style="81" customWidth="1"/>
    <col min="3853" max="3853" width="8.44140625" style="81" customWidth="1"/>
    <col min="3854" max="3854" width="9.109375" style="81" customWidth="1"/>
    <col min="3855" max="3855" width="0" style="81" hidden="1" customWidth="1"/>
    <col min="3856" max="3856" width="13" style="81" customWidth="1"/>
    <col min="3857" max="3857" width="11.109375" style="81" customWidth="1"/>
    <col min="3858" max="3866" width="8.88671875" style="81"/>
    <col min="3867" max="3871" width="11.77734375" style="81" customWidth="1"/>
    <col min="3872" max="4096" width="8.88671875" style="81"/>
    <col min="4097" max="4099" width="0" style="81" hidden="1" customWidth="1"/>
    <col min="4100" max="4100" width="24.33203125" style="81" customWidth="1"/>
    <col min="4101" max="4101" width="25.33203125" style="81" customWidth="1"/>
    <col min="4102" max="4102" width="4.21875" style="81" customWidth="1"/>
    <col min="4103" max="4103" width="10" style="81" customWidth="1"/>
    <col min="4104" max="4104" width="13" style="81" customWidth="1"/>
    <col min="4105" max="4105" width="13.21875" style="81" customWidth="1"/>
    <col min="4106" max="4106" width="0" style="81" hidden="1" customWidth="1"/>
    <col min="4107" max="4107" width="10.44140625" style="81" customWidth="1"/>
    <col min="4108" max="4108" width="11.77734375" style="81" customWidth="1"/>
    <col min="4109" max="4109" width="8.44140625" style="81" customWidth="1"/>
    <col min="4110" max="4110" width="9.109375" style="81" customWidth="1"/>
    <col min="4111" max="4111" width="0" style="81" hidden="1" customWidth="1"/>
    <col min="4112" max="4112" width="13" style="81" customWidth="1"/>
    <col min="4113" max="4113" width="11.109375" style="81" customWidth="1"/>
    <col min="4114" max="4122" width="8.88671875" style="81"/>
    <col min="4123" max="4127" width="11.77734375" style="81" customWidth="1"/>
    <col min="4128" max="4352" width="8.88671875" style="81"/>
    <col min="4353" max="4355" width="0" style="81" hidden="1" customWidth="1"/>
    <col min="4356" max="4356" width="24.33203125" style="81" customWidth="1"/>
    <col min="4357" max="4357" width="25.33203125" style="81" customWidth="1"/>
    <col min="4358" max="4358" width="4.21875" style="81" customWidth="1"/>
    <col min="4359" max="4359" width="10" style="81" customWidth="1"/>
    <col min="4360" max="4360" width="13" style="81" customWidth="1"/>
    <col min="4361" max="4361" width="13.21875" style="81" customWidth="1"/>
    <col min="4362" max="4362" width="0" style="81" hidden="1" customWidth="1"/>
    <col min="4363" max="4363" width="10.44140625" style="81" customWidth="1"/>
    <col min="4364" max="4364" width="11.77734375" style="81" customWidth="1"/>
    <col min="4365" max="4365" width="8.44140625" style="81" customWidth="1"/>
    <col min="4366" max="4366" width="9.109375" style="81" customWidth="1"/>
    <col min="4367" max="4367" width="0" style="81" hidden="1" customWidth="1"/>
    <col min="4368" max="4368" width="13" style="81" customWidth="1"/>
    <col min="4369" max="4369" width="11.109375" style="81" customWidth="1"/>
    <col min="4370" max="4378" width="8.88671875" style="81"/>
    <col min="4379" max="4383" width="11.77734375" style="81" customWidth="1"/>
    <col min="4384" max="4608" width="8.88671875" style="81"/>
    <col min="4609" max="4611" width="0" style="81" hidden="1" customWidth="1"/>
    <col min="4612" max="4612" width="24.33203125" style="81" customWidth="1"/>
    <col min="4613" max="4613" width="25.33203125" style="81" customWidth="1"/>
    <col min="4614" max="4614" width="4.21875" style="81" customWidth="1"/>
    <col min="4615" max="4615" width="10" style="81" customWidth="1"/>
    <col min="4616" max="4616" width="13" style="81" customWidth="1"/>
    <col min="4617" max="4617" width="13.21875" style="81" customWidth="1"/>
    <col min="4618" max="4618" width="0" style="81" hidden="1" customWidth="1"/>
    <col min="4619" max="4619" width="10.44140625" style="81" customWidth="1"/>
    <col min="4620" max="4620" width="11.77734375" style="81" customWidth="1"/>
    <col min="4621" max="4621" width="8.44140625" style="81" customWidth="1"/>
    <col min="4622" max="4622" width="9.109375" style="81" customWidth="1"/>
    <col min="4623" max="4623" width="0" style="81" hidden="1" customWidth="1"/>
    <col min="4624" max="4624" width="13" style="81" customWidth="1"/>
    <col min="4625" max="4625" width="11.109375" style="81" customWidth="1"/>
    <col min="4626" max="4634" width="8.88671875" style="81"/>
    <col min="4635" max="4639" width="11.77734375" style="81" customWidth="1"/>
    <col min="4640" max="4864" width="8.88671875" style="81"/>
    <col min="4865" max="4867" width="0" style="81" hidden="1" customWidth="1"/>
    <col min="4868" max="4868" width="24.33203125" style="81" customWidth="1"/>
    <col min="4869" max="4869" width="25.33203125" style="81" customWidth="1"/>
    <col min="4870" max="4870" width="4.21875" style="81" customWidth="1"/>
    <col min="4871" max="4871" width="10" style="81" customWidth="1"/>
    <col min="4872" max="4872" width="13" style="81" customWidth="1"/>
    <col min="4873" max="4873" width="13.21875" style="81" customWidth="1"/>
    <col min="4874" max="4874" width="0" style="81" hidden="1" customWidth="1"/>
    <col min="4875" max="4875" width="10.44140625" style="81" customWidth="1"/>
    <col min="4876" max="4876" width="11.77734375" style="81" customWidth="1"/>
    <col min="4877" max="4877" width="8.44140625" style="81" customWidth="1"/>
    <col min="4878" max="4878" width="9.109375" style="81" customWidth="1"/>
    <col min="4879" max="4879" width="0" style="81" hidden="1" customWidth="1"/>
    <col min="4880" max="4880" width="13" style="81" customWidth="1"/>
    <col min="4881" max="4881" width="11.109375" style="81" customWidth="1"/>
    <col min="4882" max="4890" width="8.88671875" style="81"/>
    <col min="4891" max="4895" width="11.77734375" style="81" customWidth="1"/>
    <col min="4896" max="5120" width="8.88671875" style="81"/>
    <col min="5121" max="5123" width="0" style="81" hidden="1" customWidth="1"/>
    <col min="5124" max="5124" width="24.33203125" style="81" customWidth="1"/>
    <col min="5125" max="5125" width="25.33203125" style="81" customWidth="1"/>
    <col min="5126" max="5126" width="4.21875" style="81" customWidth="1"/>
    <col min="5127" max="5127" width="10" style="81" customWidth="1"/>
    <col min="5128" max="5128" width="13" style="81" customWidth="1"/>
    <col min="5129" max="5129" width="13.21875" style="81" customWidth="1"/>
    <col min="5130" max="5130" width="0" style="81" hidden="1" customWidth="1"/>
    <col min="5131" max="5131" width="10.44140625" style="81" customWidth="1"/>
    <col min="5132" max="5132" width="11.77734375" style="81" customWidth="1"/>
    <col min="5133" max="5133" width="8.44140625" style="81" customWidth="1"/>
    <col min="5134" max="5134" width="9.109375" style="81" customWidth="1"/>
    <col min="5135" max="5135" width="0" style="81" hidden="1" customWidth="1"/>
    <col min="5136" max="5136" width="13" style="81" customWidth="1"/>
    <col min="5137" max="5137" width="11.109375" style="81" customWidth="1"/>
    <col min="5138" max="5146" width="8.88671875" style="81"/>
    <col min="5147" max="5151" width="11.77734375" style="81" customWidth="1"/>
    <col min="5152" max="5376" width="8.88671875" style="81"/>
    <col min="5377" max="5379" width="0" style="81" hidden="1" customWidth="1"/>
    <col min="5380" max="5380" width="24.33203125" style="81" customWidth="1"/>
    <col min="5381" max="5381" width="25.33203125" style="81" customWidth="1"/>
    <col min="5382" max="5382" width="4.21875" style="81" customWidth="1"/>
    <col min="5383" max="5383" width="10" style="81" customWidth="1"/>
    <col min="5384" max="5384" width="13" style="81" customWidth="1"/>
    <col min="5385" max="5385" width="13.21875" style="81" customWidth="1"/>
    <col min="5386" max="5386" width="0" style="81" hidden="1" customWidth="1"/>
    <col min="5387" max="5387" width="10.44140625" style="81" customWidth="1"/>
    <col min="5388" max="5388" width="11.77734375" style="81" customWidth="1"/>
    <col min="5389" max="5389" width="8.44140625" style="81" customWidth="1"/>
    <col min="5390" max="5390" width="9.109375" style="81" customWidth="1"/>
    <col min="5391" max="5391" width="0" style="81" hidden="1" customWidth="1"/>
    <col min="5392" max="5392" width="13" style="81" customWidth="1"/>
    <col min="5393" max="5393" width="11.109375" style="81" customWidth="1"/>
    <col min="5394" max="5402" width="8.88671875" style="81"/>
    <col min="5403" max="5407" width="11.77734375" style="81" customWidth="1"/>
    <col min="5408" max="5632" width="8.88671875" style="81"/>
    <col min="5633" max="5635" width="0" style="81" hidden="1" customWidth="1"/>
    <col min="5636" max="5636" width="24.33203125" style="81" customWidth="1"/>
    <col min="5637" max="5637" width="25.33203125" style="81" customWidth="1"/>
    <col min="5638" max="5638" width="4.21875" style="81" customWidth="1"/>
    <col min="5639" max="5639" width="10" style="81" customWidth="1"/>
    <col min="5640" max="5640" width="13" style="81" customWidth="1"/>
    <col min="5641" max="5641" width="13.21875" style="81" customWidth="1"/>
    <col min="5642" max="5642" width="0" style="81" hidden="1" customWidth="1"/>
    <col min="5643" max="5643" width="10.44140625" style="81" customWidth="1"/>
    <col min="5644" max="5644" width="11.77734375" style="81" customWidth="1"/>
    <col min="5645" max="5645" width="8.44140625" style="81" customWidth="1"/>
    <col min="5646" max="5646" width="9.109375" style="81" customWidth="1"/>
    <col min="5647" max="5647" width="0" style="81" hidden="1" customWidth="1"/>
    <col min="5648" max="5648" width="13" style="81" customWidth="1"/>
    <col min="5649" max="5649" width="11.109375" style="81" customWidth="1"/>
    <col min="5650" max="5658" width="8.88671875" style="81"/>
    <col min="5659" max="5663" width="11.77734375" style="81" customWidth="1"/>
    <col min="5664" max="5888" width="8.88671875" style="81"/>
    <col min="5889" max="5891" width="0" style="81" hidden="1" customWidth="1"/>
    <col min="5892" max="5892" width="24.33203125" style="81" customWidth="1"/>
    <col min="5893" max="5893" width="25.33203125" style="81" customWidth="1"/>
    <col min="5894" max="5894" width="4.21875" style="81" customWidth="1"/>
    <col min="5895" max="5895" width="10" style="81" customWidth="1"/>
    <col min="5896" max="5896" width="13" style="81" customWidth="1"/>
    <col min="5897" max="5897" width="13.21875" style="81" customWidth="1"/>
    <col min="5898" max="5898" width="0" style="81" hidden="1" customWidth="1"/>
    <col min="5899" max="5899" width="10.44140625" style="81" customWidth="1"/>
    <col min="5900" max="5900" width="11.77734375" style="81" customWidth="1"/>
    <col min="5901" max="5901" width="8.44140625" style="81" customWidth="1"/>
    <col min="5902" max="5902" width="9.109375" style="81" customWidth="1"/>
    <col min="5903" max="5903" width="0" style="81" hidden="1" customWidth="1"/>
    <col min="5904" max="5904" width="13" style="81" customWidth="1"/>
    <col min="5905" max="5905" width="11.109375" style="81" customWidth="1"/>
    <col min="5906" max="5914" width="8.88671875" style="81"/>
    <col min="5915" max="5919" width="11.77734375" style="81" customWidth="1"/>
    <col min="5920" max="6144" width="8.88671875" style="81"/>
    <col min="6145" max="6147" width="0" style="81" hidden="1" customWidth="1"/>
    <col min="6148" max="6148" width="24.33203125" style="81" customWidth="1"/>
    <col min="6149" max="6149" width="25.33203125" style="81" customWidth="1"/>
    <col min="6150" max="6150" width="4.21875" style="81" customWidth="1"/>
    <col min="6151" max="6151" width="10" style="81" customWidth="1"/>
    <col min="6152" max="6152" width="13" style="81" customWidth="1"/>
    <col min="6153" max="6153" width="13.21875" style="81" customWidth="1"/>
    <col min="6154" max="6154" width="0" style="81" hidden="1" customWidth="1"/>
    <col min="6155" max="6155" width="10.44140625" style="81" customWidth="1"/>
    <col min="6156" max="6156" width="11.77734375" style="81" customWidth="1"/>
    <col min="6157" max="6157" width="8.44140625" style="81" customWidth="1"/>
    <col min="6158" max="6158" width="9.109375" style="81" customWidth="1"/>
    <col min="6159" max="6159" width="0" style="81" hidden="1" customWidth="1"/>
    <col min="6160" max="6160" width="13" style="81" customWidth="1"/>
    <col min="6161" max="6161" width="11.109375" style="81" customWidth="1"/>
    <col min="6162" max="6170" width="8.88671875" style="81"/>
    <col min="6171" max="6175" width="11.77734375" style="81" customWidth="1"/>
    <col min="6176" max="6400" width="8.88671875" style="81"/>
    <col min="6401" max="6403" width="0" style="81" hidden="1" customWidth="1"/>
    <col min="6404" max="6404" width="24.33203125" style="81" customWidth="1"/>
    <col min="6405" max="6405" width="25.33203125" style="81" customWidth="1"/>
    <col min="6406" max="6406" width="4.21875" style="81" customWidth="1"/>
    <col min="6407" max="6407" width="10" style="81" customWidth="1"/>
    <col min="6408" max="6408" width="13" style="81" customWidth="1"/>
    <col min="6409" max="6409" width="13.21875" style="81" customWidth="1"/>
    <col min="6410" max="6410" width="0" style="81" hidden="1" customWidth="1"/>
    <col min="6411" max="6411" width="10.44140625" style="81" customWidth="1"/>
    <col min="6412" max="6412" width="11.77734375" style="81" customWidth="1"/>
    <col min="6413" max="6413" width="8.44140625" style="81" customWidth="1"/>
    <col min="6414" max="6414" width="9.109375" style="81" customWidth="1"/>
    <col min="6415" max="6415" width="0" style="81" hidden="1" customWidth="1"/>
    <col min="6416" max="6416" width="13" style="81" customWidth="1"/>
    <col min="6417" max="6417" width="11.109375" style="81" customWidth="1"/>
    <col min="6418" max="6426" width="8.88671875" style="81"/>
    <col min="6427" max="6431" width="11.77734375" style="81" customWidth="1"/>
    <col min="6432" max="6656" width="8.88671875" style="81"/>
    <col min="6657" max="6659" width="0" style="81" hidden="1" customWidth="1"/>
    <col min="6660" max="6660" width="24.33203125" style="81" customWidth="1"/>
    <col min="6661" max="6661" width="25.33203125" style="81" customWidth="1"/>
    <col min="6662" max="6662" width="4.21875" style="81" customWidth="1"/>
    <col min="6663" max="6663" width="10" style="81" customWidth="1"/>
    <col min="6664" max="6664" width="13" style="81" customWidth="1"/>
    <col min="6665" max="6665" width="13.21875" style="81" customWidth="1"/>
    <col min="6666" max="6666" width="0" style="81" hidden="1" customWidth="1"/>
    <col min="6667" max="6667" width="10.44140625" style="81" customWidth="1"/>
    <col min="6668" max="6668" width="11.77734375" style="81" customWidth="1"/>
    <col min="6669" max="6669" width="8.44140625" style="81" customWidth="1"/>
    <col min="6670" max="6670" width="9.109375" style="81" customWidth="1"/>
    <col min="6671" max="6671" width="0" style="81" hidden="1" customWidth="1"/>
    <col min="6672" max="6672" width="13" style="81" customWidth="1"/>
    <col min="6673" max="6673" width="11.109375" style="81" customWidth="1"/>
    <col min="6674" max="6682" width="8.88671875" style="81"/>
    <col min="6683" max="6687" width="11.77734375" style="81" customWidth="1"/>
    <col min="6688" max="6912" width="8.88671875" style="81"/>
    <col min="6913" max="6915" width="0" style="81" hidden="1" customWidth="1"/>
    <col min="6916" max="6916" width="24.33203125" style="81" customWidth="1"/>
    <col min="6917" max="6917" width="25.33203125" style="81" customWidth="1"/>
    <col min="6918" max="6918" width="4.21875" style="81" customWidth="1"/>
    <col min="6919" max="6919" width="10" style="81" customWidth="1"/>
    <col min="6920" max="6920" width="13" style="81" customWidth="1"/>
    <col min="6921" max="6921" width="13.21875" style="81" customWidth="1"/>
    <col min="6922" max="6922" width="0" style="81" hidden="1" customWidth="1"/>
    <col min="6923" max="6923" width="10.44140625" style="81" customWidth="1"/>
    <col min="6924" max="6924" width="11.77734375" style="81" customWidth="1"/>
    <col min="6925" max="6925" width="8.44140625" style="81" customWidth="1"/>
    <col min="6926" max="6926" width="9.109375" style="81" customWidth="1"/>
    <col min="6927" max="6927" width="0" style="81" hidden="1" customWidth="1"/>
    <col min="6928" max="6928" width="13" style="81" customWidth="1"/>
    <col min="6929" max="6929" width="11.109375" style="81" customWidth="1"/>
    <col min="6930" max="6938" width="8.88671875" style="81"/>
    <col min="6939" max="6943" width="11.77734375" style="81" customWidth="1"/>
    <col min="6944" max="7168" width="8.88671875" style="81"/>
    <col min="7169" max="7171" width="0" style="81" hidden="1" customWidth="1"/>
    <col min="7172" max="7172" width="24.33203125" style="81" customWidth="1"/>
    <col min="7173" max="7173" width="25.33203125" style="81" customWidth="1"/>
    <col min="7174" max="7174" width="4.21875" style="81" customWidth="1"/>
    <col min="7175" max="7175" width="10" style="81" customWidth="1"/>
    <col min="7176" max="7176" width="13" style="81" customWidth="1"/>
    <col min="7177" max="7177" width="13.21875" style="81" customWidth="1"/>
    <col min="7178" max="7178" width="0" style="81" hidden="1" customWidth="1"/>
    <col min="7179" max="7179" width="10.44140625" style="81" customWidth="1"/>
    <col min="7180" max="7180" width="11.77734375" style="81" customWidth="1"/>
    <col min="7181" max="7181" width="8.44140625" style="81" customWidth="1"/>
    <col min="7182" max="7182" width="9.109375" style="81" customWidth="1"/>
    <col min="7183" max="7183" width="0" style="81" hidden="1" customWidth="1"/>
    <col min="7184" max="7184" width="13" style="81" customWidth="1"/>
    <col min="7185" max="7185" width="11.109375" style="81" customWidth="1"/>
    <col min="7186" max="7194" width="8.88671875" style="81"/>
    <col min="7195" max="7199" width="11.77734375" style="81" customWidth="1"/>
    <col min="7200" max="7424" width="8.88671875" style="81"/>
    <col min="7425" max="7427" width="0" style="81" hidden="1" customWidth="1"/>
    <col min="7428" max="7428" width="24.33203125" style="81" customWidth="1"/>
    <col min="7429" max="7429" width="25.33203125" style="81" customWidth="1"/>
    <col min="7430" max="7430" width="4.21875" style="81" customWidth="1"/>
    <col min="7431" max="7431" width="10" style="81" customWidth="1"/>
    <col min="7432" max="7432" width="13" style="81" customWidth="1"/>
    <col min="7433" max="7433" width="13.21875" style="81" customWidth="1"/>
    <col min="7434" max="7434" width="0" style="81" hidden="1" customWidth="1"/>
    <col min="7435" max="7435" width="10.44140625" style="81" customWidth="1"/>
    <col min="7436" max="7436" width="11.77734375" style="81" customWidth="1"/>
    <col min="7437" max="7437" width="8.44140625" style="81" customWidth="1"/>
    <col min="7438" max="7438" width="9.109375" style="81" customWidth="1"/>
    <col min="7439" max="7439" width="0" style="81" hidden="1" customWidth="1"/>
    <col min="7440" max="7440" width="13" style="81" customWidth="1"/>
    <col min="7441" max="7441" width="11.109375" style="81" customWidth="1"/>
    <col min="7442" max="7450" width="8.88671875" style="81"/>
    <col min="7451" max="7455" width="11.77734375" style="81" customWidth="1"/>
    <col min="7456" max="7680" width="8.88671875" style="81"/>
    <col min="7681" max="7683" width="0" style="81" hidden="1" customWidth="1"/>
    <col min="7684" max="7684" width="24.33203125" style="81" customWidth="1"/>
    <col min="7685" max="7685" width="25.33203125" style="81" customWidth="1"/>
    <col min="7686" max="7686" width="4.21875" style="81" customWidth="1"/>
    <col min="7687" max="7687" width="10" style="81" customWidth="1"/>
    <col min="7688" max="7688" width="13" style="81" customWidth="1"/>
    <col min="7689" max="7689" width="13.21875" style="81" customWidth="1"/>
    <col min="7690" max="7690" width="0" style="81" hidden="1" customWidth="1"/>
    <col min="7691" max="7691" width="10.44140625" style="81" customWidth="1"/>
    <col min="7692" max="7692" width="11.77734375" style="81" customWidth="1"/>
    <col min="7693" max="7693" width="8.44140625" style="81" customWidth="1"/>
    <col min="7694" max="7694" width="9.109375" style="81" customWidth="1"/>
    <col min="7695" max="7695" width="0" style="81" hidden="1" customWidth="1"/>
    <col min="7696" max="7696" width="13" style="81" customWidth="1"/>
    <col min="7697" max="7697" width="11.109375" style="81" customWidth="1"/>
    <col min="7698" max="7706" width="8.88671875" style="81"/>
    <col min="7707" max="7711" width="11.77734375" style="81" customWidth="1"/>
    <col min="7712" max="7936" width="8.88671875" style="81"/>
    <col min="7937" max="7939" width="0" style="81" hidden="1" customWidth="1"/>
    <col min="7940" max="7940" width="24.33203125" style="81" customWidth="1"/>
    <col min="7941" max="7941" width="25.33203125" style="81" customWidth="1"/>
    <col min="7942" max="7942" width="4.21875" style="81" customWidth="1"/>
    <col min="7943" max="7943" width="10" style="81" customWidth="1"/>
    <col min="7944" max="7944" width="13" style="81" customWidth="1"/>
    <col min="7945" max="7945" width="13.21875" style="81" customWidth="1"/>
    <col min="7946" max="7946" width="0" style="81" hidden="1" customWidth="1"/>
    <col min="7947" max="7947" width="10.44140625" style="81" customWidth="1"/>
    <col min="7948" max="7948" width="11.77734375" style="81" customWidth="1"/>
    <col min="7949" max="7949" width="8.44140625" style="81" customWidth="1"/>
    <col min="7950" max="7950" width="9.109375" style="81" customWidth="1"/>
    <col min="7951" max="7951" width="0" style="81" hidden="1" customWidth="1"/>
    <col min="7952" max="7952" width="13" style="81" customWidth="1"/>
    <col min="7953" max="7953" width="11.109375" style="81" customWidth="1"/>
    <col min="7954" max="7962" width="8.88671875" style="81"/>
    <col min="7963" max="7967" width="11.77734375" style="81" customWidth="1"/>
    <col min="7968" max="8192" width="8.88671875" style="81"/>
    <col min="8193" max="8195" width="0" style="81" hidden="1" customWidth="1"/>
    <col min="8196" max="8196" width="24.33203125" style="81" customWidth="1"/>
    <col min="8197" max="8197" width="25.33203125" style="81" customWidth="1"/>
    <col min="8198" max="8198" width="4.21875" style="81" customWidth="1"/>
    <col min="8199" max="8199" width="10" style="81" customWidth="1"/>
    <col min="8200" max="8200" width="13" style="81" customWidth="1"/>
    <col min="8201" max="8201" width="13.21875" style="81" customWidth="1"/>
    <col min="8202" max="8202" width="0" style="81" hidden="1" customWidth="1"/>
    <col min="8203" max="8203" width="10.44140625" style="81" customWidth="1"/>
    <col min="8204" max="8204" width="11.77734375" style="81" customWidth="1"/>
    <col min="8205" max="8205" width="8.44140625" style="81" customWidth="1"/>
    <col min="8206" max="8206" width="9.109375" style="81" customWidth="1"/>
    <col min="8207" max="8207" width="0" style="81" hidden="1" customWidth="1"/>
    <col min="8208" max="8208" width="13" style="81" customWidth="1"/>
    <col min="8209" max="8209" width="11.109375" style="81" customWidth="1"/>
    <col min="8210" max="8218" width="8.88671875" style="81"/>
    <col min="8219" max="8223" width="11.77734375" style="81" customWidth="1"/>
    <col min="8224" max="8448" width="8.88671875" style="81"/>
    <col min="8449" max="8451" width="0" style="81" hidden="1" customWidth="1"/>
    <col min="8452" max="8452" width="24.33203125" style="81" customWidth="1"/>
    <col min="8453" max="8453" width="25.33203125" style="81" customWidth="1"/>
    <col min="8454" max="8454" width="4.21875" style="81" customWidth="1"/>
    <col min="8455" max="8455" width="10" style="81" customWidth="1"/>
    <col min="8456" max="8456" width="13" style="81" customWidth="1"/>
    <col min="8457" max="8457" width="13.21875" style="81" customWidth="1"/>
    <col min="8458" max="8458" width="0" style="81" hidden="1" customWidth="1"/>
    <col min="8459" max="8459" width="10.44140625" style="81" customWidth="1"/>
    <col min="8460" max="8460" width="11.77734375" style="81" customWidth="1"/>
    <col min="8461" max="8461" width="8.44140625" style="81" customWidth="1"/>
    <col min="8462" max="8462" width="9.109375" style="81" customWidth="1"/>
    <col min="8463" max="8463" width="0" style="81" hidden="1" customWidth="1"/>
    <col min="8464" max="8464" width="13" style="81" customWidth="1"/>
    <col min="8465" max="8465" width="11.109375" style="81" customWidth="1"/>
    <col min="8466" max="8474" width="8.88671875" style="81"/>
    <col min="8475" max="8479" width="11.77734375" style="81" customWidth="1"/>
    <col min="8480" max="8704" width="8.88671875" style="81"/>
    <col min="8705" max="8707" width="0" style="81" hidden="1" customWidth="1"/>
    <col min="8708" max="8708" width="24.33203125" style="81" customWidth="1"/>
    <col min="8709" max="8709" width="25.33203125" style="81" customWidth="1"/>
    <col min="8710" max="8710" width="4.21875" style="81" customWidth="1"/>
    <col min="8711" max="8711" width="10" style="81" customWidth="1"/>
    <col min="8712" max="8712" width="13" style="81" customWidth="1"/>
    <col min="8713" max="8713" width="13.21875" style="81" customWidth="1"/>
    <col min="8714" max="8714" width="0" style="81" hidden="1" customWidth="1"/>
    <col min="8715" max="8715" width="10.44140625" style="81" customWidth="1"/>
    <col min="8716" max="8716" width="11.77734375" style="81" customWidth="1"/>
    <col min="8717" max="8717" width="8.44140625" style="81" customWidth="1"/>
    <col min="8718" max="8718" width="9.109375" style="81" customWidth="1"/>
    <col min="8719" max="8719" width="0" style="81" hidden="1" customWidth="1"/>
    <col min="8720" max="8720" width="13" style="81" customWidth="1"/>
    <col min="8721" max="8721" width="11.109375" style="81" customWidth="1"/>
    <col min="8722" max="8730" width="8.88671875" style="81"/>
    <col min="8731" max="8735" width="11.77734375" style="81" customWidth="1"/>
    <col min="8736" max="8960" width="8.88671875" style="81"/>
    <col min="8961" max="8963" width="0" style="81" hidden="1" customWidth="1"/>
    <col min="8964" max="8964" width="24.33203125" style="81" customWidth="1"/>
    <col min="8965" max="8965" width="25.33203125" style="81" customWidth="1"/>
    <col min="8966" max="8966" width="4.21875" style="81" customWidth="1"/>
    <col min="8967" max="8967" width="10" style="81" customWidth="1"/>
    <col min="8968" max="8968" width="13" style="81" customWidth="1"/>
    <col min="8969" max="8969" width="13.21875" style="81" customWidth="1"/>
    <col min="8970" max="8970" width="0" style="81" hidden="1" customWidth="1"/>
    <col min="8971" max="8971" width="10.44140625" style="81" customWidth="1"/>
    <col min="8972" max="8972" width="11.77734375" style="81" customWidth="1"/>
    <col min="8973" max="8973" width="8.44140625" style="81" customWidth="1"/>
    <col min="8974" max="8974" width="9.109375" style="81" customWidth="1"/>
    <col min="8975" max="8975" width="0" style="81" hidden="1" customWidth="1"/>
    <col min="8976" max="8976" width="13" style="81" customWidth="1"/>
    <col min="8977" max="8977" width="11.109375" style="81" customWidth="1"/>
    <col min="8978" max="8986" width="8.88671875" style="81"/>
    <col min="8987" max="8991" width="11.77734375" style="81" customWidth="1"/>
    <col min="8992" max="9216" width="8.88671875" style="81"/>
    <col min="9217" max="9219" width="0" style="81" hidden="1" customWidth="1"/>
    <col min="9220" max="9220" width="24.33203125" style="81" customWidth="1"/>
    <col min="9221" max="9221" width="25.33203125" style="81" customWidth="1"/>
    <col min="9222" max="9222" width="4.21875" style="81" customWidth="1"/>
    <col min="9223" max="9223" width="10" style="81" customWidth="1"/>
    <col min="9224" max="9224" width="13" style="81" customWidth="1"/>
    <col min="9225" max="9225" width="13.21875" style="81" customWidth="1"/>
    <col min="9226" max="9226" width="0" style="81" hidden="1" customWidth="1"/>
    <col min="9227" max="9227" width="10.44140625" style="81" customWidth="1"/>
    <col min="9228" max="9228" width="11.77734375" style="81" customWidth="1"/>
    <col min="9229" max="9229" width="8.44140625" style="81" customWidth="1"/>
    <col min="9230" max="9230" width="9.109375" style="81" customWidth="1"/>
    <col min="9231" max="9231" width="0" style="81" hidden="1" customWidth="1"/>
    <col min="9232" max="9232" width="13" style="81" customWidth="1"/>
    <col min="9233" max="9233" width="11.109375" style="81" customWidth="1"/>
    <col min="9234" max="9242" width="8.88671875" style="81"/>
    <col min="9243" max="9247" width="11.77734375" style="81" customWidth="1"/>
    <col min="9248" max="9472" width="8.88671875" style="81"/>
    <col min="9473" max="9475" width="0" style="81" hidden="1" customWidth="1"/>
    <col min="9476" max="9476" width="24.33203125" style="81" customWidth="1"/>
    <col min="9477" max="9477" width="25.33203125" style="81" customWidth="1"/>
    <col min="9478" max="9478" width="4.21875" style="81" customWidth="1"/>
    <col min="9479" max="9479" width="10" style="81" customWidth="1"/>
    <col min="9480" max="9480" width="13" style="81" customWidth="1"/>
    <col min="9481" max="9481" width="13.21875" style="81" customWidth="1"/>
    <col min="9482" max="9482" width="0" style="81" hidden="1" customWidth="1"/>
    <col min="9483" max="9483" width="10.44140625" style="81" customWidth="1"/>
    <col min="9484" max="9484" width="11.77734375" style="81" customWidth="1"/>
    <col min="9485" max="9485" width="8.44140625" style="81" customWidth="1"/>
    <col min="9486" max="9486" width="9.109375" style="81" customWidth="1"/>
    <col min="9487" max="9487" width="0" style="81" hidden="1" customWidth="1"/>
    <col min="9488" max="9488" width="13" style="81" customWidth="1"/>
    <col min="9489" max="9489" width="11.109375" style="81" customWidth="1"/>
    <col min="9490" max="9498" width="8.88671875" style="81"/>
    <col min="9499" max="9503" width="11.77734375" style="81" customWidth="1"/>
    <col min="9504" max="9728" width="8.88671875" style="81"/>
    <col min="9729" max="9731" width="0" style="81" hidden="1" customWidth="1"/>
    <col min="9732" max="9732" width="24.33203125" style="81" customWidth="1"/>
    <col min="9733" max="9733" width="25.33203125" style="81" customWidth="1"/>
    <col min="9734" max="9734" width="4.21875" style="81" customWidth="1"/>
    <col min="9735" max="9735" width="10" style="81" customWidth="1"/>
    <col min="9736" max="9736" width="13" style="81" customWidth="1"/>
    <col min="9737" max="9737" width="13.21875" style="81" customWidth="1"/>
    <col min="9738" max="9738" width="0" style="81" hidden="1" customWidth="1"/>
    <col min="9739" max="9739" width="10.44140625" style="81" customWidth="1"/>
    <col min="9740" max="9740" width="11.77734375" style="81" customWidth="1"/>
    <col min="9741" max="9741" width="8.44140625" style="81" customWidth="1"/>
    <col min="9742" max="9742" width="9.109375" style="81" customWidth="1"/>
    <col min="9743" max="9743" width="0" style="81" hidden="1" customWidth="1"/>
    <col min="9744" max="9744" width="13" style="81" customWidth="1"/>
    <col min="9745" max="9745" width="11.109375" style="81" customWidth="1"/>
    <col min="9746" max="9754" width="8.88671875" style="81"/>
    <col min="9755" max="9759" width="11.77734375" style="81" customWidth="1"/>
    <col min="9760" max="9984" width="8.88671875" style="81"/>
    <col min="9985" max="9987" width="0" style="81" hidden="1" customWidth="1"/>
    <col min="9988" max="9988" width="24.33203125" style="81" customWidth="1"/>
    <col min="9989" max="9989" width="25.33203125" style="81" customWidth="1"/>
    <col min="9990" max="9990" width="4.21875" style="81" customWidth="1"/>
    <col min="9991" max="9991" width="10" style="81" customWidth="1"/>
    <col min="9992" max="9992" width="13" style="81" customWidth="1"/>
    <col min="9993" max="9993" width="13.21875" style="81" customWidth="1"/>
    <col min="9994" max="9994" width="0" style="81" hidden="1" customWidth="1"/>
    <col min="9995" max="9995" width="10.44140625" style="81" customWidth="1"/>
    <col min="9996" max="9996" width="11.77734375" style="81" customWidth="1"/>
    <col min="9997" max="9997" width="8.44140625" style="81" customWidth="1"/>
    <col min="9998" max="9998" width="9.109375" style="81" customWidth="1"/>
    <col min="9999" max="9999" width="0" style="81" hidden="1" customWidth="1"/>
    <col min="10000" max="10000" width="13" style="81" customWidth="1"/>
    <col min="10001" max="10001" width="11.109375" style="81" customWidth="1"/>
    <col min="10002" max="10010" width="8.88671875" style="81"/>
    <col min="10011" max="10015" width="11.77734375" style="81" customWidth="1"/>
    <col min="10016" max="10240" width="8.88671875" style="81"/>
    <col min="10241" max="10243" width="0" style="81" hidden="1" customWidth="1"/>
    <col min="10244" max="10244" width="24.33203125" style="81" customWidth="1"/>
    <col min="10245" max="10245" width="25.33203125" style="81" customWidth="1"/>
    <col min="10246" max="10246" width="4.21875" style="81" customWidth="1"/>
    <col min="10247" max="10247" width="10" style="81" customWidth="1"/>
    <col min="10248" max="10248" width="13" style="81" customWidth="1"/>
    <col min="10249" max="10249" width="13.21875" style="81" customWidth="1"/>
    <col min="10250" max="10250" width="0" style="81" hidden="1" customWidth="1"/>
    <col min="10251" max="10251" width="10.44140625" style="81" customWidth="1"/>
    <col min="10252" max="10252" width="11.77734375" style="81" customWidth="1"/>
    <col min="10253" max="10253" width="8.44140625" style="81" customWidth="1"/>
    <col min="10254" max="10254" width="9.109375" style="81" customWidth="1"/>
    <col min="10255" max="10255" width="0" style="81" hidden="1" customWidth="1"/>
    <col min="10256" max="10256" width="13" style="81" customWidth="1"/>
    <col min="10257" max="10257" width="11.109375" style="81" customWidth="1"/>
    <col min="10258" max="10266" width="8.88671875" style="81"/>
    <col min="10267" max="10271" width="11.77734375" style="81" customWidth="1"/>
    <col min="10272" max="10496" width="8.88671875" style="81"/>
    <col min="10497" max="10499" width="0" style="81" hidden="1" customWidth="1"/>
    <col min="10500" max="10500" width="24.33203125" style="81" customWidth="1"/>
    <col min="10501" max="10501" width="25.33203125" style="81" customWidth="1"/>
    <col min="10502" max="10502" width="4.21875" style="81" customWidth="1"/>
    <col min="10503" max="10503" width="10" style="81" customWidth="1"/>
    <col min="10504" max="10504" width="13" style="81" customWidth="1"/>
    <col min="10505" max="10505" width="13.21875" style="81" customWidth="1"/>
    <col min="10506" max="10506" width="0" style="81" hidden="1" customWidth="1"/>
    <col min="10507" max="10507" width="10.44140625" style="81" customWidth="1"/>
    <col min="10508" max="10508" width="11.77734375" style="81" customWidth="1"/>
    <col min="10509" max="10509" width="8.44140625" style="81" customWidth="1"/>
    <col min="10510" max="10510" width="9.109375" style="81" customWidth="1"/>
    <col min="10511" max="10511" width="0" style="81" hidden="1" customWidth="1"/>
    <col min="10512" max="10512" width="13" style="81" customWidth="1"/>
    <col min="10513" max="10513" width="11.109375" style="81" customWidth="1"/>
    <col min="10514" max="10522" width="8.88671875" style="81"/>
    <col min="10523" max="10527" width="11.77734375" style="81" customWidth="1"/>
    <col min="10528" max="10752" width="8.88671875" style="81"/>
    <col min="10753" max="10755" width="0" style="81" hidden="1" customWidth="1"/>
    <col min="10756" max="10756" width="24.33203125" style="81" customWidth="1"/>
    <col min="10757" max="10757" width="25.33203125" style="81" customWidth="1"/>
    <col min="10758" max="10758" width="4.21875" style="81" customWidth="1"/>
    <col min="10759" max="10759" width="10" style="81" customWidth="1"/>
    <col min="10760" max="10760" width="13" style="81" customWidth="1"/>
    <col min="10761" max="10761" width="13.21875" style="81" customWidth="1"/>
    <col min="10762" max="10762" width="0" style="81" hidden="1" customWidth="1"/>
    <col min="10763" max="10763" width="10.44140625" style="81" customWidth="1"/>
    <col min="10764" max="10764" width="11.77734375" style="81" customWidth="1"/>
    <col min="10765" max="10765" width="8.44140625" style="81" customWidth="1"/>
    <col min="10766" max="10766" width="9.109375" style="81" customWidth="1"/>
    <col min="10767" max="10767" width="0" style="81" hidden="1" customWidth="1"/>
    <col min="10768" max="10768" width="13" style="81" customWidth="1"/>
    <col min="10769" max="10769" width="11.109375" style="81" customWidth="1"/>
    <col min="10770" max="10778" width="8.88671875" style="81"/>
    <col min="10779" max="10783" width="11.77734375" style="81" customWidth="1"/>
    <col min="10784" max="11008" width="8.88671875" style="81"/>
    <col min="11009" max="11011" width="0" style="81" hidden="1" customWidth="1"/>
    <col min="11012" max="11012" width="24.33203125" style="81" customWidth="1"/>
    <col min="11013" max="11013" width="25.33203125" style="81" customWidth="1"/>
    <col min="11014" max="11014" width="4.21875" style="81" customWidth="1"/>
    <col min="11015" max="11015" width="10" style="81" customWidth="1"/>
    <col min="11016" max="11016" width="13" style="81" customWidth="1"/>
    <col min="11017" max="11017" width="13.21875" style="81" customWidth="1"/>
    <col min="11018" max="11018" width="0" style="81" hidden="1" customWidth="1"/>
    <col min="11019" max="11019" width="10.44140625" style="81" customWidth="1"/>
    <col min="11020" max="11020" width="11.77734375" style="81" customWidth="1"/>
    <col min="11021" max="11021" width="8.44140625" style="81" customWidth="1"/>
    <col min="11022" max="11022" width="9.109375" style="81" customWidth="1"/>
    <col min="11023" max="11023" width="0" style="81" hidden="1" customWidth="1"/>
    <col min="11024" max="11024" width="13" style="81" customWidth="1"/>
    <col min="11025" max="11025" width="11.109375" style="81" customWidth="1"/>
    <col min="11026" max="11034" width="8.88671875" style="81"/>
    <col min="11035" max="11039" width="11.77734375" style="81" customWidth="1"/>
    <col min="11040" max="11264" width="8.88671875" style="81"/>
    <col min="11265" max="11267" width="0" style="81" hidden="1" customWidth="1"/>
    <col min="11268" max="11268" width="24.33203125" style="81" customWidth="1"/>
    <col min="11269" max="11269" width="25.33203125" style="81" customWidth="1"/>
    <col min="11270" max="11270" width="4.21875" style="81" customWidth="1"/>
    <col min="11271" max="11271" width="10" style="81" customWidth="1"/>
    <col min="11272" max="11272" width="13" style="81" customWidth="1"/>
    <col min="11273" max="11273" width="13.21875" style="81" customWidth="1"/>
    <col min="11274" max="11274" width="0" style="81" hidden="1" customWidth="1"/>
    <col min="11275" max="11275" width="10.44140625" style="81" customWidth="1"/>
    <col min="11276" max="11276" width="11.77734375" style="81" customWidth="1"/>
    <col min="11277" max="11277" width="8.44140625" style="81" customWidth="1"/>
    <col min="11278" max="11278" width="9.109375" style="81" customWidth="1"/>
    <col min="11279" max="11279" width="0" style="81" hidden="1" customWidth="1"/>
    <col min="11280" max="11280" width="13" style="81" customWidth="1"/>
    <col min="11281" max="11281" width="11.109375" style="81" customWidth="1"/>
    <col min="11282" max="11290" width="8.88671875" style="81"/>
    <col min="11291" max="11295" width="11.77734375" style="81" customWidth="1"/>
    <col min="11296" max="11520" width="8.88671875" style="81"/>
    <col min="11521" max="11523" width="0" style="81" hidden="1" customWidth="1"/>
    <col min="11524" max="11524" width="24.33203125" style="81" customWidth="1"/>
    <col min="11525" max="11525" width="25.33203125" style="81" customWidth="1"/>
    <col min="11526" max="11526" width="4.21875" style="81" customWidth="1"/>
    <col min="11527" max="11527" width="10" style="81" customWidth="1"/>
    <col min="11528" max="11528" width="13" style="81" customWidth="1"/>
    <col min="11529" max="11529" width="13.21875" style="81" customWidth="1"/>
    <col min="11530" max="11530" width="0" style="81" hidden="1" customWidth="1"/>
    <col min="11531" max="11531" width="10.44140625" style="81" customWidth="1"/>
    <col min="11532" max="11532" width="11.77734375" style="81" customWidth="1"/>
    <col min="11533" max="11533" width="8.44140625" style="81" customWidth="1"/>
    <col min="11534" max="11534" width="9.109375" style="81" customWidth="1"/>
    <col min="11535" max="11535" width="0" style="81" hidden="1" customWidth="1"/>
    <col min="11536" max="11536" width="13" style="81" customWidth="1"/>
    <col min="11537" max="11537" width="11.109375" style="81" customWidth="1"/>
    <col min="11538" max="11546" width="8.88671875" style="81"/>
    <col min="11547" max="11551" width="11.77734375" style="81" customWidth="1"/>
    <col min="11552" max="11776" width="8.88671875" style="81"/>
    <col min="11777" max="11779" width="0" style="81" hidden="1" customWidth="1"/>
    <col min="11780" max="11780" width="24.33203125" style="81" customWidth="1"/>
    <col min="11781" max="11781" width="25.33203125" style="81" customWidth="1"/>
    <col min="11782" max="11782" width="4.21875" style="81" customWidth="1"/>
    <col min="11783" max="11783" width="10" style="81" customWidth="1"/>
    <col min="11784" max="11784" width="13" style="81" customWidth="1"/>
    <col min="11785" max="11785" width="13.21875" style="81" customWidth="1"/>
    <col min="11786" max="11786" width="0" style="81" hidden="1" customWidth="1"/>
    <col min="11787" max="11787" width="10.44140625" style="81" customWidth="1"/>
    <col min="11788" max="11788" width="11.77734375" style="81" customWidth="1"/>
    <col min="11789" max="11789" width="8.44140625" style="81" customWidth="1"/>
    <col min="11790" max="11790" width="9.109375" style="81" customWidth="1"/>
    <col min="11791" max="11791" width="0" style="81" hidden="1" customWidth="1"/>
    <col min="11792" max="11792" width="13" style="81" customWidth="1"/>
    <col min="11793" max="11793" width="11.109375" style="81" customWidth="1"/>
    <col min="11794" max="11802" width="8.88671875" style="81"/>
    <col min="11803" max="11807" width="11.77734375" style="81" customWidth="1"/>
    <col min="11808" max="12032" width="8.88671875" style="81"/>
    <col min="12033" max="12035" width="0" style="81" hidden="1" customWidth="1"/>
    <col min="12036" max="12036" width="24.33203125" style="81" customWidth="1"/>
    <col min="12037" max="12037" width="25.33203125" style="81" customWidth="1"/>
    <col min="12038" max="12038" width="4.21875" style="81" customWidth="1"/>
    <col min="12039" max="12039" width="10" style="81" customWidth="1"/>
    <col min="12040" max="12040" width="13" style="81" customWidth="1"/>
    <col min="12041" max="12041" width="13.21875" style="81" customWidth="1"/>
    <col min="12042" max="12042" width="0" style="81" hidden="1" customWidth="1"/>
    <col min="12043" max="12043" width="10.44140625" style="81" customWidth="1"/>
    <col min="12044" max="12044" width="11.77734375" style="81" customWidth="1"/>
    <col min="12045" max="12045" width="8.44140625" style="81" customWidth="1"/>
    <col min="12046" max="12046" width="9.109375" style="81" customWidth="1"/>
    <col min="12047" max="12047" width="0" style="81" hidden="1" customWidth="1"/>
    <col min="12048" max="12048" width="13" style="81" customWidth="1"/>
    <col min="12049" max="12049" width="11.109375" style="81" customWidth="1"/>
    <col min="12050" max="12058" width="8.88671875" style="81"/>
    <col min="12059" max="12063" width="11.77734375" style="81" customWidth="1"/>
    <col min="12064" max="12288" width="8.88671875" style="81"/>
    <col min="12289" max="12291" width="0" style="81" hidden="1" customWidth="1"/>
    <col min="12292" max="12292" width="24.33203125" style="81" customWidth="1"/>
    <col min="12293" max="12293" width="25.33203125" style="81" customWidth="1"/>
    <col min="12294" max="12294" width="4.21875" style="81" customWidth="1"/>
    <col min="12295" max="12295" width="10" style="81" customWidth="1"/>
    <col min="12296" max="12296" width="13" style="81" customWidth="1"/>
    <col min="12297" max="12297" width="13.21875" style="81" customWidth="1"/>
    <col min="12298" max="12298" width="0" style="81" hidden="1" customWidth="1"/>
    <col min="12299" max="12299" width="10.44140625" style="81" customWidth="1"/>
    <col min="12300" max="12300" width="11.77734375" style="81" customWidth="1"/>
    <col min="12301" max="12301" width="8.44140625" style="81" customWidth="1"/>
    <col min="12302" max="12302" width="9.109375" style="81" customWidth="1"/>
    <col min="12303" max="12303" width="0" style="81" hidden="1" customWidth="1"/>
    <col min="12304" max="12304" width="13" style="81" customWidth="1"/>
    <col min="12305" max="12305" width="11.109375" style="81" customWidth="1"/>
    <col min="12306" max="12314" width="8.88671875" style="81"/>
    <col min="12315" max="12319" width="11.77734375" style="81" customWidth="1"/>
    <col min="12320" max="12544" width="8.88671875" style="81"/>
    <col min="12545" max="12547" width="0" style="81" hidden="1" customWidth="1"/>
    <col min="12548" max="12548" width="24.33203125" style="81" customWidth="1"/>
    <col min="12549" max="12549" width="25.33203125" style="81" customWidth="1"/>
    <col min="12550" max="12550" width="4.21875" style="81" customWidth="1"/>
    <col min="12551" max="12551" width="10" style="81" customWidth="1"/>
    <col min="12552" max="12552" width="13" style="81" customWidth="1"/>
    <col min="12553" max="12553" width="13.21875" style="81" customWidth="1"/>
    <col min="12554" max="12554" width="0" style="81" hidden="1" customWidth="1"/>
    <col min="12555" max="12555" width="10.44140625" style="81" customWidth="1"/>
    <col min="12556" max="12556" width="11.77734375" style="81" customWidth="1"/>
    <col min="12557" max="12557" width="8.44140625" style="81" customWidth="1"/>
    <col min="12558" max="12558" width="9.109375" style="81" customWidth="1"/>
    <col min="12559" max="12559" width="0" style="81" hidden="1" customWidth="1"/>
    <col min="12560" max="12560" width="13" style="81" customWidth="1"/>
    <col min="12561" max="12561" width="11.109375" style="81" customWidth="1"/>
    <col min="12562" max="12570" width="8.88671875" style="81"/>
    <col min="12571" max="12575" width="11.77734375" style="81" customWidth="1"/>
    <col min="12576" max="12800" width="8.88671875" style="81"/>
    <col min="12801" max="12803" width="0" style="81" hidden="1" customWidth="1"/>
    <col min="12804" max="12804" width="24.33203125" style="81" customWidth="1"/>
    <col min="12805" max="12805" width="25.33203125" style="81" customWidth="1"/>
    <col min="12806" max="12806" width="4.21875" style="81" customWidth="1"/>
    <col min="12807" max="12807" width="10" style="81" customWidth="1"/>
    <col min="12808" max="12808" width="13" style="81" customWidth="1"/>
    <col min="12809" max="12809" width="13.21875" style="81" customWidth="1"/>
    <col min="12810" max="12810" width="0" style="81" hidden="1" customWidth="1"/>
    <col min="12811" max="12811" width="10.44140625" style="81" customWidth="1"/>
    <col min="12812" max="12812" width="11.77734375" style="81" customWidth="1"/>
    <col min="12813" max="12813" width="8.44140625" style="81" customWidth="1"/>
    <col min="12814" max="12814" width="9.109375" style="81" customWidth="1"/>
    <col min="12815" max="12815" width="0" style="81" hidden="1" customWidth="1"/>
    <col min="12816" max="12816" width="13" style="81" customWidth="1"/>
    <col min="12817" max="12817" width="11.109375" style="81" customWidth="1"/>
    <col min="12818" max="12826" width="8.88671875" style="81"/>
    <col min="12827" max="12831" width="11.77734375" style="81" customWidth="1"/>
    <col min="12832" max="13056" width="8.88671875" style="81"/>
    <col min="13057" max="13059" width="0" style="81" hidden="1" customWidth="1"/>
    <col min="13060" max="13060" width="24.33203125" style="81" customWidth="1"/>
    <col min="13061" max="13061" width="25.33203125" style="81" customWidth="1"/>
    <col min="13062" max="13062" width="4.21875" style="81" customWidth="1"/>
    <col min="13063" max="13063" width="10" style="81" customWidth="1"/>
    <col min="13064" max="13064" width="13" style="81" customWidth="1"/>
    <col min="13065" max="13065" width="13.21875" style="81" customWidth="1"/>
    <col min="13066" max="13066" width="0" style="81" hidden="1" customWidth="1"/>
    <col min="13067" max="13067" width="10.44140625" style="81" customWidth="1"/>
    <col min="13068" max="13068" width="11.77734375" style="81" customWidth="1"/>
    <col min="13069" max="13069" width="8.44140625" style="81" customWidth="1"/>
    <col min="13070" max="13070" width="9.109375" style="81" customWidth="1"/>
    <col min="13071" max="13071" width="0" style="81" hidden="1" customWidth="1"/>
    <col min="13072" max="13072" width="13" style="81" customWidth="1"/>
    <col min="13073" max="13073" width="11.109375" style="81" customWidth="1"/>
    <col min="13074" max="13082" width="8.88671875" style="81"/>
    <col min="13083" max="13087" width="11.77734375" style="81" customWidth="1"/>
    <col min="13088" max="13312" width="8.88671875" style="81"/>
    <col min="13313" max="13315" width="0" style="81" hidden="1" customWidth="1"/>
    <col min="13316" max="13316" width="24.33203125" style="81" customWidth="1"/>
    <col min="13317" max="13317" width="25.33203125" style="81" customWidth="1"/>
    <col min="13318" max="13318" width="4.21875" style="81" customWidth="1"/>
    <col min="13319" max="13319" width="10" style="81" customWidth="1"/>
    <col min="13320" max="13320" width="13" style="81" customWidth="1"/>
    <col min="13321" max="13321" width="13.21875" style="81" customWidth="1"/>
    <col min="13322" max="13322" width="0" style="81" hidden="1" customWidth="1"/>
    <col min="13323" max="13323" width="10.44140625" style="81" customWidth="1"/>
    <col min="13324" max="13324" width="11.77734375" style="81" customWidth="1"/>
    <col min="13325" max="13325" width="8.44140625" style="81" customWidth="1"/>
    <col min="13326" max="13326" width="9.109375" style="81" customWidth="1"/>
    <col min="13327" max="13327" width="0" style="81" hidden="1" customWidth="1"/>
    <col min="13328" max="13328" width="13" style="81" customWidth="1"/>
    <col min="13329" max="13329" width="11.109375" style="81" customWidth="1"/>
    <col min="13330" max="13338" width="8.88671875" style="81"/>
    <col min="13339" max="13343" width="11.77734375" style="81" customWidth="1"/>
    <col min="13344" max="13568" width="8.88671875" style="81"/>
    <col min="13569" max="13571" width="0" style="81" hidden="1" customWidth="1"/>
    <col min="13572" max="13572" width="24.33203125" style="81" customWidth="1"/>
    <col min="13573" max="13573" width="25.33203125" style="81" customWidth="1"/>
    <col min="13574" max="13574" width="4.21875" style="81" customWidth="1"/>
    <col min="13575" max="13575" width="10" style="81" customWidth="1"/>
    <col min="13576" max="13576" width="13" style="81" customWidth="1"/>
    <col min="13577" max="13577" width="13.21875" style="81" customWidth="1"/>
    <col min="13578" max="13578" width="0" style="81" hidden="1" customWidth="1"/>
    <col min="13579" max="13579" width="10.44140625" style="81" customWidth="1"/>
    <col min="13580" max="13580" width="11.77734375" style="81" customWidth="1"/>
    <col min="13581" max="13581" width="8.44140625" style="81" customWidth="1"/>
    <col min="13582" max="13582" width="9.109375" style="81" customWidth="1"/>
    <col min="13583" max="13583" width="0" style="81" hidden="1" customWidth="1"/>
    <col min="13584" max="13584" width="13" style="81" customWidth="1"/>
    <col min="13585" max="13585" width="11.109375" style="81" customWidth="1"/>
    <col min="13586" max="13594" width="8.88671875" style="81"/>
    <col min="13595" max="13599" width="11.77734375" style="81" customWidth="1"/>
    <col min="13600" max="13824" width="8.88671875" style="81"/>
    <col min="13825" max="13827" width="0" style="81" hidden="1" customWidth="1"/>
    <col min="13828" max="13828" width="24.33203125" style="81" customWidth="1"/>
    <col min="13829" max="13829" width="25.33203125" style="81" customWidth="1"/>
    <col min="13830" max="13830" width="4.21875" style="81" customWidth="1"/>
    <col min="13831" max="13831" width="10" style="81" customWidth="1"/>
    <col min="13832" max="13832" width="13" style="81" customWidth="1"/>
    <col min="13833" max="13833" width="13.21875" style="81" customWidth="1"/>
    <col min="13834" max="13834" width="0" style="81" hidden="1" customWidth="1"/>
    <col min="13835" max="13835" width="10.44140625" style="81" customWidth="1"/>
    <col min="13836" max="13836" width="11.77734375" style="81" customWidth="1"/>
    <col min="13837" max="13837" width="8.44140625" style="81" customWidth="1"/>
    <col min="13838" max="13838" width="9.109375" style="81" customWidth="1"/>
    <col min="13839" max="13839" width="0" style="81" hidden="1" customWidth="1"/>
    <col min="13840" max="13840" width="13" style="81" customWidth="1"/>
    <col min="13841" max="13841" width="11.109375" style="81" customWidth="1"/>
    <col min="13842" max="13850" width="8.88671875" style="81"/>
    <col min="13851" max="13855" width="11.77734375" style="81" customWidth="1"/>
    <col min="13856" max="14080" width="8.88671875" style="81"/>
    <col min="14081" max="14083" width="0" style="81" hidden="1" customWidth="1"/>
    <col min="14084" max="14084" width="24.33203125" style="81" customWidth="1"/>
    <col min="14085" max="14085" width="25.33203125" style="81" customWidth="1"/>
    <col min="14086" max="14086" width="4.21875" style="81" customWidth="1"/>
    <col min="14087" max="14087" width="10" style="81" customWidth="1"/>
    <col min="14088" max="14088" width="13" style="81" customWidth="1"/>
    <col min="14089" max="14089" width="13.21875" style="81" customWidth="1"/>
    <col min="14090" max="14090" width="0" style="81" hidden="1" customWidth="1"/>
    <col min="14091" max="14091" width="10.44140625" style="81" customWidth="1"/>
    <col min="14092" max="14092" width="11.77734375" style="81" customWidth="1"/>
    <col min="14093" max="14093" width="8.44140625" style="81" customWidth="1"/>
    <col min="14094" max="14094" width="9.109375" style="81" customWidth="1"/>
    <col min="14095" max="14095" width="0" style="81" hidden="1" customWidth="1"/>
    <col min="14096" max="14096" width="13" style="81" customWidth="1"/>
    <col min="14097" max="14097" width="11.109375" style="81" customWidth="1"/>
    <col min="14098" max="14106" width="8.88671875" style="81"/>
    <col min="14107" max="14111" width="11.77734375" style="81" customWidth="1"/>
    <col min="14112" max="14336" width="8.88671875" style="81"/>
    <col min="14337" max="14339" width="0" style="81" hidden="1" customWidth="1"/>
    <col min="14340" max="14340" width="24.33203125" style="81" customWidth="1"/>
    <col min="14341" max="14341" width="25.33203125" style="81" customWidth="1"/>
    <col min="14342" max="14342" width="4.21875" style="81" customWidth="1"/>
    <col min="14343" max="14343" width="10" style="81" customWidth="1"/>
    <col min="14344" max="14344" width="13" style="81" customWidth="1"/>
    <col min="14345" max="14345" width="13.21875" style="81" customWidth="1"/>
    <col min="14346" max="14346" width="0" style="81" hidden="1" customWidth="1"/>
    <col min="14347" max="14347" width="10.44140625" style="81" customWidth="1"/>
    <col min="14348" max="14348" width="11.77734375" style="81" customWidth="1"/>
    <col min="14349" max="14349" width="8.44140625" style="81" customWidth="1"/>
    <col min="14350" max="14350" width="9.109375" style="81" customWidth="1"/>
    <col min="14351" max="14351" width="0" style="81" hidden="1" customWidth="1"/>
    <col min="14352" max="14352" width="13" style="81" customWidth="1"/>
    <col min="14353" max="14353" width="11.109375" style="81" customWidth="1"/>
    <col min="14354" max="14362" width="8.88671875" style="81"/>
    <col min="14363" max="14367" width="11.77734375" style="81" customWidth="1"/>
    <col min="14368" max="14592" width="8.88671875" style="81"/>
    <col min="14593" max="14595" width="0" style="81" hidden="1" customWidth="1"/>
    <col min="14596" max="14596" width="24.33203125" style="81" customWidth="1"/>
    <col min="14597" max="14597" width="25.33203125" style="81" customWidth="1"/>
    <col min="14598" max="14598" width="4.21875" style="81" customWidth="1"/>
    <col min="14599" max="14599" width="10" style="81" customWidth="1"/>
    <col min="14600" max="14600" width="13" style="81" customWidth="1"/>
    <col min="14601" max="14601" width="13.21875" style="81" customWidth="1"/>
    <col min="14602" max="14602" width="0" style="81" hidden="1" customWidth="1"/>
    <col min="14603" max="14603" width="10.44140625" style="81" customWidth="1"/>
    <col min="14604" max="14604" width="11.77734375" style="81" customWidth="1"/>
    <col min="14605" max="14605" width="8.44140625" style="81" customWidth="1"/>
    <col min="14606" max="14606" width="9.109375" style="81" customWidth="1"/>
    <col min="14607" max="14607" width="0" style="81" hidden="1" customWidth="1"/>
    <col min="14608" max="14608" width="13" style="81" customWidth="1"/>
    <col min="14609" max="14609" width="11.109375" style="81" customWidth="1"/>
    <col min="14610" max="14618" width="8.88671875" style="81"/>
    <col min="14619" max="14623" width="11.77734375" style="81" customWidth="1"/>
    <col min="14624" max="14848" width="8.88671875" style="81"/>
    <col min="14849" max="14851" width="0" style="81" hidden="1" customWidth="1"/>
    <col min="14852" max="14852" width="24.33203125" style="81" customWidth="1"/>
    <col min="14853" max="14853" width="25.33203125" style="81" customWidth="1"/>
    <col min="14854" max="14854" width="4.21875" style="81" customWidth="1"/>
    <col min="14855" max="14855" width="10" style="81" customWidth="1"/>
    <col min="14856" max="14856" width="13" style="81" customWidth="1"/>
    <col min="14857" max="14857" width="13.21875" style="81" customWidth="1"/>
    <col min="14858" max="14858" width="0" style="81" hidden="1" customWidth="1"/>
    <col min="14859" max="14859" width="10.44140625" style="81" customWidth="1"/>
    <col min="14860" max="14860" width="11.77734375" style="81" customWidth="1"/>
    <col min="14861" max="14861" width="8.44140625" style="81" customWidth="1"/>
    <col min="14862" max="14862" width="9.109375" style="81" customWidth="1"/>
    <col min="14863" max="14863" width="0" style="81" hidden="1" customWidth="1"/>
    <col min="14864" max="14864" width="13" style="81" customWidth="1"/>
    <col min="14865" max="14865" width="11.109375" style="81" customWidth="1"/>
    <col min="14866" max="14874" width="8.88671875" style="81"/>
    <col min="14875" max="14879" width="11.77734375" style="81" customWidth="1"/>
    <col min="14880" max="15104" width="8.88671875" style="81"/>
    <col min="15105" max="15107" width="0" style="81" hidden="1" customWidth="1"/>
    <col min="15108" max="15108" width="24.33203125" style="81" customWidth="1"/>
    <col min="15109" max="15109" width="25.33203125" style="81" customWidth="1"/>
    <col min="15110" max="15110" width="4.21875" style="81" customWidth="1"/>
    <col min="15111" max="15111" width="10" style="81" customWidth="1"/>
    <col min="15112" max="15112" width="13" style="81" customWidth="1"/>
    <col min="15113" max="15113" width="13.21875" style="81" customWidth="1"/>
    <col min="15114" max="15114" width="0" style="81" hidden="1" customWidth="1"/>
    <col min="15115" max="15115" width="10.44140625" style="81" customWidth="1"/>
    <col min="15116" max="15116" width="11.77734375" style="81" customWidth="1"/>
    <col min="15117" max="15117" width="8.44140625" style="81" customWidth="1"/>
    <col min="15118" max="15118" width="9.109375" style="81" customWidth="1"/>
    <col min="15119" max="15119" width="0" style="81" hidden="1" customWidth="1"/>
    <col min="15120" max="15120" width="13" style="81" customWidth="1"/>
    <col min="15121" max="15121" width="11.109375" style="81" customWidth="1"/>
    <col min="15122" max="15130" width="8.88671875" style="81"/>
    <col min="15131" max="15135" width="11.77734375" style="81" customWidth="1"/>
    <col min="15136" max="15360" width="8.88671875" style="81"/>
    <col min="15361" max="15363" width="0" style="81" hidden="1" customWidth="1"/>
    <col min="15364" max="15364" width="24.33203125" style="81" customWidth="1"/>
    <col min="15365" max="15365" width="25.33203125" style="81" customWidth="1"/>
    <col min="15366" max="15366" width="4.21875" style="81" customWidth="1"/>
    <col min="15367" max="15367" width="10" style="81" customWidth="1"/>
    <col min="15368" max="15368" width="13" style="81" customWidth="1"/>
    <col min="15369" max="15369" width="13.21875" style="81" customWidth="1"/>
    <col min="15370" max="15370" width="0" style="81" hidden="1" customWidth="1"/>
    <col min="15371" max="15371" width="10.44140625" style="81" customWidth="1"/>
    <col min="15372" max="15372" width="11.77734375" style="81" customWidth="1"/>
    <col min="15373" max="15373" width="8.44140625" style="81" customWidth="1"/>
    <col min="15374" max="15374" width="9.109375" style="81" customWidth="1"/>
    <col min="15375" max="15375" width="0" style="81" hidden="1" customWidth="1"/>
    <col min="15376" max="15376" width="13" style="81" customWidth="1"/>
    <col min="15377" max="15377" width="11.109375" style="81" customWidth="1"/>
    <col min="15378" max="15386" width="8.88671875" style="81"/>
    <col min="15387" max="15391" width="11.77734375" style="81" customWidth="1"/>
    <col min="15392" max="15616" width="8.88671875" style="81"/>
    <col min="15617" max="15619" width="0" style="81" hidden="1" customWidth="1"/>
    <col min="15620" max="15620" width="24.33203125" style="81" customWidth="1"/>
    <col min="15621" max="15621" width="25.33203125" style="81" customWidth="1"/>
    <col min="15622" max="15622" width="4.21875" style="81" customWidth="1"/>
    <col min="15623" max="15623" width="10" style="81" customWidth="1"/>
    <col min="15624" max="15624" width="13" style="81" customWidth="1"/>
    <col min="15625" max="15625" width="13.21875" style="81" customWidth="1"/>
    <col min="15626" max="15626" width="0" style="81" hidden="1" customWidth="1"/>
    <col min="15627" max="15627" width="10.44140625" style="81" customWidth="1"/>
    <col min="15628" max="15628" width="11.77734375" style="81" customWidth="1"/>
    <col min="15629" max="15629" width="8.44140625" style="81" customWidth="1"/>
    <col min="15630" max="15630" width="9.109375" style="81" customWidth="1"/>
    <col min="15631" max="15631" width="0" style="81" hidden="1" customWidth="1"/>
    <col min="15632" max="15632" width="13" style="81" customWidth="1"/>
    <col min="15633" max="15633" width="11.109375" style="81" customWidth="1"/>
    <col min="15634" max="15642" width="8.88671875" style="81"/>
    <col min="15643" max="15647" width="11.77734375" style="81" customWidth="1"/>
    <col min="15648" max="15872" width="8.88671875" style="81"/>
    <col min="15873" max="15875" width="0" style="81" hidden="1" customWidth="1"/>
    <col min="15876" max="15876" width="24.33203125" style="81" customWidth="1"/>
    <col min="15877" max="15877" width="25.33203125" style="81" customWidth="1"/>
    <col min="15878" max="15878" width="4.21875" style="81" customWidth="1"/>
    <col min="15879" max="15879" width="10" style="81" customWidth="1"/>
    <col min="15880" max="15880" width="13" style="81" customWidth="1"/>
    <col min="15881" max="15881" width="13.21875" style="81" customWidth="1"/>
    <col min="15882" max="15882" width="0" style="81" hidden="1" customWidth="1"/>
    <col min="15883" max="15883" width="10.44140625" style="81" customWidth="1"/>
    <col min="15884" max="15884" width="11.77734375" style="81" customWidth="1"/>
    <col min="15885" max="15885" width="8.44140625" style="81" customWidth="1"/>
    <col min="15886" max="15886" width="9.109375" style="81" customWidth="1"/>
    <col min="15887" max="15887" width="0" style="81" hidden="1" customWidth="1"/>
    <col min="15888" max="15888" width="13" style="81" customWidth="1"/>
    <col min="15889" max="15889" width="11.109375" style="81" customWidth="1"/>
    <col min="15890" max="15898" width="8.88671875" style="81"/>
    <col min="15899" max="15903" width="11.77734375" style="81" customWidth="1"/>
    <col min="15904" max="16128" width="8.88671875" style="81"/>
    <col min="16129" max="16131" width="0" style="81" hidden="1" customWidth="1"/>
    <col min="16132" max="16132" width="24.33203125" style="81" customWidth="1"/>
    <col min="16133" max="16133" width="25.33203125" style="81" customWidth="1"/>
    <col min="16134" max="16134" width="4.21875" style="81" customWidth="1"/>
    <col min="16135" max="16135" width="10" style="81" customWidth="1"/>
    <col min="16136" max="16136" width="13" style="81" customWidth="1"/>
    <col min="16137" max="16137" width="13.21875" style="81" customWidth="1"/>
    <col min="16138" max="16138" width="0" style="81" hidden="1" customWidth="1"/>
    <col min="16139" max="16139" width="10.44140625" style="81" customWidth="1"/>
    <col min="16140" max="16140" width="11.77734375" style="81" customWidth="1"/>
    <col min="16141" max="16141" width="8.44140625" style="81" customWidth="1"/>
    <col min="16142" max="16142" width="9.109375" style="81" customWidth="1"/>
    <col min="16143" max="16143" width="0" style="81" hidden="1" customWidth="1"/>
    <col min="16144" max="16144" width="13" style="81" customWidth="1"/>
    <col min="16145" max="16145" width="11.109375" style="81" customWidth="1"/>
    <col min="16146" max="16154" width="8.88671875" style="81"/>
    <col min="16155" max="16159" width="11.77734375" style="81" customWidth="1"/>
    <col min="16160" max="16384" width="8.88671875" style="81"/>
  </cols>
  <sheetData>
    <row r="1" spans="1:31" ht="23.1" customHeight="1">
      <c r="A1" s="82" t="s">
        <v>341</v>
      </c>
      <c r="B1" s="82" t="s">
        <v>284</v>
      </c>
      <c r="D1" s="161" t="s">
        <v>461</v>
      </c>
      <c r="E1" s="162"/>
      <c r="F1" s="162"/>
      <c r="G1" s="162"/>
      <c r="H1" s="162"/>
      <c r="I1" s="162"/>
      <c r="J1" s="162"/>
      <c r="K1" s="162"/>
      <c r="L1" s="162"/>
      <c r="M1" s="162"/>
      <c r="N1" s="162"/>
      <c r="W1" s="163" t="s">
        <v>62</v>
      </c>
      <c r="X1" s="163"/>
      <c r="Y1" s="163"/>
      <c r="Z1" s="88"/>
      <c r="AA1" s="88" t="s">
        <v>67</v>
      </c>
      <c r="AB1" s="88"/>
      <c r="AC1" s="88"/>
      <c r="AD1" s="88"/>
      <c r="AE1" s="88"/>
    </row>
    <row r="2" spans="1:31" s="90" customFormat="1" ht="23.1" customHeight="1">
      <c r="A2" s="164" t="s">
        <v>49</v>
      </c>
      <c r="B2" s="164" t="s">
        <v>19</v>
      </c>
      <c r="C2" s="165" t="s">
        <v>18</v>
      </c>
      <c r="D2" s="166" t="s">
        <v>56</v>
      </c>
      <c r="E2" s="166" t="s">
        <v>57</v>
      </c>
      <c r="F2" s="167" t="s">
        <v>0</v>
      </c>
      <c r="G2" s="167" t="s">
        <v>1</v>
      </c>
      <c r="H2" s="168" t="s">
        <v>7</v>
      </c>
      <c r="I2" s="168"/>
      <c r="J2" s="168" t="s">
        <v>5</v>
      </c>
      <c r="K2" s="168"/>
      <c r="L2" s="168"/>
      <c r="M2" s="168" t="s">
        <v>6</v>
      </c>
      <c r="N2" s="168"/>
      <c r="O2" s="89"/>
      <c r="P2" s="168" t="s">
        <v>8</v>
      </c>
      <c r="Q2" s="166" t="s">
        <v>33</v>
      </c>
      <c r="W2" s="90" t="s">
        <v>63</v>
      </c>
      <c r="X2" s="90" t="s">
        <v>64</v>
      </c>
      <c r="Y2" s="90" t="s">
        <v>65</v>
      </c>
      <c r="Z2" s="90" t="s">
        <v>66</v>
      </c>
      <c r="AA2" s="91" t="s">
        <v>93</v>
      </c>
      <c r="AB2" s="91" t="s">
        <v>92</v>
      </c>
      <c r="AC2" s="91" t="s">
        <v>68</v>
      </c>
      <c r="AD2" s="91" t="s">
        <v>70</v>
      </c>
      <c r="AE2" s="91" t="s">
        <v>63</v>
      </c>
    </row>
    <row r="3" spans="1:31" s="90" customFormat="1" ht="23.1" customHeight="1">
      <c r="A3" s="164"/>
      <c r="B3" s="164"/>
      <c r="C3" s="165"/>
      <c r="D3" s="166"/>
      <c r="E3" s="166"/>
      <c r="F3" s="167"/>
      <c r="G3" s="167"/>
      <c r="H3" s="89" t="s">
        <v>23</v>
      </c>
      <c r="I3" s="89" t="s">
        <v>44</v>
      </c>
      <c r="J3" s="89" t="s">
        <v>1</v>
      </c>
      <c r="K3" s="89" t="s">
        <v>23</v>
      </c>
      <c r="L3" s="89" t="s">
        <v>44</v>
      </c>
      <c r="M3" s="89" t="s">
        <v>23</v>
      </c>
      <c r="N3" s="89" t="s">
        <v>44</v>
      </c>
      <c r="O3" s="89" t="s">
        <v>23</v>
      </c>
      <c r="P3" s="168"/>
      <c r="Q3" s="166"/>
      <c r="W3" s="81"/>
      <c r="X3" s="81"/>
      <c r="Y3" s="81"/>
      <c r="Z3" s="81"/>
      <c r="AA3" s="87"/>
      <c r="AB3" s="87"/>
      <c r="AC3" s="87"/>
      <c r="AD3" s="87">
        <f>IF([47]옵션!$C$11 =0, "1", [47]옵션!$C$11)</f>
        <v>1</v>
      </c>
      <c r="AE3" s="87">
        <f>IF([47]옵션!$C$12 =0, "1", [47]옵션!$C$12)</f>
        <v>1</v>
      </c>
    </row>
    <row r="4" spans="1:31" ht="23.1" customHeight="1">
      <c r="B4" s="82" t="s">
        <v>281</v>
      </c>
      <c r="D4" s="158" t="s">
        <v>454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60"/>
    </row>
    <row r="5" spans="1:31" ht="23.1" customHeight="1">
      <c r="A5" s="82" t="s">
        <v>235</v>
      </c>
      <c r="B5" s="82" t="s">
        <v>421</v>
      </c>
      <c r="C5" s="82" t="s">
        <v>141</v>
      </c>
      <c r="D5" s="12" t="s">
        <v>142</v>
      </c>
      <c r="E5" s="12" t="s">
        <v>143</v>
      </c>
      <c r="F5" s="19" t="s">
        <v>415</v>
      </c>
      <c r="G5" s="15">
        <v>55</v>
      </c>
      <c r="H5" s="25">
        <v>445</v>
      </c>
      <c r="I5" s="40">
        <f t="shared" ref="I5:I15" si="0">TRUNC(G5*H5)</f>
        <v>24475</v>
      </c>
      <c r="J5" s="25">
        <v>50</v>
      </c>
      <c r="K5" s="25">
        <v>0</v>
      </c>
      <c r="L5" s="40">
        <f t="shared" ref="L5:L19" si="1">TRUNC(G5*K5)</f>
        <v>0</v>
      </c>
      <c r="M5" s="25">
        <v>0</v>
      </c>
      <c r="N5" s="40">
        <f t="shared" ref="N5:N19" si="2">TRUNC(G5*M5)</f>
        <v>0</v>
      </c>
      <c r="O5" s="25">
        <f t="shared" ref="O5:O19" si="3">IF((H5+K5+M5)=0, "", (H5+K5+M5))</f>
        <v>445</v>
      </c>
      <c r="P5" s="25">
        <f t="shared" ref="P5:P19" si="4">SUM(I5,L5,N5)</f>
        <v>24475</v>
      </c>
      <c r="Q5" s="12"/>
      <c r="AC5" s="87">
        <f>G5*H5</f>
        <v>24475</v>
      </c>
    </row>
    <row r="6" spans="1:31" ht="23.1" customHeight="1">
      <c r="A6" s="82" t="s">
        <v>236</v>
      </c>
      <c r="B6" s="82" t="s">
        <v>421</v>
      </c>
      <c r="C6" s="82" t="s">
        <v>144</v>
      </c>
      <c r="D6" s="12" t="s">
        <v>142</v>
      </c>
      <c r="E6" s="12" t="s">
        <v>145</v>
      </c>
      <c r="F6" s="19" t="s">
        <v>425</v>
      </c>
      <c r="G6" s="15">
        <v>46</v>
      </c>
      <c r="H6" s="25">
        <v>340</v>
      </c>
      <c r="I6" s="40">
        <f t="shared" si="0"/>
        <v>15640</v>
      </c>
      <c r="J6" s="25">
        <v>46</v>
      </c>
      <c r="K6" s="25">
        <v>0</v>
      </c>
      <c r="L6" s="40">
        <f t="shared" si="1"/>
        <v>0</v>
      </c>
      <c r="M6" s="25">
        <v>0</v>
      </c>
      <c r="N6" s="40">
        <f t="shared" si="2"/>
        <v>0</v>
      </c>
      <c r="O6" s="25">
        <f t="shared" si="3"/>
        <v>340</v>
      </c>
      <c r="P6" s="25">
        <f t="shared" si="4"/>
        <v>15640</v>
      </c>
      <c r="Q6" s="12"/>
    </row>
    <row r="7" spans="1:31" ht="23.1" customHeight="1">
      <c r="A7" s="82" t="s">
        <v>237</v>
      </c>
      <c r="B7" s="82" t="s">
        <v>421</v>
      </c>
      <c r="C7" s="82" t="s">
        <v>149</v>
      </c>
      <c r="D7" s="12" t="s">
        <v>150</v>
      </c>
      <c r="E7" s="12" t="s">
        <v>151</v>
      </c>
      <c r="F7" s="19" t="s">
        <v>425</v>
      </c>
      <c r="G7" s="15">
        <v>7</v>
      </c>
      <c r="H7" s="25">
        <v>638</v>
      </c>
      <c r="I7" s="40">
        <f t="shared" si="0"/>
        <v>4466</v>
      </c>
      <c r="J7" s="25">
        <v>7</v>
      </c>
      <c r="K7" s="25">
        <v>0</v>
      </c>
      <c r="L7" s="40">
        <f>TRUNC(G7*K7)</f>
        <v>0</v>
      </c>
      <c r="M7" s="25">
        <v>0</v>
      </c>
      <c r="N7" s="40">
        <f t="shared" si="2"/>
        <v>0</v>
      </c>
      <c r="O7" s="25">
        <f t="shared" si="3"/>
        <v>638</v>
      </c>
      <c r="P7" s="25">
        <f t="shared" si="4"/>
        <v>4466</v>
      </c>
      <c r="Q7" s="12"/>
    </row>
    <row r="8" spans="1:31" ht="23.1" customHeight="1">
      <c r="A8" s="82" t="s">
        <v>439</v>
      </c>
      <c r="B8" s="82" t="s">
        <v>421</v>
      </c>
      <c r="C8" s="82" t="s">
        <v>426</v>
      </c>
      <c r="D8" s="12" t="s">
        <v>453</v>
      </c>
      <c r="E8" s="12" t="s">
        <v>448</v>
      </c>
      <c r="F8" s="19" t="s">
        <v>425</v>
      </c>
      <c r="G8" s="15">
        <v>7</v>
      </c>
      <c r="H8" s="25">
        <v>973</v>
      </c>
      <c r="I8" s="40">
        <f t="shared" si="0"/>
        <v>6811</v>
      </c>
      <c r="J8" s="25">
        <v>7</v>
      </c>
      <c r="K8" s="25">
        <v>0</v>
      </c>
      <c r="L8" s="40">
        <f t="shared" si="1"/>
        <v>0</v>
      </c>
      <c r="M8" s="25">
        <v>0</v>
      </c>
      <c r="N8" s="40">
        <f t="shared" si="2"/>
        <v>0</v>
      </c>
      <c r="O8" s="25">
        <f t="shared" si="3"/>
        <v>973</v>
      </c>
      <c r="P8" s="25">
        <f t="shared" si="4"/>
        <v>6811</v>
      </c>
      <c r="Q8" s="12"/>
    </row>
    <row r="9" spans="1:31" ht="23.1" customHeight="1">
      <c r="A9" s="82" t="s">
        <v>440</v>
      </c>
      <c r="B9" s="82" t="s">
        <v>421</v>
      </c>
      <c r="C9" s="82" t="s">
        <v>441</v>
      </c>
      <c r="D9" s="12" t="s">
        <v>161</v>
      </c>
      <c r="E9" s="12" t="s">
        <v>162</v>
      </c>
      <c r="F9" s="19" t="s">
        <v>425</v>
      </c>
      <c r="G9" s="15">
        <v>7</v>
      </c>
      <c r="H9" s="25">
        <v>218</v>
      </c>
      <c r="I9" s="40">
        <f t="shared" si="0"/>
        <v>1526</v>
      </c>
      <c r="J9" s="25">
        <v>7</v>
      </c>
      <c r="K9" s="25">
        <v>0</v>
      </c>
      <c r="L9" s="40">
        <f t="shared" si="1"/>
        <v>0</v>
      </c>
      <c r="M9" s="25">
        <v>0</v>
      </c>
      <c r="N9" s="40">
        <f t="shared" si="2"/>
        <v>0</v>
      </c>
      <c r="O9" s="25">
        <f t="shared" si="3"/>
        <v>218</v>
      </c>
      <c r="P9" s="25">
        <f t="shared" si="4"/>
        <v>1526</v>
      </c>
      <c r="Q9" s="12"/>
    </row>
    <row r="10" spans="1:31" ht="23.1" customHeight="1">
      <c r="A10" s="82" t="s">
        <v>442</v>
      </c>
      <c r="B10" s="82" t="s">
        <v>421</v>
      </c>
      <c r="C10" s="82" t="s">
        <v>413</v>
      </c>
      <c r="D10" s="12" t="s">
        <v>169</v>
      </c>
      <c r="E10" s="12" t="s">
        <v>418</v>
      </c>
      <c r="F10" s="19" t="s">
        <v>415</v>
      </c>
      <c r="G10" s="15">
        <v>130</v>
      </c>
      <c r="H10" s="25">
        <v>356</v>
      </c>
      <c r="I10" s="40">
        <f t="shared" si="0"/>
        <v>46280</v>
      </c>
      <c r="J10" s="25">
        <v>118</v>
      </c>
      <c r="K10" s="25">
        <v>0</v>
      </c>
      <c r="L10" s="40">
        <f t="shared" si="1"/>
        <v>0</v>
      </c>
      <c r="M10" s="25">
        <v>0</v>
      </c>
      <c r="N10" s="40">
        <f t="shared" si="2"/>
        <v>0</v>
      </c>
      <c r="O10" s="25">
        <f t="shared" si="3"/>
        <v>356</v>
      </c>
      <c r="P10" s="25">
        <f t="shared" si="4"/>
        <v>46280</v>
      </c>
      <c r="Q10" s="12"/>
      <c r="AC10" s="87">
        <f>G10*H10</f>
        <v>46280</v>
      </c>
    </row>
    <row r="11" spans="1:31" ht="23.1" customHeight="1">
      <c r="A11" s="82" t="s">
        <v>443</v>
      </c>
      <c r="B11" s="82" t="s">
        <v>421</v>
      </c>
      <c r="C11" s="82" t="s">
        <v>429</v>
      </c>
      <c r="D11" s="12" t="s">
        <v>430</v>
      </c>
      <c r="E11" s="12" t="s">
        <v>456</v>
      </c>
      <c r="F11" s="19" t="s">
        <v>425</v>
      </c>
      <c r="G11" s="15">
        <v>16</v>
      </c>
      <c r="H11" s="25">
        <v>16483</v>
      </c>
      <c r="I11" s="40">
        <f t="shared" si="0"/>
        <v>263728</v>
      </c>
      <c r="J11" s="25">
        <v>16</v>
      </c>
      <c r="K11" s="25">
        <v>0</v>
      </c>
      <c r="L11" s="40">
        <f t="shared" si="1"/>
        <v>0</v>
      </c>
      <c r="M11" s="25">
        <v>0</v>
      </c>
      <c r="N11" s="40">
        <f t="shared" si="2"/>
        <v>0</v>
      </c>
      <c r="O11" s="25">
        <f t="shared" si="3"/>
        <v>16483</v>
      </c>
      <c r="P11" s="25">
        <f t="shared" si="4"/>
        <v>263728</v>
      </c>
      <c r="Q11" s="12"/>
    </row>
    <row r="12" spans="1:31" ht="23.1" customHeight="1">
      <c r="A12" s="82" t="s">
        <v>444</v>
      </c>
      <c r="B12" s="82" t="s">
        <v>421</v>
      </c>
      <c r="C12" s="82" t="s">
        <v>181</v>
      </c>
      <c r="D12" s="12" t="s">
        <v>432</v>
      </c>
      <c r="E12" s="12" t="s">
        <v>431</v>
      </c>
      <c r="F12" s="19" t="s">
        <v>425</v>
      </c>
      <c r="G12" s="15">
        <v>17</v>
      </c>
      <c r="H12" s="25"/>
      <c r="I12" s="40">
        <f t="shared" si="0"/>
        <v>0</v>
      </c>
      <c r="J12" s="25">
        <v>17</v>
      </c>
      <c r="K12" s="25">
        <v>0</v>
      </c>
      <c r="L12" s="40">
        <f t="shared" si="1"/>
        <v>0</v>
      </c>
      <c r="M12" s="25">
        <v>0</v>
      </c>
      <c r="N12" s="40">
        <f t="shared" si="2"/>
        <v>0</v>
      </c>
      <c r="O12" s="25" t="str">
        <f t="shared" si="3"/>
        <v/>
      </c>
      <c r="P12" s="25">
        <f t="shared" si="4"/>
        <v>0</v>
      </c>
      <c r="Q12" s="12" t="s">
        <v>433</v>
      </c>
    </row>
    <row r="13" spans="1:31" ht="23.1" customHeight="1">
      <c r="A13" s="82" t="s">
        <v>445</v>
      </c>
      <c r="B13" s="82" t="s">
        <v>421</v>
      </c>
      <c r="C13" s="82" t="s">
        <v>181</v>
      </c>
      <c r="D13" s="12" t="s">
        <v>209</v>
      </c>
      <c r="E13" s="12" t="s">
        <v>210</v>
      </c>
      <c r="F13" s="19" t="s">
        <v>425</v>
      </c>
      <c r="G13" s="15">
        <v>8</v>
      </c>
      <c r="H13" s="25">
        <v>20000</v>
      </c>
      <c r="I13" s="40">
        <f t="shared" si="0"/>
        <v>160000</v>
      </c>
      <c r="J13" s="25">
        <v>8</v>
      </c>
      <c r="K13" s="25">
        <v>0</v>
      </c>
      <c r="L13" s="40">
        <f t="shared" si="1"/>
        <v>0</v>
      </c>
      <c r="M13" s="25">
        <v>0</v>
      </c>
      <c r="N13" s="40">
        <f t="shared" si="2"/>
        <v>0</v>
      </c>
      <c r="O13" s="25">
        <f t="shared" si="3"/>
        <v>20000</v>
      </c>
      <c r="P13" s="25">
        <f t="shared" si="4"/>
        <v>160000</v>
      </c>
      <c r="Q13" s="12"/>
    </row>
    <row r="14" spans="1:31" ht="23.1" customHeight="1">
      <c r="A14" s="82" t="s">
        <v>446</v>
      </c>
      <c r="B14" s="82" t="s">
        <v>421</v>
      </c>
      <c r="C14" s="82" t="s">
        <v>181</v>
      </c>
      <c r="D14" s="12" t="s">
        <v>451</v>
      </c>
      <c r="E14" s="12" t="s">
        <v>397</v>
      </c>
      <c r="F14" s="19" t="s">
        <v>425</v>
      </c>
      <c r="G14" s="15">
        <v>1</v>
      </c>
      <c r="H14" s="25">
        <v>100000</v>
      </c>
      <c r="I14" s="40">
        <f t="shared" si="0"/>
        <v>100000</v>
      </c>
      <c r="J14" s="25">
        <v>1</v>
      </c>
      <c r="K14" s="25">
        <v>0</v>
      </c>
      <c r="L14" s="40">
        <f t="shared" si="1"/>
        <v>0</v>
      </c>
      <c r="M14" s="25">
        <v>0</v>
      </c>
      <c r="N14" s="40">
        <f t="shared" si="2"/>
        <v>0</v>
      </c>
      <c r="O14" s="25">
        <f t="shared" si="3"/>
        <v>100000</v>
      </c>
      <c r="P14" s="25">
        <f t="shared" si="4"/>
        <v>100000</v>
      </c>
      <c r="Q14" s="12"/>
    </row>
    <row r="15" spans="1:31" ht="23.1" customHeight="1">
      <c r="A15" s="82" t="s">
        <v>447</v>
      </c>
      <c r="B15" s="82" t="s">
        <v>421</v>
      </c>
      <c r="C15" s="82" t="s">
        <v>181</v>
      </c>
      <c r="D15" s="12" t="s">
        <v>452</v>
      </c>
      <c r="E15" s="12" t="s">
        <v>397</v>
      </c>
      <c r="F15" s="19" t="s">
        <v>425</v>
      </c>
      <c r="G15" s="15">
        <v>4</v>
      </c>
      <c r="H15" s="25">
        <v>120000</v>
      </c>
      <c r="I15" s="40">
        <f t="shared" si="0"/>
        <v>480000</v>
      </c>
      <c r="J15" s="25">
        <v>4</v>
      </c>
      <c r="K15" s="25">
        <v>0</v>
      </c>
      <c r="L15" s="40">
        <f t="shared" si="1"/>
        <v>0</v>
      </c>
      <c r="M15" s="25">
        <v>0</v>
      </c>
      <c r="N15" s="40">
        <f t="shared" si="2"/>
        <v>0</v>
      </c>
      <c r="O15" s="25">
        <f t="shared" si="3"/>
        <v>120000</v>
      </c>
      <c r="P15" s="25">
        <f t="shared" si="4"/>
        <v>480000</v>
      </c>
      <c r="Q15" s="12"/>
    </row>
    <row r="16" spans="1:31" ht="23.1" customHeight="1">
      <c r="A16" s="82" t="s">
        <v>331</v>
      </c>
      <c r="B16" s="82" t="s">
        <v>421</v>
      </c>
      <c r="C16" s="82" t="s">
        <v>332</v>
      </c>
      <c r="D16" s="12" t="s">
        <v>333</v>
      </c>
      <c r="E16" s="12" t="s">
        <v>334</v>
      </c>
      <c r="F16" s="19" t="s">
        <v>273</v>
      </c>
      <c r="G16" s="15">
        <v>1</v>
      </c>
      <c r="H16" s="25">
        <v>1415</v>
      </c>
      <c r="I16" s="40">
        <f>H16</f>
        <v>1415</v>
      </c>
      <c r="J16" s="25">
        <v>1</v>
      </c>
      <c r="K16" s="25"/>
      <c r="L16" s="40">
        <f t="shared" si="1"/>
        <v>0</v>
      </c>
      <c r="M16" s="25"/>
      <c r="N16" s="40">
        <f t="shared" si="2"/>
        <v>0</v>
      </c>
      <c r="O16" s="25">
        <f t="shared" si="3"/>
        <v>1415</v>
      </c>
      <c r="P16" s="25">
        <f t="shared" si="4"/>
        <v>1415</v>
      </c>
      <c r="Q16" s="12"/>
      <c r="AC16" s="87">
        <f>TRUNC(TRUNC(SUM(AC4:AC15))*[47]옵션!$B$33/100)</f>
        <v>1415</v>
      </c>
      <c r="AD16" s="87">
        <f>TRUNC(SUM(I4:I15))+TRUNC(SUM(N4:N15))</f>
        <v>1102926</v>
      </c>
    </row>
    <row r="17" spans="1:31" ht="23.1" customHeight="1">
      <c r="A17" s="82" t="s">
        <v>257</v>
      </c>
      <c r="B17" s="82" t="s">
        <v>421</v>
      </c>
      <c r="C17" s="82" t="s">
        <v>211</v>
      </c>
      <c r="D17" s="12" t="s">
        <v>212</v>
      </c>
      <c r="E17" s="12" t="s">
        <v>213</v>
      </c>
      <c r="F17" s="19" t="s">
        <v>214</v>
      </c>
      <c r="G17" s="15">
        <v>5</v>
      </c>
      <c r="H17" s="25">
        <v>0</v>
      </c>
      <c r="I17" s="40">
        <f>TRUNC(G17*H17)</f>
        <v>0</v>
      </c>
      <c r="J17" s="25">
        <f>[47]노임근거!G14</f>
        <v>5</v>
      </c>
      <c r="K17" s="25">
        <v>284880</v>
      </c>
      <c r="L17" s="40">
        <f t="shared" si="1"/>
        <v>1424400</v>
      </c>
      <c r="M17" s="25">
        <v>0</v>
      </c>
      <c r="N17" s="40">
        <f t="shared" si="2"/>
        <v>0</v>
      </c>
      <c r="O17" s="25">
        <f t="shared" si="3"/>
        <v>284880</v>
      </c>
      <c r="P17" s="25">
        <f t="shared" si="4"/>
        <v>1424400</v>
      </c>
      <c r="Q17" s="12"/>
      <c r="AE17" s="87">
        <f>L17</f>
        <v>1424400</v>
      </c>
    </row>
    <row r="18" spans="1:31" ht="23.1" customHeight="1">
      <c r="A18" s="82" t="s">
        <v>259</v>
      </c>
      <c r="B18" s="82" t="s">
        <v>421</v>
      </c>
      <c r="C18" s="82" t="s">
        <v>217</v>
      </c>
      <c r="D18" s="12" t="s">
        <v>212</v>
      </c>
      <c r="E18" s="12" t="s">
        <v>218</v>
      </c>
      <c r="F18" s="19" t="s">
        <v>214</v>
      </c>
      <c r="G18" s="15">
        <v>5</v>
      </c>
      <c r="H18" s="25">
        <v>0</v>
      </c>
      <c r="I18" s="40">
        <f>TRUNC(G18*H18)</f>
        <v>0</v>
      </c>
      <c r="J18" s="25">
        <f>[47]노임근거!G15</f>
        <v>5</v>
      </c>
      <c r="K18" s="25">
        <v>315528</v>
      </c>
      <c r="L18" s="40">
        <f t="shared" si="1"/>
        <v>1577640</v>
      </c>
      <c r="M18" s="25">
        <v>0</v>
      </c>
      <c r="N18" s="40">
        <f t="shared" si="2"/>
        <v>0</v>
      </c>
      <c r="O18" s="25">
        <f t="shared" si="3"/>
        <v>315528</v>
      </c>
      <c r="P18" s="25">
        <f t="shared" si="4"/>
        <v>1577640</v>
      </c>
      <c r="Q18" s="12"/>
      <c r="AE18" s="87">
        <f>L18</f>
        <v>1577640</v>
      </c>
    </row>
    <row r="19" spans="1:31" ht="23.1" customHeight="1">
      <c r="A19" s="82" t="s">
        <v>335</v>
      </c>
      <c r="B19" s="82" t="s">
        <v>421</v>
      </c>
      <c r="C19" s="82" t="s">
        <v>336</v>
      </c>
      <c r="D19" s="12" t="s">
        <v>337</v>
      </c>
      <c r="E19" s="12" t="s">
        <v>338</v>
      </c>
      <c r="F19" s="19" t="s">
        <v>273</v>
      </c>
      <c r="G19" s="15">
        <v>1</v>
      </c>
      <c r="H19" s="25">
        <v>90061</v>
      </c>
      <c r="I19" s="40">
        <f>H19</f>
        <v>90061</v>
      </c>
      <c r="J19" s="25">
        <v>1</v>
      </c>
      <c r="K19" s="25"/>
      <c r="L19" s="40">
        <f t="shared" si="1"/>
        <v>0</v>
      </c>
      <c r="M19" s="25"/>
      <c r="N19" s="40">
        <f t="shared" si="2"/>
        <v>0</v>
      </c>
      <c r="O19" s="25">
        <f t="shared" si="3"/>
        <v>90061</v>
      </c>
      <c r="P19" s="25">
        <f t="shared" si="4"/>
        <v>90061</v>
      </c>
      <c r="Q19" s="12"/>
    </row>
    <row r="20" spans="1:31" ht="23.1" customHeight="1">
      <c r="D20" s="12"/>
      <c r="E20" s="12"/>
      <c r="F20" s="19"/>
      <c r="G20" s="15"/>
      <c r="H20" s="25"/>
      <c r="I20" s="40"/>
      <c r="J20" s="25"/>
      <c r="K20" s="25"/>
      <c r="L20" s="40"/>
      <c r="M20" s="25"/>
      <c r="N20" s="40"/>
      <c r="O20" s="25"/>
      <c r="P20" s="25"/>
      <c r="Q20" s="12"/>
      <c r="AC20" s="87">
        <f>TRUNC(AE20*[47]옵션!$B$36/100)</f>
        <v>90061</v>
      </c>
      <c r="AD20" s="87">
        <f>TRUNC(SUM(L4:L18))</f>
        <v>3002040</v>
      </c>
      <c r="AE20" s="87">
        <f>TRUNC(SUM(AE4:AE19))</f>
        <v>3002040</v>
      </c>
    </row>
    <row r="21" spans="1:31" ht="23.1" customHeight="1">
      <c r="D21" s="83"/>
      <c r="E21" s="83"/>
      <c r="F21" s="92"/>
      <c r="G21" s="84"/>
      <c r="H21" s="85"/>
      <c r="I21" s="93"/>
      <c r="J21" s="85"/>
      <c r="K21" s="85"/>
      <c r="L21" s="93"/>
      <c r="M21" s="85"/>
      <c r="N21" s="93"/>
      <c r="O21" s="85"/>
      <c r="P21" s="85"/>
      <c r="Q21" s="83"/>
    </row>
    <row r="22" spans="1:31" ht="23.1" customHeight="1">
      <c r="D22" s="83"/>
      <c r="E22" s="83"/>
      <c r="F22" s="92"/>
      <c r="G22" s="84"/>
      <c r="H22" s="85"/>
      <c r="I22" s="93"/>
      <c r="J22" s="85"/>
      <c r="K22" s="85"/>
      <c r="L22" s="93"/>
      <c r="M22" s="85"/>
      <c r="N22" s="93"/>
      <c r="O22" s="85"/>
      <c r="P22" s="85"/>
      <c r="Q22" s="83"/>
    </row>
    <row r="23" spans="1:31" ht="23.1" customHeight="1">
      <c r="D23" s="83"/>
      <c r="E23" s="83"/>
      <c r="F23" s="92"/>
      <c r="G23" s="84"/>
      <c r="H23" s="85"/>
      <c r="I23" s="93"/>
      <c r="J23" s="85"/>
      <c r="K23" s="85"/>
      <c r="L23" s="93"/>
      <c r="M23" s="85"/>
      <c r="N23" s="93"/>
      <c r="O23" s="85"/>
      <c r="P23" s="85"/>
      <c r="Q23" s="83"/>
    </row>
    <row r="24" spans="1:31" ht="23.1" customHeight="1">
      <c r="D24" s="83"/>
      <c r="E24" s="83"/>
      <c r="F24" s="92"/>
      <c r="G24" s="84"/>
      <c r="H24" s="85"/>
      <c r="I24" s="93"/>
      <c r="J24" s="85"/>
      <c r="K24" s="85"/>
      <c r="L24" s="93"/>
      <c r="M24" s="85"/>
      <c r="N24" s="93"/>
      <c r="O24" s="85"/>
      <c r="P24" s="85"/>
      <c r="Q24" s="83"/>
    </row>
    <row r="25" spans="1:31" ht="23.1" customHeight="1">
      <c r="D25" s="83"/>
      <c r="E25" s="83"/>
      <c r="F25" s="92"/>
      <c r="G25" s="84"/>
      <c r="H25" s="85"/>
      <c r="I25" s="93"/>
      <c r="J25" s="85"/>
      <c r="K25" s="85"/>
      <c r="L25" s="93"/>
      <c r="M25" s="85"/>
      <c r="N25" s="93"/>
      <c r="O25" s="85"/>
      <c r="P25" s="85"/>
      <c r="Q25" s="83"/>
    </row>
    <row r="26" spans="1:31" ht="23.1" customHeight="1">
      <c r="D26" s="83"/>
      <c r="E26" s="83"/>
      <c r="F26" s="92"/>
      <c r="G26" s="84"/>
      <c r="H26" s="85"/>
      <c r="I26" s="93"/>
      <c r="J26" s="85"/>
      <c r="K26" s="85"/>
      <c r="L26" s="93"/>
      <c r="M26" s="85"/>
      <c r="N26" s="93"/>
      <c r="O26" s="85"/>
      <c r="P26" s="85"/>
      <c r="Q26" s="83"/>
    </row>
    <row r="27" spans="1:31" ht="23.1" customHeight="1">
      <c r="D27" s="83"/>
      <c r="E27" s="83"/>
      <c r="F27" s="92"/>
      <c r="G27" s="84"/>
      <c r="H27" s="85"/>
      <c r="I27" s="93"/>
      <c r="J27" s="85"/>
      <c r="K27" s="85"/>
      <c r="L27" s="93"/>
      <c r="M27" s="85"/>
      <c r="N27" s="93"/>
      <c r="O27" s="85"/>
      <c r="P27" s="85"/>
      <c r="Q27" s="83"/>
    </row>
    <row r="28" spans="1:31" ht="23.1" customHeight="1">
      <c r="D28" s="83"/>
      <c r="E28" s="83"/>
      <c r="F28" s="92"/>
      <c r="G28" s="84"/>
      <c r="H28" s="85"/>
      <c r="I28" s="93"/>
      <c r="J28" s="85"/>
      <c r="K28" s="85"/>
      <c r="L28" s="93"/>
      <c r="M28" s="85"/>
      <c r="N28" s="93"/>
      <c r="O28" s="85"/>
      <c r="P28" s="85"/>
      <c r="Q28" s="83"/>
    </row>
    <row r="29" spans="1:31" ht="23.1" customHeight="1">
      <c r="B29" s="82" t="s">
        <v>294</v>
      </c>
      <c r="D29" s="12" t="s">
        <v>295</v>
      </c>
      <c r="E29" s="12"/>
      <c r="F29" s="19"/>
      <c r="G29" s="15"/>
      <c r="H29" s="25"/>
      <c r="I29" s="40">
        <f>TRUNC(SUM(I4:I28))</f>
        <v>1194402</v>
      </c>
      <c r="J29" s="25"/>
      <c r="K29" s="25"/>
      <c r="L29" s="40">
        <f>TRUNC(SUM(L4:L28))</f>
        <v>3002040</v>
      </c>
      <c r="M29" s="25"/>
      <c r="N29" s="40">
        <f>TRUNC(SUM(N4:N28))</f>
        <v>0</v>
      </c>
      <c r="O29" s="25"/>
      <c r="P29" s="25">
        <f>TRUNC(SUM(P4:P28))</f>
        <v>4196442</v>
      </c>
      <c r="Q29" s="12"/>
    </row>
  </sheetData>
  <mergeCells count="15">
    <mergeCell ref="D4:Q4"/>
    <mergeCell ref="D1:N1"/>
    <mergeCell ref="W1:Y1"/>
    <mergeCell ref="A2:A3"/>
    <mergeCell ref="B2:B3"/>
    <mergeCell ref="C2:C3"/>
    <mergeCell ref="D2:D3"/>
    <mergeCell ref="E2:E3"/>
    <mergeCell ref="F2:F3"/>
    <mergeCell ref="G2:G3"/>
    <mergeCell ref="H2:I2"/>
    <mergeCell ref="J2:L2"/>
    <mergeCell ref="M2:N2"/>
    <mergeCell ref="P2:P3"/>
    <mergeCell ref="Q2:Q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29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H19" sqref="H19"/>
    </sheetView>
  </sheetViews>
  <sheetFormatPr defaultRowHeight="23.1" customHeight="1"/>
  <cols>
    <col min="1" max="1" width="9.109375" style="13" hidden="1" customWidth="1"/>
    <col min="2" max="2" width="9.88671875" style="13" hidden="1" customWidth="1"/>
    <col min="3" max="3" width="12.77734375" style="34" customWidth="1"/>
    <col min="4" max="4" width="23.109375" style="34" customWidth="1"/>
    <col min="5" max="5" width="23.77734375" style="34" customWidth="1"/>
    <col min="6" max="6" width="4.6640625" customWidth="1"/>
    <col min="7" max="7" width="6.44140625" hidden="1" customWidth="1"/>
    <col min="8" max="9" width="11.21875" style="26" customWidth="1"/>
    <col min="10" max="10" width="5" style="26" hidden="1" customWidth="1"/>
    <col min="11" max="13" width="11.21875" style="26" customWidth="1"/>
    <col min="14" max="14" width="11.109375" style="26" customWidth="1"/>
    <col min="15" max="15" width="9.77734375" style="26" hidden="1" customWidth="1"/>
    <col min="16" max="16" width="11.21875" style="26" customWidth="1"/>
    <col min="17" max="17" width="12.21875" customWidth="1"/>
  </cols>
  <sheetData>
    <row r="1" spans="1:17" s="2" customFormat="1" ht="23.1" customHeight="1">
      <c r="A1" s="13"/>
      <c r="B1" s="13" t="s">
        <v>284</v>
      </c>
      <c r="C1" s="156" t="s">
        <v>462</v>
      </c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23"/>
      <c r="P1" s="23"/>
      <c r="Q1" s="13"/>
    </row>
    <row r="2" spans="1:17" s="14" customFormat="1" ht="23.1" customHeight="1">
      <c r="A2" s="152" t="s">
        <v>49</v>
      </c>
      <c r="B2" s="152" t="s">
        <v>41</v>
      </c>
      <c r="C2" s="153" t="s">
        <v>18</v>
      </c>
      <c r="D2" s="153" t="s">
        <v>56</v>
      </c>
      <c r="E2" s="153" t="s">
        <v>57</v>
      </c>
      <c r="F2" s="154" t="s">
        <v>0</v>
      </c>
      <c r="G2" s="169" t="s">
        <v>1</v>
      </c>
      <c r="H2" s="149" t="s">
        <v>27</v>
      </c>
      <c r="I2" s="149"/>
      <c r="J2" s="149" t="s">
        <v>28</v>
      </c>
      <c r="K2" s="149"/>
      <c r="L2" s="149"/>
      <c r="M2" s="149" t="s">
        <v>29</v>
      </c>
      <c r="N2" s="149"/>
      <c r="O2" s="38" t="s">
        <v>8</v>
      </c>
      <c r="P2" s="149" t="s">
        <v>48</v>
      </c>
      <c r="Q2" s="153" t="s">
        <v>33</v>
      </c>
    </row>
    <row r="3" spans="1:17" s="14" customFormat="1" ht="23.1" customHeight="1">
      <c r="A3" s="152"/>
      <c r="B3" s="152"/>
      <c r="C3" s="153"/>
      <c r="D3" s="153"/>
      <c r="E3" s="153"/>
      <c r="F3" s="154"/>
      <c r="G3" s="169"/>
      <c r="H3" s="38" t="s">
        <v>43</v>
      </c>
      <c r="I3" s="38" t="s">
        <v>44</v>
      </c>
      <c r="J3" s="38" t="s">
        <v>1</v>
      </c>
      <c r="K3" s="38" t="s">
        <v>43</v>
      </c>
      <c r="L3" s="38" t="s">
        <v>44</v>
      </c>
      <c r="M3" s="38" t="s">
        <v>45</v>
      </c>
      <c r="N3" s="38" t="s">
        <v>44</v>
      </c>
      <c r="O3" s="38" t="s">
        <v>23</v>
      </c>
      <c r="P3" s="149"/>
      <c r="Q3" s="153"/>
    </row>
    <row r="4" spans="1:17" s="2" customFormat="1" ht="23.1" customHeight="1">
      <c r="A4" s="13" t="s">
        <v>285</v>
      </c>
      <c r="B4" s="13" t="s">
        <v>286</v>
      </c>
      <c r="C4" s="3" t="s">
        <v>286</v>
      </c>
      <c r="D4" s="12" t="s">
        <v>287</v>
      </c>
      <c r="E4" s="12" t="s">
        <v>272</v>
      </c>
      <c r="F4" s="19" t="s">
        <v>146</v>
      </c>
      <c r="G4" s="6"/>
      <c r="H4" s="25">
        <f>일위대가!I6</f>
        <v>0</v>
      </c>
      <c r="I4" s="25">
        <f>H4</f>
        <v>0</v>
      </c>
      <c r="J4" s="25"/>
      <c r="K4" s="25">
        <f>일위대가!L6</f>
        <v>19878</v>
      </c>
      <c r="L4" s="25">
        <f>K4</f>
        <v>19878</v>
      </c>
      <c r="M4" s="25">
        <f>일위대가!N6</f>
        <v>0</v>
      </c>
      <c r="N4" s="25">
        <f>M4</f>
        <v>0</v>
      </c>
      <c r="O4" s="25">
        <f>IF((H4+K4+M4)=0, "", (H4+K4+M4))</f>
        <v>19878</v>
      </c>
      <c r="P4" s="25">
        <f>SUM(I4,L4,N4)</f>
        <v>19878</v>
      </c>
      <c r="Q4" s="12" t="s">
        <v>47</v>
      </c>
    </row>
    <row r="5" spans="1:17" s="2" customFormat="1" ht="23.1" customHeight="1">
      <c r="A5" s="13" t="s">
        <v>288</v>
      </c>
      <c r="B5" s="13" t="s">
        <v>289</v>
      </c>
      <c r="C5" s="3" t="s">
        <v>289</v>
      </c>
      <c r="D5" s="12" t="s">
        <v>287</v>
      </c>
      <c r="E5" s="12" t="s">
        <v>277</v>
      </c>
      <c r="F5" s="19" t="s">
        <v>146</v>
      </c>
      <c r="G5" s="6"/>
      <c r="H5" s="25">
        <f>일위대가!I10</f>
        <v>0</v>
      </c>
      <c r="I5" s="25">
        <f>H5</f>
        <v>0</v>
      </c>
      <c r="J5" s="25"/>
      <c r="K5" s="25">
        <f>일위대가!L10</f>
        <v>18174</v>
      </c>
      <c r="L5" s="25">
        <f>K5</f>
        <v>18174</v>
      </c>
      <c r="M5" s="25">
        <f>일위대가!N10</f>
        <v>0</v>
      </c>
      <c r="N5" s="25">
        <f>M5</f>
        <v>0</v>
      </c>
      <c r="O5" s="25">
        <f>IF((H5+K5+M5)=0, "", (H5+K5+M5))</f>
        <v>18174</v>
      </c>
      <c r="P5" s="25">
        <f>SUM(I5,L5,N5)</f>
        <v>18174</v>
      </c>
      <c r="Q5" s="12" t="s">
        <v>2</v>
      </c>
    </row>
    <row r="6" spans="1:17" s="2" customFormat="1" ht="23.1" customHeight="1">
      <c r="A6" s="13" t="s">
        <v>290</v>
      </c>
      <c r="B6" s="13" t="s">
        <v>291</v>
      </c>
      <c r="C6" s="3" t="s">
        <v>291</v>
      </c>
      <c r="D6" s="12" t="s">
        <v>292</v>
      </c>
      <c r="E6" s="12" t="s">
        <v>293</v>
      </c>
      <c r="F6" s="19" t="s">
        <v>146</v>
      </c>
      <c r="G6" s="6"/>
      <c r="H6" s="25">
        <f>일위대가!I15</f>
        <v>0</v>
      </c>
      <c r="I6" s="25">
        <f>H6</f>
        <v>0</v>
      </c>
      <c r="J6" s="25"/>
      <c r="K6" s="25">
        <f>일위대가!L15</f>
        <v>194993</v>
      </c>
      <c r="L6" s="25">
        <f>K6</f>
        <v>194993</v>
      </c>
      <c r="M6" s="25">
        <f>일위대가!N15</f>
        <v>0</v>
      </c>
      <c r="N6" s="25">
        <f>M6</f>
        <v>0</v>
      </c>
      <c r="O6" s="25">
        <f>IF((H6+K6+M6)=0, "", (H6+K6+M6))</f>
        <v>194993</v>
      </c>
      <c r="P6" s="25">
        <f>SUM(I6,L6,N6)</f>
        <v>194993</v>
      </c>
      <c r="Q6" s="12"/>
    </row>
    <row r="7" spans="1:17" s="2" customFormat="1" ht="23.1" customHeight="1">
      <c r="A7" s="13"/>
      <c r="B7" s="13"/>
      <c r="C7" s="3"/>
      <c r="D7" s="12"/>
      <c r="E7" s="12"/>
      <c r="F7" s="19"/>
      <c r="G7" s="6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17" s="2" customFormat="1" ht="23.1" customHeight="1">
      <c r="A8" s="13"/>
      <c r="B8" s="13"/>
      <c r="C8" s="3"/>
      <c r="D8" s="12"/>
      <c r="E8" s="12"/>
      <c r="F8" s="19"/>
      <c r="G8" s="6"/>
      <c r="H8" s="25"/>
      <c r="I8" s="25"/>
      <c r="J8" s="25"/>
      <c r="K8" s="25"/>
      <c r="L8" s="25"/>
      <c r="M8" s="25"/>
      <c r="N8" s="25"/>
      <c r="O8" s="25"/>
      <c r="P8" s="25"/>
      <c r="Q8" s="12"/>
    </row>
    <row r="9" spans="1:17" s="2" customFormat="1" ht="23.1" customHeight="1">
      <c r="A9" s="13"/>
      <c r="B9" s="13"/>
      <c r="C9" s="3"/>
      <c r="D9" s="12"/>
      <c r="E9" s="12"/>
      <c r="F9" s="19"/>
      <c r="G9" s="6"/>
      <c r="H9" s="25"/>
      <c r="I9" s="25"/>
      <c r="J9" s="25"/>
      <c r="K9" s="25"/>
      <c r="L9" s="25"/>
      <c r="M9" s="25"/>
      <c r="N9" s="25"/>
      <c r="O9" s="25"/>
      <c r="P9" s="25"/>
      <c r="Q9" s="12"/>
    </row>
    <row r="10" spans="1:17" s="2" customFormat="1" ht="23.1" customHeight="1">
      <c r="A10" s="13"/>
      <c r="B10" s="13"/>
      <c r="C10" s="3"/>
      <c r="D10" s="12"/>
      <c r="E10" s="12"/>
      <c r="F10" s="19"/>
      <c r="G10" s="6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17" s="2" customFormat="1" ht="23.1" customHeight="1">
      <c r="A11" s="13"/>
      <c r="B11" s="13"/>
      <c r="C11" s="3"/>
      <c r="D11" s="12"/>
      <c r="E11" s="12"/>
      <c r="F11" s="19"/>
      <c r="G11" s="6"/>
      <c r="H11" s="25"/>
      <c r="I11" s="25"/>
      <c r="J11" s="25"/>
      <c r="K11" s="25"/>
      <c r="L11" s="25"/>
      <c r="M11" s="25"/>
      <c r="N11" s="25"/>
      <c r="O11" s="25"/>
      <c r="P11" s="25"/>
      <c r="Q11" s="12"/>
    </row>
    <row r="12" spans="1:17" s="2" customFormat="1" ht="23.1" customHeight="1">
      <c r="A12" s="13"/>
      <c r="B12" s="13"/>
      <c r="C12" s="3"/>
      <c r="D12" s="12"/>
      <c r="E12" s="12"/>
      <c r="F12" s="19"/>
      <c r="G12" s="6"/>
      <c r="H12" s="25"/>
      <c r="I12" s="25"/>
      <c r="J12" s="25"/>
      <c r="K12" s="25"/>
      <c r="L12" s="25"/>
      <c r="M12" s="25"/>
      <c r="N12" s="25"/>
      <c r="O12" s="25"/>
      <c r="P12" s="25"/>
      <c r="Q12" s="12"/>
    </row>
    <row r="13" spans="1:17" s="2" customFormat="1" ht="23.1" customHeight="1">
      <c r="A13" s="13"/>
      <c r="B13" s="13"/>
      <c r="C13" s="3"/>
      <c r="D13" s="12"/>
      <c r="E13" s="12"/>
      <c r="F13" s="19"/>
      <c r="G13" s="6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17" s="2" customFormat="1" ht="23.1" customHeight="1">
      <c r="A14" s="13"/>
      <c r="B14" s="13"/>
      <c r="C14" s="3"/>
      <c r="D14" s="12"/>
      <c r="E14" s="12"/>
      <c r="F14" s="19"/>
      <c r="G14" s="6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17" s="2" customFormat="1" ht="23.1" customHeight="1">
      <c r="A15" s="13"/>
      <c r="B15" s="13"/>
      <c r="C15" s="3"/>
      <c r="D15" s="12"/>
      <c r="E15" s="12"/>
      <c r="F15" s="19"/>
      <c r="G15" s="6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17" s="2" customFormat="1" ht="23.1" customHeight="1">
      <c r="A16" s="13"/>
      <c r="B16" s="13"/>
      <c r="C16" s="3"/>
      <c r="D16" s="12"/>
      <c r="E16" s="12"/>
      <c r="F16" s="19"/>
      <c r="G16" s="6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1:17" s="2" customFormat="1" ht="23.1" customHeight="1">
      <c r="A17" s="13"/>
      <c r="B17" s="13"/>
      <c r="C17" s="3"/>
      <c r="D17" s="12"/>
      <c r="E17" s="12"/>
      <c r="F17" s="19"/>
      <c r="G17" s="6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1:17" s="2" customFormat="1" ht="23.1" customHeight="1">
      <c r="A18" s="13"/>
      <c r="B18" s="13"/>
      <c r="C18" s="3"/>
      <c r="D18" s="12"/>
      <c r="E18" s="12"/>
      <c r="F18" s="19"/>
      <c r="G18" s="6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1:17" s="2" customFormat="1" ht="23.1" customHeight="1">
      <c r="A19" s="13"/>
      <c r="B19" s="13"/>
      <c r="C19" s="3"/>
      <c r="D19" s="12"/>
      <c r="E19" s="12"/>
      <c r="F19" s="19"/>
      <c r="G19" s="6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1:17" s="2" customFormat="1" ht="23.1" customHeight="1">
      <c r="A20" s="13"/>
      <c r="B20" s="13"/>
      <c r="C20" s="3"/>
      <c r="D20" s="12"/>
      <c r="E20" s="12"/>
      <c r="F20" s="19"/>
      <c r="G20" s="6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1:17" s="2" customFormat="1" ht="23.1" customHeight="1">
      <c r="A21" s="13"/>
      <c r="B21" s="13"/>
      <c r="C21" s="3"/>
      <c r="D21" s="12"/>
      <c r="E21" s="12"/>
      <c r="F21" s="19"/>
      <c r="G21" s="6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1:17" s="2" customFormat="1" ht="23.1" customHeight="1">
      <c r="A22" s="13"/>
      <c r="B22" s="13"/>
      <c r="C22" s="3"/>
      <c r="D22" s="12"/>
      <c r="E22" s="12"/>
      <c r="F22" s="19"/>
      <c r="G22" s="6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1:17" s="2" customFormat="1" ht="23.1" customHeight="1">
      <c r="A23" s="13"/>
      <c r="B23" s="13"/>
      <c r="C23" s="3"/>
      <c r="D23" s="12"/>
      <c r="E23" s="12"/>
      <c r="F23" s="19"/>
      <c r="G23" s="6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1:17" s="2" customFormat="1" ht="23.1" customHeight="1">
      <c r="A24" s="13"/>
      <c r="B24" s="13"/>
      <c r="C24" s="3"/>
      <c r="D24" s="12"/>
      <c r="E24" s="12"/>
      <c r="F24" s="19"/>
      <c r="G24" s="6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1:17" s="2" customFormat="1" ht="23.1" customHeight="1">
      <c r="A25" s="13"/>
      <c r="B25" s="13"/>
      <c r="C25" s="3"/>
      <c r="D25" s="12"/>
      <c r="E25" s="12"/>
      <c r="F25" s="19"/>
      <c r="G25" s="6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1:17" s="2" customFormat="1" ht="23.1" customHeight="1">
      <c r="A26" s="13"/>
      <c r="B26" s="13"/>
      <c r="C26" s="3"/>
      <c r="D26" s="12"/>
      <c r="E26" s="12"/>
      <c r="F26" s="19"/>
      <c r="G26" s="6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1:17" s="2" customFormat="1" ht="23.1" customHeight="1">
      <c r="A27" s="13"/>
      <c r="B27" s="13"/>
      <c r="C27" s="3"/>
      <c r="D27" s="12"/>
      <c r="E27" s="12"/>
      <c r="F27" s="19"/>
      <c r="G27" s="6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1:17" s="2" customFormat="1" ht="23.1" customHeight="1">
      <c r="A28" s="13"/>
      <c r="B28" s="13"/>
      <c r="C28" s="3"/>
      <c r="D28" s="12"/>
      <c r="E28" s="12"/>
      <c r="F28" s="19"/>
      <c r="G28" s="6"/>
      <c r="H28" s="25"/>
      <c r="I28" s="25"/>
      <c r="J28" s="25"/>
      <c r="K28" s="25"/>
      <c r="L28" s="25"/>
      <c r="M28" s="25"/>
      <c r="N28" s="25"/>
      <c r="O28" s="25"/>
      <c r="P28" s="25"/>
      <c r="Q28" s="12"/>
    </row>
    <row r="29" spans="1:17" s="2" customFormat="1" ht="23.1" customHeight="1">
      <c r="A29" s="13"/>
      <c r="B29" s="13"/>
      <c r="C29" s="3"/>
      <c r="D29" s="12"/>
      <c r="E29" s="12"/>
      <c r="F29" s="19"/>
      <c r="G29" s="6"/>
      <c r="H29" s="25"/>
      <c r="I29" s="25"/>
      <c r="J29" s="25"/>
      <c r="K29" s="25"/>
      <c r="L29" s="25"/>
      <c r="M29" s="25"/>
      <c r="N29" s="25"/>
      <c r="O29" s="25"/>
      <c r="P29" s="25"/>
      <c r="Q29" s="12"/>
    </row>
  </sheetData>
  <mergeCells count="13">
    <mergeCell ref="A2:A3"/>
    <mergeCell ref="B2:B3"/>
    <mergeCell ref="C2:C3"/>
    <mergeCell ref="D2:D3"/>
    <mergeCell ref="E2:E3"/>
    <mergeCell ref="C1:N1"/>
    <mergeCell ref="M2:N2"/>
    <mergeCell ref="J2:L2"/>
    <mergeCell ref="Q2:Q3"/>
    <mergeCell ref="P2:P3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9"/>
  <sheetViews>
    <sheetView topLeftCell="D1" workbookViewId="0">
      <pane ySplit="3" topLeftCell="A4" activePane="bottomLeft" state="frozen"/>
      <selection activeCell="D1" sqref="D1"/>
      <selection pane="bottomLeft" activeCell="H12" sqref="H12"/>
    </sheetView>
  </sheetViews>
  <sheetFormatPr defaultRowHeight="23.25" customHeight="1"/>
  <cols>
    <col min="1" max="1" width="11.5546875" style="13" hidden="1" customWidth="1"/>
    <col min="2" max="2" width="10.77734375" style="13" hidden="1" customWidth="1"/>
    <col min="3" max="3" width="11.109375" style="1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13" customWidth="1"/>
    <col min="18" max="16384" width="8.88671875" style="2"/>
  </cols>
  <sheetData>
    <row r="1" spans="1:31" ht="23.25" customHeight="1">
      <c r="A1" s="43"/>
      <c r="B1" s="13" t="s">
        <v>284</v>
      </c>
      <c r="D1" s="170" t="s">
        <v>463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W1" s="155" t="s">
        <v>62</v>
      </c>
      <c r="X1" s="155"/>
      <c r="Y1" s="155"/>
      <c r="Z1" s="18"/>
      <c r="AA1" s="18" t="s">
        <v>67</v>
      </c>
      <c r="AB1" s="18"/>
      <c r="AC1" s="18"/>
      <c r="AD1" s="18"/>
      <c r="AE1" s="18"/>
    </row>
    <row r="2" spans="1:31" s="14" customFormat="1" ht="23.25" customHeight="1">
      <c r="A2" s="152" t="s">
        <v>50</v>
      </c>
      <c r="B2" s="152" t="s">
        <v>82</v>
      </c>
      <c r="C2" s="152" t="s">
        <v>51</v>
      </c>
      <c r="D2" s="153" t="s">
        <v>56</v>
      </c>
      <c r="E2" s="153" t="s">
        <v>57</v>
      </c>
      <c r="F2" s="154" t="s">
        <v>0</v>
      </c>
      <c r="G2" s="154" t="s">
        <v>1</v>
      </c>
      <c r="H2" s="154" t="s">
        <v>27</v>
      </c>
      <c r="I2" s="154"/>
      <c r="J2" s="154" t="s">
        <v>28</v>
      </c>
      <c r="K2" s="154"/>
      <c r="L2" s="154"/>
      <c r="M2" s="154" t="s">
        <v>29</v>
      </c>
      <c r="N2" s="154"/>
      <c r="O2" s="16"/>
      <c r="P2" s="154" t="s">
        <v>8</v>
      </c>
      <c r="Q2" s="153" t="s">
        <v>33</v>
      </c>
      <c r="W2" s="14" t="s">
        <v>63</v>
      </c>
      <c r="X2" s="14" t="s">
        <v>64</v>
      </c>
      <c r="Y2" s="14" t="s">
        <v>65</v>
      </c>
      <c r="Z2" s="14" t="s">
        <v>66</v>
      </c>
      <c r="AA2" s="27" t="s">
        <v>93</v>
      </c>
      <c r="AB2" s="27" t="s">
        <v>92</v>
      </c>
      <c r="AC2" s="27" t="s">
        <v>68</v>
      </c>
      <c r="AD2" s="27" t="s">
        <v>70</v>
      </c>
      <c r="AE2" s="27" t="s">
        <v>69</v>
      </c>
    </row>
    <row r="3" spans="1:31" s="14" customFormat="1" ht="23.25" customHeight="1">
      <c r="A3" s="152"/>
      <c r="B3" s="152"/>
      <c r="C3" s="152"/>
      <c r="D3" s="153"/>
      <c r="E3" s="153"/>
      <c r="F3" s="154"/>
      <c r="G3" s="154"/>
      <c r="H3" s="16" t="s">
        <v>43</v>
      </c>
      <c r="I3" s="16" t="s">
        <v>44</v>
      </c>
      <c r="J3" s="16" t="s">
        <v>1</v>
      </c>
      <c r="K3" s="16" t="s">
        <v>43</v>
      </c>
      <c r="L3" s="16" t="s">
        <v>44</v>
      </c>
      <c r="M3" s="16" t="s">
        <v>45</v>
      </c>
      <c r="N3" s="16" t="s">
        <v>44</v>
      </c>
      <c r="O3" s="16" t="s">
        <v>52</v>
      </c>
      <c r="P3" s="154"/>
      <c r="Q3" s="153"/>
      <c r="W3" s="2"/>
      <c r="X3" s="2"/>
      <c r="Y3" s="2"/>
      <c r="Z3" s="2"/>
      <c r="AA3" s="23"/>
      <c r="AB3" s="23"/>
      <c r="AC3" s="23"/>
      <c r="AD3" s="23">
        <v>1</v>
      </c>
      <c r="AE3" s="23">
        <v>1</v>
      </c>
    </row>
    <row r="4" spans="1:31" ht="23.25" customHeight="1">
      <c r="A4" s="13" t="s">
        <v>297</v>
      </c>
      <c r="B4" s="13" t="s">
        <v>298</v>
      </c>
      <c r="C4" s="1" t="s">
        <v>299</v>
      </c>
      <c r="D4" s="158" t="s">
        <v>296</v>
      </c>
      <c r="E4" s="160"/>
      <c r="F4" s="19"/>
      <c r="G4" s="15"/>
      <c r="H4" s="15"/>
      <c r="I4" s="36"/>
      <c r="J4" s="15"/>
      <c r="K4" s="15"/>
      <c r="L4" s="36"/>
      <c r="M4" s="15"/>
      <c r="N4" s="36"/>
      <c r="O4" s="15"/>
      <c r="P4" s="15" t="str">
        <f>IF(SUM(I4,L4,N4)&lt;&gt;0,TRUNC(SUM(I4,L4,N4),1),"")</f>
        <v/>
      </c>
      <c r="Q4" s="12"/>
    </row>
    <row r="5" spans="1:31" ht="23.25" customHeight="1">
      <c r="A5" s="13" t="s">
        <v>259</v>
      </c>
      <c r="B5" s="13" t="s">
        <v>286</v>
      </c>
      <c r="C5" s="1" t="s">
        <v>217</v>
      </c>
      <c r="D5" s="12" t="s">
        <v>212</v>
      </c>
      <c r="E5" s="12" t="s">
        <v>218</v>
      </c>
      <c r="F5" s="19" t="s">
        <v>214</v>
      </c>
      <c r="G5" s="15">
        <f>일위노임!G6</f>
        <v>6.3E-2</v>
      </c>
      <c r="H5" s="15">
        <f>합산자재!H30</f>
        <v>0</v>
      </c>
      <c r="I5" s="36" t="str">
        <f>IF(G5*H5&lt;&gt;0, TRUNC(G5*H5, 1), "")</f>
        <v/>
      </c>
      <c r="J5" s="15">
        <v>6.3E-2</v>
      </c>
      <c r="K5" s="15">
        <f>합산자재!I30</f>
        <v>315528</v>
      </c>
      <c r="L5" s="36">
        <f>IF(G5*K5&lt;&gt;0, TRUNC(G5*K5, 1), "")</f>
        <v>19878.2</v>
      </c>
      <c r="M5" s="15">
        <f>합산자재!J30</f>
        <v>0</v>
      </c>
      <c r="N5" s="36" t="str">
        <f>IF(G5*M5&lt;&gt;0, TRUNC(G5*M5, 1), "")</f>
        <v/>
      </c>
      <c r="O5" s="15">
        <f>IF((H5+K5+M5)=0, "", (H5+K5+M5))</f>
        <v>315528</v>
      </c>
      <c r="P5" s="15">
        <f t="shared" ref="P5:P29" si="0">IF(SUM(I5,L5,N5)&lt;&gt;0,TRUNC(SUM(I5,L5,N5),1),"")</f>
        <v>19878.2</v>
      </c>
      <c r="Q5" s="12"/>
      <c r="AE5" s="2">
        <f>L5</f>
        <v>19878.2</v>
      </c>
    </row>
    <row r="6" spans="1:31" ht="23.25" customHeight="1">
      <c r="B6" s="13" t="s">
        <v>294</v>
      </c>
      <c r="D6" s="12" t="s">
        <v>295</v>
      </c>
      <c r="E6" s="12"/>
      <c r="F6" s="19"/>
      <c r="G6" s="15"/>
      <c r="H6" s="15"/>
      <c r="I6" s="36">
        <f>TRUNC(SUM(I4:I5))</f>
        <v>0</v>
      </c>
      <c r="J6" s="15"/>
      <c r="K6" s="15"/>
      <c r="L6" s="36">
        <f>TRUNC(SUM(L4:L5))</f>
        <v>19878</v>
      </c>
      <c r="M6" s="15"/>
      <c r="N6" s="36">
        <f>TRUNC(SUM(N4:N5))</f>
        <v>0</v>
      </c>
      <c r="O6" s="15" t="str">
        <f>IF((H6+K6+M6)=0, "", (H6+K6+M6))</f>
        <v/>
      </c>
      <c r="P6" s="15">
        <f t="shared" si="0"/>
        <v>19878</v>
      </c>
      <c r="Q6" s="12"/>
      <c r="AE6" s="2">
        <f>TRUNC(SUM(AE4:AE5))</f>
        <v>19878</v>
      </c>
    </row>
    <row r="7" spans="1:31" ht="23.25" customHeight="1">
      <c r="D7" s="12"/>
      <c r="E7" s="12"/>
      <c r="F7" s="19"/>
      <c r="G7" s="15"/>
      <c r="H7" s="15"/>
      <c r="I7" s="36"/>
      <c r="J7" s="15"/>
      <c r="K7" s="15"/>
      <c r="L7" s="36"/>
      <c r="M7" s="15"/>
      <c r="N7" s="36"/>
      <c r="O7" s="15"/>
      <c r="P7" s="15" t="str">
        <f t="shared" si="0"/>
        <v/>
      </c>
      <c r="Q7" s="12"/>
    </row>
    <row r="8" spans="1:31" ht="23.25" customHeight="1">
      <c r="A8" s="13" t="s">
        <v>301</v>
      </c>
      <c r="B8" s="13" t="s">
        <v>298</v>
      </c>
      <c r="C8" s="1" t="s">
        <v>302</v>
      </c>
      <c r="D8" s="158" t="s">
        <v>300</v>
      </c>
      <c r="E8" s="160"/>
      <c r="F8" s="19"/>
      <c r="G8" s="15"/>
      <c r="H8" s="15"/>
      <c r="I8" s="36"/>
      <c r="J8" s="15"/>
      <c r="K8" s="15"/>
      <c r="L8" s="36"/>
      <c r="M8" s="15"/>
      <c r="N8" s="36"/>
      <c r="O8" s="15"/>
      <c r="P8" s="15" t="str">
        <f t="shared" si="0"/>
        <v/>
      </c>
      <c r="Q8" s="12"/>
    </row>
    <row r="9" spans="1:31" ht="23.25" customHeight="1">
      <c r="A9" s="13" t="s">
        <v>259</v>
      </c>
      <c r="B9" s="13" t="s">
        <v>289</v>
      </c>
      <c r="C9" s="1" t="s">
        <v>217</v>
      </c>
      <c r="D9" s="12" t="s">
        <v>212</v>
      </c>
      <c r="E9" s="12" t="s">
        <v>218</v>
      </c>
      <c r="F9" s="19" t="s">
        <v>214</v>
      </c>
      <c r="G9" s="15">
        <f>일위노임!G9</f>
        <v>5.7599999999999998E-2</v>
      </c>
      <c r="H9" s="15">
        <f>합산자재!H30</f>
        <v>0</v>
      </c>
      <c r="I9" s="36" t="str">
        <f>IF(G9*H9&lt;&gt;0, TRUNC(G9*H9, 1), "")</f>
        <v/>
      </c>
      <c r="J9" s="15">
        <v>5.7599999999999998E-2</v>
      </c>
      <c r="K9" s="15">
        <f>합산자재!I30</f>
        <v>315528</v>
      </c>
      <c r="L9" s="36">
        <f>IF(G9*K9&lt;&gt;0, TRUNC(G9*K9, 1), "")</f>
        <v>18174.400000000001</v>
      </c>
      <c r="M9" s="15">
        <f>합산자재!J30</f>
        <v>0</v>
      </c>
      <c r="N9" s="36" t="str">
        <f>IF(G9*M9&lt;&gt;0, TRUNC(G9*M9, 1), "")</f>
        <v/>
      </c>
      <c r="O9" s="15">
        <f>IF((H9+K9+M9)=0, "", (H9+K9+M9))</f>
        <v>315528</v>
      </c>
      <c r="P9" s="15">
        <f t="shared" si="0"/>
        <v>18174.400000000001</v>
      </c>
      <c r="Q9" s="12"/>
      <c r="AE9" s="2">
        <f>L9</f>
        <v>18174.400000000001</v>
      </c>
    </row>
    <row r="10" spans="1:31" ht="23.25" customHeight="1">
      <c r="B10" s="13" t="s">
        <v>294</v>
      </c>
      <c r="D10" s="12" t="s">
        <v>295</v>
      </c>
      <c r="E10" s="12"/>
      <c r="F10" s="19"/>
      <c r="G10" s="15"/>
      <c r="H10" s="15"/>
      <c r="I10" s="36">
        <f>TRUNC(SUM(I8:I9))</f>
        <v>0</v>
      </c>
      <c r="J10" s="15"/>
      <c r="K10" s="15"/>
      <c r="L10" s="36">
        <f>TRUNC(SUM(L8:L9))</f>
        <v>18174</v>
      </c>
      <c r="M10" s="15"/>
      <c r="N10" s="36">
        <f>TRUNC(SUM(N8:N9))</f>
        <v>0</v>
      </c>
      <c r="O10" s="15" t="str">
        <f>IF((H10+K10+M10)=0, "", (H10+K10+M10))</f>
        <v/>
      </c>
      <c r="P10" s="15">
        <f t="shared" si="0"/>
        <v>18174</v>
      </c>
      <c r="Q10" s="12"/>
      <c r="AE10" s="2">
        <f>TRUNC(SUM(AE8:AE9))</f>
        <v>18174</v>
      </c>
    </row>
    <row r="11" spans="1:31" ht="23.25" customHeight="1">
      <c r="D11" s="12"/>
      <c r="E11" s="12"/>
      <c r="F11" s="19"/>
      <c r="G11" s="15"/>
      <c r="H11" s="15"/>
      <c r="I11" s="36"/>
      <c r="J11" s="15"/>
      <c r="K11" s="15"/>
      <c r="L11" s="36"/>
      <c r="M11" s="15"/>
      <c r="N11" s="36"/>
      <c r="O11" s="15"/>
      <c r="P11" s="15" t="str">
        <f t="shared" si="0"/>
        <v/>
      </c>
      <c r="Q11" s="12"/>
    </row>
    <row r="12" spans="1:31" ht="23.25" customHeight="1">
      <c r="A12" s="13" t="s">
        <v>304</v>
      </c>
      <c r="B12" s="13" t="s">
        <v>298</v>
      </c>
      <c r="C12" s="1" t="s">
        <v>305</v>
      </c>
      <c r="D12" s="158" t="s">
        <v>303</v>
      </c>
      <c r="E12" s="160"/>
      <c r="F12" s="19"/>
      <c r="G12" s="15"/>
      <c r="H12" s="15"/>
      <c r="I12" s="36"/>
      <c r="J12" s="15"/>
      <c r="K12" s="15"/>
      <c r="L12" s="36"/>
      <c r="M12" s="15"/>
      <c r="N12" s="36"/>
      <c r="O12" s="15"/>
      <c r="P12" s="15" t="str">
        <f t="shared" si="0"/>
        <v/>
      </c>
      <c r="Q12" s="12"/>
    </row>
    <row r="13" spans="1:31" ht="23.25" customHeight="1">
      <c r="A13" s="13" t="s">
        <v>259</v>
      </c>
      <c r="B13" s="13" t="s">
        <v>291</v>
      </c>
      <c r="C13" s="1" t="s">
        <v>217</v>
      </c>
      <c r="D13" s="12" t="s">
        <v>212</v>
      </c>
      <c r="E13" s="12" t="s">
        <v>218</v>
      </c>
      <c r="F13" s="19" t="s">
        <v>214</v>
      </c>
      <c r="G13" s="15">
        <f>일위노임!G13</f>
        <v>0.36</v>
      </c>
      <c r="H13" s="15">
        <f>합산자재!H30</f>
        <v>0</v>
      </c>
      <c r="I13" s="36" t="str">
        <f>IF(G13*H13&lt;&gt;0, TRUNC(G13*H13, 1), "")</f>
        <v/>
      </c>
      <c r="J13" s="15">
        <v>0.36</v>
      </c>
      <c r="K13" s="15">
        <f>합산자재!I30</f>
        <v>315528</v>
      </c>
      <c r="L13" s="36">
        <f>IF(G13*K13&lt;&gt;0, TRUNC(G13*K13, 1), "")</f>
        <v>113590</v>
      </c>
      <c r="M13" s="15">
        <f>합산자재!J30</f>
        <v>0</v>
      </c>
      <c r="N13" s="36" t="str">
        <f>IF(G13*M13&lt;&gt;0, TRUNC(G13*M13, 1), "")</f>
        <v/>
      </c>
      <c r="O13" s="15">
        <f>IF((H13+K13+M13)=0, "", (H13+K13+M13))</f>
        <v>315528</v>
      </c>
      <c r="P13" s="15">
        <f t="shared" si="0"/>
        <v>113590</v>
      </c>
      <c r="Q13" s="12"/>
      <c r="AE13" s="2">
        <f>L13</f>
        <v>113590</v>
      </c>
    </row>
    <row r="14" spans="1:31" ht="23.25" customHeight="1">
      <c r="A14" s="13" t="s">
        <v>261</v>
      </c>
      <c r="B14" s="13" t="s">
        <v>291</v>
      </c>
      <c r="C14" s="1" t="s">
        <v>221</v>
      </c>
      <c r="D14" s="12" t="s">
        <v>212</v>
      </c>
      <c r="E14" s="12" t="s">
        <v>222</v>
      </c>
      <c r="F14" s="19" t="s">
        <v>214</v>
      </c>
      <c r="G14" s="15">
        <f>일위노임!G14</f>
        <v>0.36</v>
      </c>
      <c r="H14" s="15">
        <f>합산자재!H32</f>
        <v>0</v>
      </c>
      <c r="I14" s="36" t="str">
        <f>IF(G14*H14&lt;&gt;0, TRUNC(G14*H14, 1), "")</f>
        <v/>
      </c>
      <c r="J14" s="15">
        <v>0.36</v>
      </c>
      <c r="K14" s="15">
        <f>합산자재!I32</f>
        <v>226122</v>
      </c>
      <c r="L14" s="36">
        <f>IF(G14*K14&lt;&gt;0, TRUNC(G14*K14, 1), "")</f>
        <v>81403.899999999994</v>
      </c>
      <c r="M14" s="15">
        <f>합산자재!J32</f>
        <v>0</v>
      </c>
      <c r="N14" s="36" t="str">
        <f>IF(G14*M14&lt;&gt;0, TRUNC(G14*M14, 1), "")</f>
        <v/>
      </c>
      <c r="O14" s="15">
        <f>IF((H14+K14+M14)=0, "", (H14+K14+M14))</f>
        <v>226122</v>
      </c>
      <c r="P14" s="15">
        <f t="shared" si="0"/>
        <v>81403.899999999994</v>
      </c>
      <c r="Q14" s="12"/>
      <c r="AE14" s="2">
        <f>L14</f>
        <v>81403.899999999994</v>
      </c>
    </row>
    <row r="15" spans="1:31" ht="23.25" customHeight="1">
      <c r="B15" s="13" t="s">
        <v>294</v>
      </c>
      <c r="D15" s="12" t="s">
        <v>295</v>
      </c>
      <c r="E15" s="12"/>
      <c r="F15" s="19"/>
      <c r="G15" s="15"/>
      <c r="H15" s="15"/>
      <c r="I15" s="36">
        <f>TRUNC(SUM(I12:I14))</f>
        <v>0</v>
      </c>
      <c r="J15" s="15"/>
      <c r="K15" s="15"/>
      <c r="L15" s="36">
        <f>TRUNC(SUM(L12:L14))</f>
        <v>194993</v>
      </c>
      <c r="M15" s="15"/>
      <c r="N15" s="36">
        <f>TRUNC(SUM(N12:N14))</f>
        <v>0</v>
      </c>
      <c r="O15" s="15" t="str">
        <f>IF((H15+K15+M15)=0, "", (H15+K15+M15))</f>
        <v/>
      </c>
      <c r="P15" s="15">
        <f t="shared" si="0"/>
        <v>194993</v>
      </c>
      <c r="Q15" s="12"/>
      <c r="AE15" s="2">
        <f>TRUNC(SUM(AE12:AE14))</f>
        <v>194993</v>
      </c>
    </row>
    <row r="16" spans="1:31" ht="23.25" customHeight="1">
      <c r="D16" s="12"/>
      <c r="E16" s="12"/>
      <c r="F16" s="19"/>
      <c r="G16" s="15"/>
      <c r="H16" s="15"/>
      <c r="I16" s="36"/>
      <c r="J16" s="15"/>
      <c r="K16" s="15"/>
      <c r="L16" s="36"/>
      <c r="M16" s="15"/>
      <c r="N16" s="36"/>
      <c r="O16" s="15"/>
      <c r="P16" s="15" t="str">
        <f t="shared" si="0"/>
        <v/>
      </c>
      <c r="Q16" s="12"/>
    </row>
    <row r="17" spans="4:17" ht="23.25" customHeight="1">
      <c r="D17" s="12"/>
      <c r="E17" s="12"/>
      <c r="F17" s="19"/>
      <c r="G17" s="15"/>
      <c r="H17" s="15"/>
      <c r="I17" s="36"/>
      <c r="J17" s="15"/>
      <c r="K17" s="15"/>
      <c r="L17" s="36"/>
      <c r="M17" s="15"/>
      <c r="N17" s="36"/>
      <c r="O17" s="15"/>
      <c r="P17" s="15" t="str">
        <f t="shared" si="0"/>
        <v/>
      </c>
      <c r="Q17" s="12"/>
    </row>
    <row r="18" spans="4:17" ht="23.25" customHeight="1">
      <c r="D18" s="12"/>
      <c r="E18" s="12"/>
      <c r="F18" s="19"/>
      <c r="G18" s="15"/>
      <c r="H18" s="15"/>
      <c r="I18" s="36"/>
      <c r="J18" s="15"/>
      <c r="K18" s="15"/>
      <c r="L18" s="36"/>
      <c r="M18" s="15"/>
      <c r="N18" s="36"/>
      <c r="O18" s="15"/>
      <c r="P18" s="15" t="str">
        <f t="shared" si="0"/>
        <v/>
      </c>
      <c r="Q18" s="12"/>
    </row>
    <row r="19" spans="4:17" ht="23.25" customHeight="1">
      <c r="D19" s="12"/>
      <c r="E19" s="12"/>
      <c r="F19" s="19"/>
      <c r="G19" s="15"/>
      <c r="H19" s="15"/>
      <c r="I19" s="36"/>
      <c r="J19" s="15"/>
      <c r="K19" s="15"/>
      <c r="L19" s="36"/>
      <c r="M19" s="15"/>
      <c r="N19" s="36"/>
      <c r="O19" s="15"/>
      <c r="P19" s="15" t="str">
        <f t="shared" si="0"/>
        <v/>
      </c>
      <c r="Q19" s="12"/>
    </row>
    <row r="20" spans="4:17" ht="23.25" customHeight="1">
      <c r="D20" s="12"/>
      <c r="E20" s="12"/>
      <c r="F20" s="19"/>
      <c r="G20" s="15"/>
      <c r="H20" s="15"/>
      <c r="I20" s="36"/>
      <c r="J20" s="15"/>
      <c r="K20" s="15"/>
      <c r="L20" s="36"/>
      <c r="M20" s="15"/>
      <c r="N20" s="36"/>
      <c r="O20" s="15"/>
      <c r="P20" s="15" t="str">
        <f t="shared" si="0"/>
        <v/>
      </c>
      <c r="Q20" s="12"/>
    </row>
    <row r="21" spans="4:17" ht="23.25" customHeight="1">
      <c r="D21" s="12"/>
      <c r="E21" s="12"/>
      <c r="F21" s="19"/>
      <c r="G21" s="15"/>
      <c r="H21" s="15"/>
      <c r="I21" s="36"/>
      <c r="J21" s="15"/>
      <c r="K21" s="15"/>
      <c r="L21" s="36"/>
      <c r="M21" s="15"/>
      <c r="N21" s="36"/>
      <c r="O21" s="15"/>
      <c r="P21" s="15" t="str">
        <f t="shared" si="0"/>
        <v/>
      </c>
      <c r="Q21" s="12"/>
    </row>
    <row r="22" spans="4:17" ht="23.25" customHeight="1">
      <c r="D22" s="12"/>
      <c r="E22" s="12"/>
      <c r="F22" s="19"/>
      <c r="G22" s="15"/>
      <c r="H22" s="15"/>
      <c r="I22" s="36"/>
      <c r="J22" s="15"/>
      <c r="K22" s="15"/>
      <c r="L22" s="36"/>
      <c r="M22" s="15"/>
      <c r="N22" s="36"/>
      <c r="O22" s="15"/>
      <c r="P22" s="15" t="str">
        <f t="shared" si="0"/>
        <v/>
      </c>
      <c r="Q22" s="12"/>
    </row>
    <row r="23" spans="4:17" ht="23.25" customHeight="1">
      <c r="D23" s="12"/>
      <c r="E23" s="12"/>
      <c r="F23" s="19"/>
      <c r="G23" s="15"/>
      <c r="H23" s="15"/>
      <c r="I23" s="36"/>
      <c r="J23" s="15"/>
      <c r="K23" s="15"/>
      <c r="L23" s="36"/>
      <c r="M23" s="15"/>
      <c r="N23" s="36"/>
      <c r="O23" s="15"/>
      <c r="P23" s="15" t="str">
        <f t="shared" si="0"/>
        <v/>
      </c>
      <c r="Q23" s="12"/>
    </row>
    <row r="24" spans="4:17" ht="23.25" customHeight="1">
      <c r="D24" s="12"/>
      <c r="E24" s="12"/>
      <c r="F24" s="19"/>
      <c r="G24" s="15"/>
      <c r="H24" s="15"/>
      <c r="I24" s="36"/>
      <c r="J24" s="15"/>
      <c r="K24" s="15"/>
      <c r="L24" s="36"/>
      <c r="M24" s="15"/>
      <c r="N24" s="36"/>
      <c r="O24" s="15"/>
      <c r="P24" s="15" t="str">
        <f t="shared" si="0"/>
        <v/>
      </c>
      <c r="Q24" s="12"/>
    </row>
    <row r="25" spans="4:17" ht="23.25" customHeight="1">
      <c r="D25" s="12"/>
      <c r="E25" s="12"/>
      <c r="F25" s="19"/>
      <c r="G25" s="15"/>
      <c r="H25" s="15"/>
      <c r="I25" s="36"/>
      <c r="J25" s="15"/>
      <c r="K25" s="15"/>
      <c r="L25" s="36"/>
      <c r="M25" s="15"/>
      <c r="N25" s="36"/>
      <c r="O25" s="15"/>
      <c r="P25" s="15" t="str">
        <f t="shared" si="0"/>
        <v/>
      </c>
      <c r="Q25" s="12"/>
    </row>
    <row r="26" spans="4:17" ht="23.25" customHeight="1">
      <c r="D26" s="12"/>
      <c r="E26" s="12"/>
      <c r="F26" s="19"/>
      <c r="G26" s="15"/>
      <c r="H26" s="15"/>
      <c r="I26" s="36"/>
      <c r="J26" s="15"/>
      <c r="K26" s="15"/>
      <c r="L26" s="36"/>
      <c r="M26" s="15"/>
      <c r="N26" s="36"/>
      <c r="O26" s="15"/>
      <c r="P26" s="15" t="str">
        <f t="shared" si="0"/>
        <v/>
      </c>
      <c r="Q26" s="12"/>
    </row>
    <row r="27" spans="4:17" ht="23.25" customHeight="1">
      <c r="D27" s="12"/>
      <c r="E27" s="12"/>
      <c r="F27" s="19"/>
      <c r="G27" s="15"/>
      <c r="H27" s="15"/>
      <c r="I27" s="36"/>
      <c r="J27" s="15"/>
      <c r="K27" s="15"/>
      <c r="L27" s="36"/>
      <c r="M27" s="15"/>
      <c r="N27" s="36"/>
      <c r="O27" s="15"/>
      <c r="P27" s="15" t="str">
        <f t="shared" si="0"/>
        <v/>
      </c>
      <c r="Q27" s="12"/>
    </row>
    <row r="28" spans="4:17" ht="23.25" customHeight="1">
      <c r="D28" s="12"/>
      <c r="E28" s="12"/>
      <c r="F28" s="19"/>
      <c r="G28" s="15"/>
      <c r="H28" s="15"/>
      <c r="I28" s="36"/>
      <c r="J28" s="15"/>
      <c r="K28" s="15"/>
      <c r="L28" s="36"/>
      <c r="M28" s="15"/>
      <c r="N28" s="36"/>
      <c r="O28" s="15"/>
      <c r="P28" s="15" t="str">
        <f t="shared" si="0"/>
        <v/>
      </c>
      <c r="Q28" s="12"/>
    </row>
    <row r="29" spans="4:17" ht="23.25" customHeight="1">
      <c r="D29" s="12"/>
      <c r="E29" s="12"/>
      <c r="F29" s="19"/>
      <c r="G29" s="15"/>
      <c r="H29" s="15"/>
      <c r="I29" s="36"/>
      <c r="J29" s="15"/>
      <c r="K29" s="15"/>
      <c r="L29" s="36"/>
      <c r="M29" s="15"/>
      <c r="N29" s="36"/>
      <c r="O29" s="15"/>
      <c r="P29" s="15" t="str">
        <f t="shared" si="0"/>
        <v/>
      </c>
      <c r="Q29" s="12"/>
    </row>
  </sheetData>
  <mergeCells count="17">
    <mergeCell ref="D4:E4"/>
    <mergeCell ref="D8:E8"/>
    <mergeCell ref="D12:E12"/>
    <mergeCell ref="A2:A3"/>
    <mergeCell ref="E2:E3"/>
    <mergeCell ref="D2:D3"/>
    <mergeCell ref="D1:N1"/>
    <mergeCell ref="M2:N2"/>
    <mergeCell ref="W1:Y1"/>
    <mergeCell ref="B2:B3"/>
    <mergeCell ref="C2:C3"/>
    <mergeCell ref="Q2:Q3"/>
    <mergeCell ref="P2:P3"/>
    <mergeCell ref="J2:L2"/>
    <mergeCell ref="F2:F3"/>
    <mergeCell ref="G2:G3"/>
    <mergeCell ref="H2:I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F107"/>
  <sheetViews>
    <sheetView topLeftCell="D1" workbookViewId="0">
      <pane ySplit="3" topLeftCell="A77" activePane="bottomLeft" state="frozen"/>
      <selection activeCell="W1" sqref="W1:AE3"/>
      <selection pane="bottomLeft" activeCell="H89" sqref="H89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32" ht="21.95" customHeight="1">
      <c r="B1" s="13" t="s">
        <v>266</v>
      </c>
      <c r="D1" s="156" t="s">
        <v>464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26"/>
      <c r="Q1" s="26"/>
      <c r="R1" s="26"/>
      <c r="AA1" s="2" t="s">
        <v>306</v>
      </c>
      <c r="AB1" s="2" t="s">
        <v>307</v>
      </c>
      <c r="AC1" s="2" t="s">
        <v>267</v>
      </c>
      <c r="AD1" s="2" t="s">
        <v>308</v>
      </c>
      <c r="AE1" s="2" t="s">
        <v>309</v>
      </c>
      <c r="AF1" s="2" t="s">
        <v>310</v>
      </c>
    </row>
    <row r="2" spans="1:32" s="14" customFormat="1" ht="21.95" customHeight="1">
      <c r="A2" s="172" t="s">
        <v>49</v>
      </c>
      <c r="B2" s="152" t="s">
        <v>19</v>
      </c>
      <c r="C2" s="152" t="s">
        <v>18</v>
      </c>
      <c r="D2" s="153" t="s">
        <v>56</v>
      </c>
      <c r="E2" s="153" t="s">
        <v>57</v>
      </c>
      <c r="F2" s="154" t="s">
        <v>0</v>
      </c>
      <c r="G2" s="154" t="s">
        <v>1</v>
      </c>
      <c r="H2" s="154"/>
      <c r="I2" s="154"/>
      <c r="J2" s="154"/>
      <c r="K2" s="153" t="s">
        <v>51</v>
      </c>
      <c r="L2" s="154" t="s">
        <v>31</v>
      </c>
      <c r="M2" s="154"/>
      <c r="N2" s="154"/>
      <c r="O2" s="154"/>
      <c r="P2" s="154" t="s">
        <v>78</v>
      </c>
      <c r="Q2" s="154"/>
      <c r="R2" s="154"/>
      <c r="S2" s="154" t="s">
        <v>32</v>
      </c>
      <c r="T2" s="154" t="s">
        <v>33</v>
      </c>
    </row>
    <row r="3" spans="1:32" s="14" customFormat="1" ht="21.95" customHeight="1">
      <c r="A3" s="172"/>
      <c r="B3" s="152"/>
      <c r="C3" s="152"/>
      <c r="D3" s="153"/>
      <c r="E3" s="153"/>
      <c r="F3" s="154"/>
      <c r="G3" s="16" t="s">
        <v>34</v>
      </c>
      <c r="H3" s="16" t="s">
        <v>35</v>
      </c>
      <c r="I3" s="16" t="s">
        <v>36</v>
      </c>
      <c r="J3" s="16" t="s">
        <v>37</v>
      </c>
      <c r="K3" s="171"/>
      <c r="L3" s="16" t="s">
        <v>25</v>
      </c>
      <c r="M3" s="16" t="s">
        <v>38</v>
      </c>
      <c r="N3" s="16" t="s">
        <v>39</v>
      </c>
      <c r="O3" s="16" t="s">
        <v>40</v>
      </c>
      <c r="P3" s="16" t="s">
        <v>79</v>
      </c>
      <c r="Q3" s="16" t="s">
        <v>81</v>
      </c>
      <c r="R3" s="16" t="s">
        <v>80</v>
      </c>
      <c r="S3" s="154"/>
      <c r="T3" s="154"/>
    </row>
    <row r="4" spans="1:32" ht="21.95" customHeight="1">
      <c r="B4" s="13" t="s">
        <v>281</v>
      </c>
      <c r="D4" s="158" t="s">
        <v>403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60"/>
    </row>
    <row r="5" spans="1:32" ht="21.95" customHeight="1">
      <c r="B5" s="13" t="s">
        <v>311</v>
      </c>
      <c r="C5" s="13" t="s">
        <v>132</v>
      </c>
      <c r="D5" s="12" t="s">
        <v>133</v>
      </c>
      <c r="E5" s="12" t="s">
        <v>134</v>
      </c>
      <c r="F5" s="15" t="s">
        <v>135</v>
      </c>
      <c r="G5" s="15">
        <f>'내역서(안평초)'!G5</f>
        <v>14</v>
      </c>
      <c r="H5" s="15">
        <f t="shared" ref="H5:H23" si="0">IF(I5&lt;&gt;0, G5-I5, "")</f>
        <v>1.5</v>
      </c>
      <c r="I5" s="15">
        <f>'내역서(안평초)'!J5</f>
        <v>12.5</v>
      </c>
      <c r="J5" s="15">
        <v>10</v>
      </c>
      <c r="K5" s="12" t="s">
        <v>257</v>
      </c>
      <c r="L5" s="15" t="s">
        <v>213</v>
      </c>
      <c r="M5" s="15">
        <v>0.05</v>
      </c>
      <c r="N5" s="15">
        <v>72</v>
      </c>
      <c r="O5" s="15">
        <f t="shared" ref="O5:O29" si="1">IF(I5*M5=0, "", I5*M5*(N5/100))</f>
        <v>0.44999999999999996</v>
      </c>
      <c r="P5" s="25"/>
      <c r="Q5" s="25">
        <f t="shared" ref="Q5:Q29" si="2">TRUNC(P5*M5*N5/100)</f>
        <v>0</v>
      </c>
      <c r="R5" s="25"/>
      <c r="S5" s="15" t="s">
        <v>312</v>
      </c>
      <c r="T5" s="15"/>
      <c r="AA5" s="2">
        <f t="shared" ref="AA5:AA11" si="3">O5</f>
        <v>0.44999999999999996</v>
      </c>
    </row>
    <row r="6" spans="1:32" ht="21.95" customHeight="1">
      <c r="B6" s="13" t="s">
        <v>311</v>
      </c>
      <c r="C6" s="13" t="s">
        <v>139</v>
      </c>
      <c r="D6" s="12" t="s">
        <v>133</v>
      </c>
      <c r="E6" s="12" t="s">
        <v>140</v>
      </c>
      <c r="F6" s="15" t="s">
        <v>135</v>
      </c>
      <c r="G6" s="15">
        <f>'내역서(안평초)'!G6</f>
        <v>4</v>
      </c>
      <c r="H6" s="15">
        <f t="shared" si="0"/>
        <v>0</v>
      </c>
      <c r="I6" s="15">
        <f>'내역서(안평초)'!J6</f>
        <v>4</v>
      </c>
      <c r="J6" s="15">
        <v>10</v>
      </c>
      <c r="K6" s="12" t="s">
        <v>257</v>
      </c>
      <c r="L6" s="15" t="s">
        <v>213</v>
      </c>
      <c r="M6" s="15">
        <v>0.06</v>
      </c>
      <c r="N6" s="15">
        <v>72</v>
      </c>
      <c r="O6" s="15">
        <f t="shared" si="1"/>
        <v>0.17279999999999998</v>
      </c>
      <c r="P6" s="25"/>
      <c r="Q6" s="25">
        <f t="shared" si="2"/>
        <v>0</v>
      </c>
      <c r="R6" s="25"/>
      <c r="S6" s="15" t="s">
        <v>312</v>
      </c>
      <c r="T6" s="15"/>
      <c r="AA6" s="2">
        <f t="shared" si="3"/>
        <v>0.17279999999999998</v>
      </c>
    </row>
    <row r="7" spans="1:32" ht="21.95" customHeight="1">
      <c r="B7" s="13" t="s">
        <v>311</v>
      </c>
      <c r="C7" s="13" t="s">
        <v>141</v>
      </c>
      <c r="D7" s="12" t="s">
        <v>142</v>
      </c>
      <c r="E7" s="12" t="s">
        <v>143</v>
      </c>
      <c r="F7" s="15" t="s">
        <v>135</v>
      </c>
      <c r="G7" s="15">
        <f>'내역서(안평초)'!G7</f>
        <v>84</v>
      </c>
      <c r="H7" s="15">
        <f t="shared" si="0"/>
        <v>8</v>
      </c>
      <c r="I7" s="15">
        <f>'내역서(안평초)'!J7</f>
        <v>76</v>
      </c>
      <c r="J7" s="15">
        <v>10</v>
      </c>
      <c r="K7" s="12" t="s">
        <v>257</v>
      </c>
      <c r="L7" s="15" t="s">
        <v>213</v>
      </c>
      <c r="M7" s="15">
        <v>4.3999999999999997E-2</v>
      </c>
      <c r="N7" s="15">
        <v>90</v>
      </c>
      <c r="O7" s="15">
        <f t="shared" si="1"/>
        <v>3.0095999999999998</v>
      </c>
      <c r="P7" s="25"/>
      <c r="Q7" s="25">
        <f t="shared" si="2"/>
        <v>0</v>
      </c>
      <c r="R7" s="25"/>
      <c r="S7" s="15" t="s">
        <v>312</v>
      </c>
      <c r="T7" s="15"/>
      <c r="AA7" s="2">
        <f t="shared" si="3"/>
        <v>3.0095999999999998</v>
      </c>
    </row>
    <row r="8" spans="1:32" ht="21.95" customHeight="1">
      <c r="B8" s="13" t="s">
        <v>311</v>
      </c>
      <c r="C8" s="13" t="s">
        <v>155</v>
      </c>
      <c r="D8" s="12" t="s">
        <v>156</v>
      </c>
      <c r="E8" s="12" t="s">
        <v>157</v>
      </c>
      <c r="F8" s="15" t="s">
        <v>146</v>
      </c>
      <c r="G8" s="15">
        <f>'내역서(안평초)'!G11</f>
        <v>2</v>
      </c>
      <c r="H8" s="15">
        <f t="shared" si="0"/>
        <v>0</v>
      </c>
      <c r="I8" s="15">
        <f>'내역서(안평초)'!J11</f>
        <v>2</v>
      </c>
      <c r="J8" s="15"/>
      <c r="K8" s="12" t="s">
        <v>257</v>
      </c>
      <c r="L8" s="15" t="s">
        <v>213</v>
      </c>
      <c r="M8" s="15">
        <v>0.18</v>
      </c>
      <c r="N8" s="15">
        <v>90</v>
      </c>
      <c r="O8" s="15">
        <f t="shared" si="1"/>
        <v>0.32400000000000001</v>
      </c>
      <c r="P8" s="25"/>
      <c r="Q8" s="25">
        <f t="shared" si="2"/>
        <v>0</v>
      </c>
      <c r="R8" s="25"/>
      <c r="S8" s="15" t="s">
        <v>313</v>
      </c>
      <c r="T8" s="15"/>
      <c r="AA8" s="2">
        <f t="shared" si="3"/>
        <v>0.32400000000000001</v>
      </c>
    </row>
    <row r="9" spans="1:32" ht="21.95" customHeight="1">
      <c r="B9" s="13" t="s">
        <v>311</v>
      </c>
      <c r="C9" s="13" t="s">
        <v>158</v>
      </c>
      <c r="D9" s="12" t="s">
        <v>156</v>
      </c>
      <c r="E9" s="12" t="s">
        <v>159</v>
      </c>
      <c r="F9" s="15" t="s">
        <v>146</v>
      </c>
      <c r="G9" s="15">
        <f>'내역서(안평초)'!G12</f>
        <v>1</v>
      </c>
      <c r="H9" s="15">
        <f t="shared" si="0"/>
        <v>0</v>
      </c>
      <c r="I9" s="15">
        <f>'내역서(안평초)'!J12</f>
        <v>1</v>
      </c>
      <c r="J9" s="15"/>
      <c r="K9" s="12" t="s">
        <v>257</v>
      </c>
      <c r="L9" s="15" t="s">
        <v>213</v>
      </c>
      <c r="M9" s="15">
        <v>0.18</v>
      </c>
      <c r="N9" s="15">
        <v>90</v>
      </c>
      <c r="O9" s="15">
        <f t="shared" si="1"/>
        <v>0.16200000000000001</v>
      </c>
      <c r="P9" s="25"/>
      <c r="Q9" s="25">
        <f t="shared" si="2"/>
        <v>0</v>
      </c>
      <c r="R9" s="25"/>
      <c r="S9" s="15" t="s">
        <v>313</v>
      </c>
      <c r="T9" s="15"/>
      <c r="AA9" s="2">
        <f t="shared" si="3"/>
        <v>0.16200000000000001</v>
      </c>
    </row>
    <row r="10" spans="1:32" ht="21.95" customHeight="1">
      <c r="B10" s="13" t="s">
        <v>311</v>
      </c>
      <c r="C10" s="13" t="s">
        <v>165</v>
      </c>
      <c r="D10" s="12" t="s">
        <v>166</v>
      </c>
      <c r="E10" s="12" t="s">
        <v>167</v>
      </c>
      <c r="F10" s="15" t="s">
        <v>146</v>
      </c>
      <c r="G10" s="15">
        <f>'내역서(안평초)'!G14</f>
        <v>3</v>
      </c>
      <c r="H10" s="15">
        <f t="shared" si="0"/>
        <v>0</v>
      </c>
      <c r="I10" s="15">
        <f>'내역서(안평초)'!J14</f>
        <v>3</v>
      </c>
      <c r="J10" s="15"/>
      <c r="K10" s="12" t="s">
        <v>257</v>
      </c>
      <c r="L10" s="15" t="s">
        <v>213</v>
      </c>
      <c r="M10" s="15">
        <v>0.04</v>
      </c>
      <c r="N10" s="15">
        <v>90</v>
      </c>
      <c r="O10" s="15">
        <f t="shared" si="1"/>
        <v>0.108</v>
      </c>
      <c r="P10" s="25"/>
      <c r="Q10" s="25">
        <f t="shared" si="2"/>
        <v>0</v>
      </c>
      <c r="R10" s="25"/>
      <c r="S10" s="15" t="s">
        <v>313</v>
      </c>
      <c r="T10" s="15"/>
      <c r="AA10" s="2">
        <f t="shared" si="3"/>
        <v>0.108</v>
      </c>
    </row>
    <row r="11" spans="1:32" ht="21.95" customHeight="1">
      <c r="B11" s="13" t="s">
        <v>311</v>
      </c>
      <c r="C11" s="13" t="s">
        <v>174</v>
      </c>
      <c r="D11" s="12" t="s">
        <v>169</v>
      </c>
      <c r="E11" s="12" t="s">
        <v>175</v>
      </c>
      <c r="F11" s="15" t="s">
        <v>135</v>
      </c>
      <c r="G11" s="15">
        <f>'내역서(안평초)'!G15</f>
        <v>50</v>
      </c>
      <c r="H11" s="15">
        <f t="shared" si="0"/>
        <v>5</v>
      </c>
      <c r="I11" s="15">
        <f>'내역서(안평초)'!J15</f>
        <v>45</v>
      </c>
      <c r="J11" s="15">
        <v>10</v>
      </c>
      <c r="K11" s="12" t="s">
        <v>257</v>
      </c>
      <c r="L11" s="15" t="s">
        <v>213</v>
      </c>
      <c r="M11" s="15">
        <v>0.01</v>
      </c>
      <c r="N11" s="15">
        <v>100</v>
      </c>
      <c r="O11" s="15">
        <f t="shared" si="1"/>
        <v>0.45</v>
      </c>
      <c r="P11" s="25"/>
      <c r="Q11" s="25">
        <f t="shared" si="2"/>
        <v>0</v>
      </c>
      <c r="R11" s="25"/>
      <c r="S11" s="15"/>
      <c r="T11" s="15"/>
      <c r="AA11" s="2">
        <f t="shared" si="3"/>
        <v>0.45</v>
      </c>
    </row>
    <row r="12" spans="1:32" ht="21.95" customHeight="1">
      <c r="B12" s="13" t="s">
        <v>311</v>
      </c>
      <c r="C12" s="13" t="s">
        <v>176</v>
      </c>
      <c r="D12" s="12" t="s">
        <v>177</v>
      </c>
      <c r="E12" s="12" t="s">
        <v>178</v>
      </c>
      <c r="F12" s="15" t="s">
        <v>135</v>
      </c>
      <c r="G12" s="15">
        <f>'내역서(안평초)'!G16</f>
        <v>16</v>
      </c>
      <c r="H12" s="15">
        <f t="shared" si="0"/>
        <v>1</v>
      </c>
      <c r="I12" s="15">
        <f>'내역서(안평초)'!J16</f>
        <v>15</v>
      </c>
      <c r="J12" s="15">
        <v>7.5</v>
      </c>
      <c r="K12" s="12" t="s">
        <v>258</v>
      </c>
      <c r="L12" s="15" t="s">
        <v>216</v>
      </c>
      <c r="M12" s="15">
        <v>1.7000000000000001E-2</v>
      </c>
      <c r="N12" s="15">
        <v>100</v>
      </c>
      <c r="O12" s="15">
        <f t="shared" si="1"/>
        <v>0.255</v>
      </c>
      <c r="P12" s="25"/>
      <c r="Q12" s="25">
        <f t="shared" si="2"/>
        <v>0</v>
      </c>
      <c r="R12" s="25"/>
      <c r="S12" s="15" t="s">
        <v>314</v>
      </c>
      <c r="T12" s="15"/>
      <c r="AB12" s="2">
        <f>O12</f>
        <v>0.255</v>
      </c>
    </row>
    <row r="13" spans="1:32" ht="21.95" customHeight="1">
      <c r="B13" s="13" t="s">
        <v>311</v>
      </c>
      <c r="C13" s="13" t="s">
        <v>181</v>
      </c>
      <c r="D13" s="12" t="s">
        <v>182</v>
      </c>
      <c r="E13" s="12" t="s">
        <v>183</v>
      </c>
      <c r="F13" s="15" t="s">
        <v>135</v>
      </c>
      <c r="G13" s="15">
        <f>'내역서(안평초)'!G17</f>
        <v>130</v>
      </c>
      <c r="H13" s="15">
        <f t="shared" si="0"/>
        <v>9</v>
      </c>
      <c r="I13" s="15">
        <f>'내역서(안평초)'!J17</f>
        <v>121</v>
      </c>
      <c r="J13" s="15">
        <v>7.5</v>
      </c>
      <c r="K13" s="12" t="s">
        <v>258</v>
      </c>
      <c r="L13" s="15" t="s">
        <v>216</v>
      </c>
      <c r="M13" s="15">
        <v>1.35E-2</v>
      </c>
      <c r="N13" s="15">
        <v>100</v>
      </c>
      <c r="O13" s="15">
        <f t="shared" si="1"/>
        <v>1.6335</v>
      </c>
      <c r="P13" s="25"/>
      <c r="Q13" s="25">
        <f t="shared" si="2"/>
        <v>0</v>
      </c>
      <c r="R13" s="25"/>
      <c r="S13" s="15" t="s">
        <v>315</v>
      </c>
      <c r="T13" s="15"/>
      <c r="AB13" s="2">
        <f>O13</f>
        <v>1.6335</v>
      </c>
    </row>
    <row r="14" spans="1:32" ht="21.95" customHeight="1">
      <c r="B14" s="13" t="s">
        <v>311</v>
      </c>
      <c r="C14" s="13" t="s">
        <v>181</v>
      </c>
      <c r="D14" s="12" t="s">
        <v>186</v>
      </c>
      <c r="E14" s="12" t="s">
        <v>183</v>
      </c>
      <c r="F14" s="15" t="s">
        <v>135</v>
      </c>
      <c r="G14" s="15">
        <f>'내역서(안평초)'!G18</f>
        <v>17</v>
      </c>
      <c r="H14" s="15">
        <f t="shared" si="0"/>
        <v>1</v>
      </c>
      <c r="I14" s="15">
        <f>'내역서(안평초)'!J18</f>
        <v>16</v>
      </c>
      <c r="J14" s="15">
        <v>7.5</v>
      </c>
      <c r="K14" s="12" t="s">
        <v>258</v>
      </c>
      <c r="L14" s="15" t="s">
        <v>216</v>
      </c>
      <c r="M14" s="15">
        <v>1.2749999999999999E-2</v>
      </c>
      <c r="N14" s="15">
        <v>100</v>
      </c>
      <c r="O14" s="15">
        <f t="shared" si="1"/>
        <v>0.20399999999999999</v>
      </c>
      <c r="P14" s="25"/>
      <c r="Q14" s="25">
        <f t="shared" si="2"/>
        <v>0</v>
      </c>
      <c r="R14" s="25"/>
      <c r="S14" s="15" t="s">
        <v>315</v>
      </c>
      <c r="T14" s="15"/>
      <c r="AB14" s="2">
        <f>O14</f>
        <v>0.20399999999999999</v>
      </c>
    </row>
    <row r="15" spans="1:32" ht="21.95" customHeight="1">
      <c r="B15" s="13" t="s">
        <v>311</v>
      </c>
      <c r="C15" s="13" t="s">
        <v>187</v>
      </c>
      <c r="D15" s="12" t="s">
        <v>188</v>
      </c>
      <c r="E15" s="12" t="s">
        <v>189</v>
      </c>
      <c r="F15" s="15" t="s">
        <v>146</v>
      </c>
      <c r="G15" s="15">
        <f>'내역서(안평초)'!G19</f>
        <v>3</v>
      </c>
      <c r="H15" s="15">
        <f t="shared" si="0"/>
        <v>0</v>
      </c>
      <c r="I15" s="15">
        <f>'내역서(안평초)'!J19</f>
        <v>3</v>
      </c>
      <c r="J15" s="15"/>
      <c r="K15" s="12" t="s">
        <v>257</v>
      </c>
      <c r="L15" s="15" t="s">
        <v>213</v>
      </c>
      <c r="M15" s="15">
        <v>3.3599999999999998E-2</v>
      </c>
      <c r="N15" s="15">
        <v>100</v>
      </c>
      <c r="O15" s="15">
        <f t="shared" si="1"/>
        <v>0.1008</v>
      </c>
      <c r="P15" s="25"/>
      <c r="Q15" s="25">
        <f t="shared" si="2"/>
        <v>0</v>
      </c>
      <c r="R15" s="25"/>
      <c r="S15" s="15" t="s">
        <v>316</v>
      </c>
      <c r="T15" s="15"/>
      <c r="AA15" s="2">
        <f>O15</f>
        <v>0.1008</v>
      </c>
    </row>
    <row r="16" spans="1:32" ht="21.95" customHeight="1">
      <c r="B16" s="13" t="s">
        <v>311</v>
      </c>
      <c r="C16" s="13" t="s">
        <v>181</v>
      </c>
      <c r="D16" s="12" t="s">
        <v>191</v>
      </c>
      <c r="E16" s="12" t="s">
        <v>192</v>
      </c>
      <c r="F16" s="15" t="s">
        <v>146</v>
      </c>
      <c r="G16" s="15">
        <f>'내역서(안평초)'!G20</f>
        <v>1</v>
      </c>
      <c r="H16" s="15">
        <f t="shared" si="0"/>
        <v>0</v>
      </c>
      <c r="I16" s="15">
        <f>'내역서(안평초)'!J20</f>
        <v>1</v>
      </c>
      <c r="J16" s="15"/>
      <c r="K16" s="12" t="s">
        <v>263</v>
      </c>
      <c r="L16" s="15" t="s">
        <v>226</v>
      </c>
      <c r="M16" s="15">
        <v>0.36</v>
      </c>
      <c r="N16" s="15">
        <v>100</v>
      </c>
      <c r="O16" s="15">
        <f t="shared" si="1"/>
        <v>0.36</v>
      </c>
      <c r="P16" s="25"/>
      <c r="Q16" s="25">
        <f t="shared" si="2"/>
        <v>0</v>
      </c>
      <c r="R16" s="25"/>
      <c r="S16" s="15" t="s">
        <v>317</v>
      </c>
      <c r="T16" s="15"/>
      <c r="AF16" s="2">
        <f>O16</f>
        <v>0.36</v>
      </c>
    </row>
    <row r="17" spans="2:32" ht="21.95" customHeight="1">
      <c r="B17" s="13" t="s">
        <v>311</v>
      </c>
      <c r="C17" s="13" t="s">
        <v>181</v>
      </c>
      <c r="D17" s="12"/>
      <c r="E17" s="12"/>
      <c r="F17" s="15"/>
      <c r="G17" s="15">
        <f>'내역서(안평초)'!G20</f>
        <v>1</v>
      </c>
      <c r="H17" s="15">
        <f t="shared" si="0"/>
        <v>0</v>
      </c>
      <c r="I17" s="15">
        <f>'내역서(안평초)'!J20</f>
        <v>1</v>
      </c>
      <c r="J17" s="15"/>
      <c r="K17" s="12" t="s">
        <v>262</v>
      </c>
      <c r="L17" s="15" t="s">
        <v>224</v>
      </c>
      <c r="M17" s="15">
        <v>0.22</v>
      </c>
      <c r="N17" s="15">
        <v>100</v>
      </c>
      <c r="O17" s="15">
        <f t="shared" si="1"/>
        <v>0.22</v>
      </c>
      <c r="P17" s="25"/>
      <c r="Q17" s="25">
        <f t="shared" si="2"/>
        <v>0</v>
      </c>
      <c r="R17" s="25"/>
      <c r="S17" s="15" t="s">
        <v>317</v>
      </c>
      <c r="T17" s="15"/>
      <c r="AE17" s="2">
        <f>O17</f>
        <v>0.22</v>
      </c>
    </row>
    <row r="18" spans="2:32" ht="21.95" customHeight="1">
      <c r="B18" s="13" t="s">
        <v>311</v>
      </c>
      <c r="C18" s="13" t="s">
        <v>181</v>
      </c>
      <c r="D18" s="12" t="s">
        <v>191</v>
      </c>
      <c r="E18" s="12" t="s">
        <v>193</v>
      </c>
      <c r="F18" s="15" t="s">
        <v>146</v>
      </c>
      <c r="G18" s="15">
        <f>'내역서(안평초)'!G21</f>
        <v>1</v>
      </c>
      <c r="H18" s="15">
        <f t="shared" si="0"/>
        <v>0</v>
      </c>
      <c r="I18" s="15">
        <f>'내역서(안평초)'!J21</f>
        <v>1</v>
      </c>
      <c r="J18" s="15"/>
      <c r="K18" s="12" t="s">
        <v>263</v>
      </c>
      <c r="L18" s="15" t="s">
        <v>226</v>
      </c>
      <c r="M18" s="15">
        <v>0.36</v>
      </c>
      <c r="N18" s="15">
        <v>100</v>
      </c>
      <c r="O18" s="15">
        <f t="shared" si="1"/>
        <v>0.36</v>
      </c>
      <c r="P18" s="25"/>
      <c r="Q18" s="25">
        <f t="shared" si="2"/>
        <v>0</v>
      </c>
      <c r="R18" s="25"/>
      <c r="S18" s="15" t="s">
        <v>317</v>
      </c>
      <c r="T18" s="15"/>
      <c r="AF18" s="2">
        <f>O18</f>
        <v>0.36</v>
      </c>
    </row>
    <row r="19" spans="2:32" ht="21.95" customHeight="1">
      <c r="B19" s="13" t="s">
        <v>311</v>
      </c>
      <c r="C19" s="13" t="s">
        <v>181</v>
      </c>
      <c r="D19" s="12"/>
      <c r="E19" s="12"/>
      <c r="F19" s="15"/>
      <c r="G19" s="15">
        <f>'내역서(안평초)'!G21</f>
        <v>1</v>
      </c>
      <c r="H19" s="15">
        <f t="shared" si="0"/>
        <v>0</v>
      </c>
      <c r="I19" s="15">
        <f>'내역서(안평초)'!J21</f>
        <v>1</v>
      </c>
      <c r="J19" s="15"/>
      <c r="K19" s="12" t="s">
        <v>262</v>
      </c>
      <c r="L19" s="15" t="s">
        <v>224</v>
      </c>
      <c r="M19" s="15">
        <v>0.22</v>
      </c>
      <c r="N19" s="15">
        <v>100</v>
      </c>
      <c r="O19" s="15">
        <f t="shared" si="1"/>
        <v>0.22</v>
      </c>
      <c r="P19" s="25"/>
      <c r="Q19" s="25">
        <f t="shared" si="2"/>
        <v>0</v>
      </c>
      <c r="R19" s="25"/>
      <c r="S19" s="15" t="s">
        <v>317</v>
      </c>
      <c r="T19" s="15"/>
      <c r="AE19" s="2">
        <f>O19</f>
        <v>0.22</v>
      </c>
    </row>
    <row r="20" spans="2:32" ht="21.95" customHeight="1">
      <c r="B20" s="13" t="s">
        <v>311</v>
      </c>
      <c r="C20" s="13" t="s">
        <v>181</v>
      </c>
      <c r="D20" s="12" t="s">
        <v>194</v>
      </c>
      <c r="E20" s="12" t="s">
        <v>195</v>
      </c>
      <c r="F20" s="15" t="s">
        <v>196</v>
      </c>
      <c r="G20" s="15">
        <f>'내역서(안평초)'!G22</f>
        <v>1</v>
      </c>
      <c r="H20" s="15">
        <f t="shared" si="0"/>
        <v>0</v>
      </c>
      <c r="I20" s="15">
        <f>'내역서(안평초)'!J22</f>
        <v>1</v>
      </c>
      <c r="J20" s="15"/>
      <c r="K20" s="12" t="s">
        <v>257</v>
      </c>
      <c r="L20" s="15" t="s">
        <v>213</v>
      </c>
      <c r="M20" s="15">
        <v>0.7</v>
      </c>
      <c r="N20" s="15">
        <v>100</v>
      </c>
      <c r="O20" s="15">
        <f t="shared" si="1"/>
        <v>0.7</v>
      </c>
      <c r="P20" s="25"/>
      <c r="Q20" s="25">
        <f t="shared" si="2"/>
        <v>0</v>
      </c>
      <c r="R20" s="25"/>
      <c r="S20" s="15" t="s">
        <v>318</v>
      </c>
      <c r="T20" s="15"/>
      <c r="AA20" s="2">
        <f>O20</f>
        <v>0.7</v>
      </c>
    </row>
    <row r="21" spans="2:32" ht="21.95" customHeight="1">
      <c r="B21" s="13" t="s">
        <v>311</v>
      </c>
      <c r="C21" s="13" t="s">
        <v>181</v>
      </c>
      <c r="D21" s="12"/>
      <c r="E21" s="12"/>
      <c r="F21" s="15"/>
      <c r="G21" s="15">
        <f>'내역서(안평초)'!G22</f>
        <v>1</v>
      </c>
      <c r="H21" s="15">
        <f t="shared" si="0"/>
        <v>0</v>
      </c>
      <c r="I21" s="15">
        <f>'내역서(안평초)'!J22</f>
        <v>1</v>
      </c>
      <c r="J21" s="15"/>
      <c r="K21" s="12" t="s">
        <v>260</v>
      </c>
      <c r="L21" s="15" t="s">
        <v>220</v>
      </c>
      <c r="M21" s="15">
        <v>0.7</v>
      </c>
      <c r="N21" s="15">
        <v>100</v>
      </c>
      <c r="O21" s="15">
        <f t="shared" si="1"/>
        <v>0.7</v>
      </c>
      <c r="P21" s="25"/>
      <c r="Q21" s="25">
        <f t="shared" si="2"/>
        <v>0</v>
      </c>
      <c r="R21" s="25"/>
      <c r="S21" s="15" t="s">
        <v>318</v>
      </c>
      <c r="T21" s="15"/>
      <c r="AD21" s="2">
        <f>O21</f>
        <v>0.7</v>
      </c>
    </row>
    <row r="22" spans="2:32" ht="21.95" customHeight="1">
      <c r="B22" s="13" t="s">
        <v>311</v>
      </c>
      <c r="C22" s="13" t="s">
        <v>205</v>
      </c>
      <c r="D22" s="12" t="s">
        <v>206</v>
      </c>
      <c r="E22" s="12" t="s">
        <v>207</v>
      </c>
      <c r="F22" s="15" t="s">
        <v>146</v>
      </c>
      <c r="G22" s="15">
        <f>'내역서(안평초)'!G23</f>
        <v>6</v>
      </c>
      <c r="H22" s="15">
        <f t="shared" si="0"/>
        <v>0</v>
      </c>
      <c r="I22" s="15">
        <f>'내역서(안평초)'!J23</f>
        <v>6</v>
      </c>
      <c r="J22" s="15"/>
      <c r="K22" s="12" t="s">
        <v>257</v>
      </c>
      <c r="L22" s="15" t="s">
        <v>213</v>
      </c>
      <c r="M22" s="15">
        <v>0.03</v>
      </c>
      <c r="N22" s="15">
        <v>100</v>
      </c>
      <c r="O22" s="15">
        <f t="shared" si="1"/>
        <v>0.18</v>
      </c>
      <c r="P22" s="25"/>
      <c r="Q22" s="25">
        <f t="shared" si="2"/>
        <v>0</v>
      </c>
      <c r="R22" s="25"/>
      <c r="S22" s="15" t="s">
        <v>319</v>
      </c>
      <c r="T22" s="15"/>
      <c r="AA22" s="2">
        <f>O22</f>
        <v>0.18</v>
      </c>
    </row>
    <row r="23" spans="2:32" ht="21.95" customHeight="1">
      <c r="B23" s="13" t="s">
        <v>311</v>
      </c>
      <c r="C23" s="13" t="s">
        <v>181</v>
      </c>
      <c r="D23" s="12" t="s">
        <v>209</v>
      </c>
      <c r="E23" s="12" t="s">
        <v>210</v>
      </c>
      <c r="F23" s="15" t="s">
        <v>146</v>
      </c>
      <c r="G23" s="15">
        <f>'내역서(안평초)'!G26</f>
        <v>1</v>
      </c>
      <c r="H23" s="15">
        <f t="shared" si="0"/>
        <v>0</v>
      </c>
      <c r="I23" s="15">
        <f>'내역서(안평초)'!J26</f>
        <v>1</v>
      </c>
      <c r="J23" s="15"/>
      <c r="K23" s="12" t="s">
        <v>259</v>
      </c>
      <c r="L23" s="15" t="s">
        <v>218</v>
      </c>
      <c r="M23" s="15">
        <v>0.02</v>
      </c>
      <c r="N23" s="15">
        <v>150</v>
      </c>
      <c r="O23" s="15">
        <f t="shared" si="1"/>
        <v>0.03</v>
      </c>
      <c r="P23" s="25"/>
      <c r="Q23" s="25">
        <f t="shared" si="2"/>
        <v>0</v>
      </c>
      <c r="R23" s="25"/>
      <c r="S23" s="15" t="s">
        <v>320</v>
      </c>
      <c r="T23" s="15" t="s">
        <v>321</v>
      </c>
      <c r="AC23" s="2">
        <f>O23</f>
        <v>0.03</v>
      </c>
    </row>
    <row r="24" spans="2:32" ht="21.95" customHeight="1">
      <c r="B24" s="13" t="s">
        <v>311</v>
      </c>
      <c r="C24" s="13" t="s">
        <v>211</v>
      </c>
      <c r="D24" s="12" t="s">
        <v>212</v>
      </c>
      <c r="E24" s="12" t="s">
        <v>213</v>
      </c>
      <c r="F24" s="15" t="s">
        <v>214</v>
      </c>
      <c r="G24" s="15">
        <f t="shared" ref="G24:G29" si="4">IF(H24*I24/100 &lt;1, TRUNC(H24*I24/100, 3), TRUNC(H24*I24/100, J24))</f>
        <v>5</v>
      </c>
      <c r="H24" s="15">
        <f>(옵션!$B$12*옵션!$B$41)/100</f>
        <v>100</v>
      </c>
      <c r="I24" s="15">
        <f>SUM(AA5:AA23)</f>
        <v>5.6571999999999987</v>
      </c>
      <c r="J24" s="15">
        <f>옵션!$C$41</f>
        <v>0</v>
      </c>
      <c r="K24" s="12"/>
      <c r="L24" s="15"/>
      <c r="M24" s="15"/>
      <c r="N24" s="15"/>
      <c r="O24" s="15" t="str">
        <f t="shared" si="1"/>
        <v/>
      </c>
      <c r="P24" s="25"/>
      <c r="Q24" s="25">
        <f t="shared" si="2"/>
        <v>0</v>
      </c>
      <c r="R24" s="25"/>
      <c r="S24" s="15"/>
      <c r="T24" s="15"/>
      <c r="Z24" s="2" t="s">
        <v>275</v>
      </c>
      <c r="AA24" s="2">
        <f t="shared" ref="AA24:AF24" si="5">SUM(AA5:AA23)</f>
        <v>5.6571999999999987</v>
      </c>
      <c r="AB24" s="2">
        <f t="shared" si="5"/>
        <v>2.0925000000000002</v>
      </c>
      <c r="AC24" s="2">
        <f t="shared" si="5"/>
        <v>0.03</v>
      </c>
      <c r="AD24" s="2">
        <f t="shared" si="5"/>
        <v>0.7</v>
      </c>
      <c r="AE24" s="2">
        <f t="shared" si="5"/>
        <v>0.44</v>
      </c>
      <c r="AF24" s="2">
        <f t="shared" si="5"/>
        <v>0.72</v>
      </c>
    </row>
    <row r="25" spans="2:32" ht="21.95" customHeight="1">
      <c r="B25" s="13" t="s">
        <v>311</v>
      </c>
      <c r="C25" s="13" t="s">
        <v>215</v>
      </c>
      <c r="D25" s="12" t="s">
        <v>212</v>
      </c>
      <c r="E25" s="12" t="s">
        <v>216</v>
      </c>
      <c r="F25" s="15" t="s">
        <v>214</v>
      </c>
      <c r="G25" s="15">
        <f t="shared" si="4"/>
        <v>2</v>
      </c>
      <c r="H25" s="15">
        <f>(옵션!$B$12*옵션!$B$41)/100</f>
        <v>100</v>
      </c>
      <c r="I25" s="15">
        <f>SUM(AB5:AB23)</f>
        <v>2.0925000000000002</v>
      </c>
      <c r="J25" s="15">
        <f>옵션!$C$41</f>
        <v>0</v>
      </c>
      <c r="K25" s="12"/>
      <c r="L25" s="15"/>
      <c r="M25" s="15"/>
      <c r="N25" s="15"/>
      <c r="O25" s="15" t="str">
        <f t="shared" si="1"/>
        <v/>
      </c>
      <c r="P25" s="25"/>
      <c r="Q25" s="25">
        <f t="shared" si="2"/>
        <v>0</v>
      </c>
      <c r="R25" s="25"/>
      <c r="S25" s="15"/>
      <c r="T25" s="15"/>
    </row>
    <row r="26" spans="2:32" ht="21.95" customHeight="1">
      <c r="B26" s="13" t="s">
        <v>311</v>
      </c>
      <c r="C26" s="13" t="s">
        <v>217</v>
      </c>
      <c r="D26" s="12" t="s">
        <v>212</v>
      </c>
      <c r="E26" s="12" t="s">
        <v>218</v>
      </c>
      <c r="F26" s="15" t="s">
        <v>214</v>
      </c>
      <c r="G26" s="15">
        <f t="shared" si="4"/>
        <v>0.03</v>
      </c>
      <c r="H26" s="15">
        <f>(옵션!$B$12*옵션!$B$41)/100</f>
        <v>100</v>
      </c>
      <c r="I26" s="15">
        <f>SUM(AC5:AC23)</f>
        <v>0.03</v>
      </c>
      <c r="J26" s="15">
        <f>옵션!$C$41</f>
        <v>0</v>
      </c>
      <c r="K26" s="12"/>
      <c r="L26" s="15"/>
      <c r="M26" s="15"/>
      <c r="N26" s="15"/>
      <c r="O26" s="15" t="str">
        <f t="shared" si="1"/>
        <v/>
      </c>
      <c r="P26" s="25"/>
      <c r="Q26" s="25">
        <f t="shared" si="2"/>
        <v>0</v>
      </c>
      <c r="R26" s="25"/>
      <c r="S26" s="15"/>
      <c r="T26" s="15"/>
    </row>
    <row r="27" spans="2:32" ht="21.95" customHeight="1">
      <c r="B27" s="13" t="s">
        <v>311</v>
      </c>
      <c r="C27" s="13" t="s">
        <v>219</v>
      </c>
      <c r="D27" s="12" t="s">
        <v>212</v>
      </c>
      <c r="E27" s="12" t="s">
        <v>220</v>
      </c>
      <c r="F27" s="15" t="s">
        <v>214</v>
      </c>
      <c r="G27" s="15">
        <f t="shared" si="4"/>
        <v>0.7</v>
      </c>
      <c r="H27" s="15">
        <f>(옵션!$B$12*옵션!$B$41)/100</f>
        <v>100</v>
      </c>
      <c r="I27" s="15">
        <f>SUM(AD5:AD23)</f>
        <v>0.7</v>
      </c>
      <c r="J27" s="15">
        <f>옵션!$C$41</f>
        <v>0</v>
      </c>
      <c r="K27" s="12"/>
      <c r="L27" s="15"/>
      <c r="M27" s="15"/>
      <c r="N27" s="15"/>
      <c r="O27" s="15" t="str">
        <f t="shared" si="1"/>
        <v/>
      </c>
      <c r="P27" s="25"/>
      <c r="Q27" s="25">
        <f t="shared" si="2"/>
        <v>0</v>
      </c>
      <c r="R27" s="25"/>
      <c r="S27" s="15"/>
      <c r="T27" s="15"/>
    </row>
    <row r="28" spans="2:32" ht="21.95" customHeight="1">
      <c r="B28" s="13" t="s">
        <v>311</v>
      </c>
      <c r="C28" s="13" t="s">
        <v>223</v>
      </c>
      <c r="D28" s="12" t="s">
        <v>212</v>
      </c>
      <c r="E28" s="12" t="s">
        <v>224</v>
      </c>
      <c r="F28" s="15" t="s">
        <v>214</v>
      </c>
      <c r="G28" s="15">
        <f t="shared" si="4"/>
        <v>0.44</v>
      </c>
      <c r="H28" s="15">
        <f>(옵션!$B$12*옵션!$B$41)/100</f>
        <v>100</v>
      </c>
      <c r="I28" s="15">
        <f>SUM(AE5:AE23)</f>
        <v>0.44</v>
      </c>
      <c r="J28" s="15">
        <f>옵션!$C$41</f>
        <v>0</v>
      </c>
      <c r="K28" s="12"/>
      <c r="L28" s="15"/>
      <c r="M28" s="15"/>
      <c r="N28" s="15"/>
      <c r="O28" s="15" t="str">
        <f t="shared" si="1"/>
        <v/>
      </c>
      <c r="P28" s="25"/>
      <c r="Q28" s="25">
        <f t="shared" si="2"/>
        <v>0</v>
      </c>
      <c r="R28" s="25"/>
      <c r="S28" s="15"/>
      <c r="T28" s="15"/>
    </row>
    <row r="29" spans="2:32" ht="21.95" customHeight="1">
      <c r="B29" s="13" t="s">
        <v>311</v>
      </c>
      <c r="C29" s="13" t="s">
        <v>225</v>
      </c>
      <c r="D29" s="12" t="s">
        <v>212</v>
      </c>
      <c r="E29" s="12" t="s">
        <v>226</v>
      </c>
      <c r="F29" s="15" t="s">
        <v>214</v>
      </c>
      <c r="G29" s="15">
        <f t="shared" si="4"/>
        <v>0.72</v>
      </c>
      <c r="H29" s="15">
        <f>(옵션!$B$12*옵션!$B$41)/100</f>
        <v>100</v>
      </c>
      <c r="I29" s="15">
        <f>SUM(AF5:AF23)</f>
        <v>0.72</v>
      </c>
      <c r="J29" s="15">
        <f>옵션!$C$41</f>
        <v>0</v>
      </c>
      <c r="K29" s="12"/>
      <c r="L29" s="15"/>
      <c r="M29" s="15"/>
      <c r="N29" s="15"/>
      <c r="O29" s="15" t="str">
        <f t="shared" si="1"/>
        <v/>
      </c>
      <c r="P29" s="25"/>
      <c r="Q29" s="25">
        <f t="shared" si="2"/>
        <v>0</v>
      </c>
      <c r="R29" s="25"/>
      <c r="S29" s="15"/>
      <c r="T29" s="15"/>
    </row>
    <row r="30" spans="2:32" ht="21.95" customHeight="1">
      <c r="B30" s="13" t="s">
        <v>281</v>
      </c>
      <c r="D30" s="158" t="s">
        <v>419</v>
      </c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60"/>
    </row>
    <row r="31" spans="2:32" ht="21.95" customHeight="1">
      <c r="B31" s="13" t="s">
        <v>322</v>
      </c>
      <c r="C31" s="13" t="s">
        <v>132</v>
      </c>
      <c r="D31" s="12" t="s">
        <v>133</v>
      </c>
      <c r="E31" s="12" t="s">
        <v>134</v>
      </c>
      <c r="F31" s="15" t="s">
        <v>135</v>
      </c>
      <c r="G31" s="15">
        <f>'내역서(안평초)'!G57</f>
        <v>30</v>
      </c>
      <c r="H31" s="15">
        <f t="shared" ref="H31:H37" si="6">IF(I31&lt;&gt;0, G31-I31, "")</f>
        <v>3</v>
      </c>
      <c r="I31" s="15">
        <f>'내역서(안평초)'!J57</f>
        <v>27</v>
      </c>
      <c r="J31" s="15">
        <v>10</v>
      </c>
      <c r="K31" s="12" t="s">
        <v>257</v>
      </c>
      <c r="L31" s="15" t="s">
        <v>213</v>
      </c>
      <c r="M31" s="15">
        <v>0.05</v>
      </c>
      <c r="N31" s="15">
        <v>72</v>
      </c>
      <c r="O31" s="15">
        <f t="shared" ref="O31:O39" si="7">IF(I31*M31=0, "", I31*M31*(N31/100))</f>
        <v>0.97199999999999998</v>
      </c>
      <c r="P31" s="25"/>
      <c r="Q31" s="25">
        <f t="shared" ref="Q31:Q39" si="8">TRUNC(P31*M31*N31/100)</f>
        <v>0</v>
      </c>
      <c r="R31" s="25"/>
      <c r="S31" s="15" t="s">
        <v>312</v>
      </c>
      <c r="T31" s="15"/>
      <c r="AA31" s="2">
        <f>O31</f>
        <v>0.97199999999999998</v>
      </c>
    </row>
    <row r="32" spans="2:32" ht="21.95" customHeight="1">
      <c r="B32" s="13" t="s">
        <v>322</v>
      </c>
      <c r="C32" s="13" t="s">
        <v>141</v>
      </c>
      <c r="D32" s="12" t="s">
        <v>142</v>
      </c>
      <c r="E32" s="12" t="s">
        <v>143</v>
      </c>
      <c r="F32" s="15" t="s">
        <v>135</v>
      </c>
      <c r="G32" s="15">
        <f>'내역서(안평초)'!G58</f>
        <v>86</v>
      </c>
      <c r="H32" s="15">
        <f t="shared" si="6"/>
        <v>8</v>
      </c>
      <c r="I32" s="15">
        <f>'내역서(안평초)'!J58</f>
        <v>78</v>
      </c>
      <c r="J32" s="15">
        <v>10</v>
      </c>
      <c r="K32" s="12" t="s">
        <v>257</v>
      </c>
      <c r="L32" s="15" t="s">
        <v>213</v>
      </c>
      <c r="M32" s="15">
        <v>4.3999999999999997E-2</v>
      </c>
      <c r="N32" s="15">
        <v>90</v>
      </c>
      <c r="O32" s="15">
        <f t="shared" si="7"/>
        <v>3.0888</v>
      </c>
      <c r="P32" s="25"/>
      <c r="Q32" s="25">
        <f t="shared" si="8"/>
        <v>0</v>
      </c>
      <c r="R32" s="25"/>
      <c r="S32" s="15" t="s">
        <v>312</v>
      </c>
      <c r="T32" s="15"/>
      <c r="AA32" s="2">
        <f>O32</f>
        <v>3.0888</v>
      </c>
    </row>
    <row r="33" spans="2:29" ht="21.95" customHeight="1">
      <c r="B33" s="13" t="s">
        <v>322</v>
      </c>
      <c r="C33" s="13" t="s">
        <v>149</v>
      </c>
      <c r="D33" s="12" t="s">
        <v>150</v>
      </c>
      <c r="E33" s="12" t="s">
        <v>151</v>
      </c>
      <c r="F33" s="15" t="s">
        <v>146</v>
      </c>
      <c r="G33" s="15">
        <f>'내역서(안평초)'!G62</f>
        <v>8</v>
      </c>
      <c r="H33" s="15">
        <f t="shared" si="6"/>
        <v>0</v>
      </c>
      <c r="I33" s="15">
        <f>'내역서(안평초)'!J62</f>
        <v>8</v>
      </c>
      <c r="J33" s="15"/>
      <c r="K33" s="12" t="s">
        <v>257</v>
      </c>
      <c r="L33" s="15" t="s">
        <v>213</v>
      </c>
      <c r="M33" s="15">
        <v>0.11</v>
      </c>
      <c r="N33" s="15">
        <v>90</v>
      </c>
      <c r="O33" s="15">
        <f t="shared" si="7"/>
        <v>0.79200000000000004</v>
      </c>
      <c r="P33" s="25"/>
      <c r="Q33" s="25">
        <f t="shared" si="8"/>
        <v>0</v>
      </c>
      <c r="R33" s="25"/>
      <c r="S33" s="15" t="s">
        <v>313</v>
      </c>
      <c r="T33" s="15"/>
      <c r="AA33" s="2">
        <f>O33</f>
        <v>0.79200000000000004</v>
      </c>
    </row>
    <row r="34" spans="2:29" ht="21.95" customHeight="1">
      <c r="B34" s="13" t="s">
        <v>322</v>
      </c>
      <c r="C34" s="13" t="s">
        <v>158</v>
      </c>
      <c r="D34" s="12" t="s">
        <v>156</v>
      </c>
      <c r="E34" s="12" t="s">
        <v>159</v>
      </c>
      <c r="F34" s="15" t="s">
        <v>146</v>
      </c>
      <c r="G34" s="15">
        <f>'내역서(안평초)'!G63</f>
        <v>4</v>
      </c>
      <c r="H34" s="15">
        <f t="shared" si="6"/>
        <v>0</v>
      </c>
      <c r="I34" s="15">
        <f>'내역서(안평초)'!J63</f>
        <v>4</v>
      </c>
      <c r="J34" s="15"/>
      <c r="K34" s="12" t="s">
        <v>257</v>
      </c>
      <c r="L34" s="15" t="s">
        <v>213</v>
      </c>
      <c r="M34" s="15">
        <v>0.18</v>
      </c>
      <c r="N34" s="15">
        <v>90</v>
      </c>
      <c r="O34" s="15">
        <f t="shared" si="7"/>
        <v>0.64800000000000002</v>
      </c>
      <c r="P34" s="25"/>
      <c r="Q34" s="25">
        <f t="shared" si="8"/>
        <v>0</v>
      </c>
      <c r="R34" s="25"/>
      <c r="S34" s="15" t="s">
        <v>313</v>
      </c>
      <c r="T34" s="15"/>
      <c r="AA34" s="2">
        <f>O34</f>
        <v>0.64800000000000002</v>
      </c>
    </row>
    <row r="35" spans="2:29" ht="21.95" customHeight="1">
      <c r="B35" s="13" t="s">
        <v>322</v>
      </c>
      <c r="C35" s="13" t="s">
        <v>168</v>
      </c>
      <c r="D35" s="12" t="s">
        <v>169</v>
      </c>
      <c r="E35" s="12" t="s">
        <v>170</v>
      </c>
      <c r="F35" s="15" t="s">
        <v>135</v>
      </c>
      <c r="G35" s="15">
        <f>'내역서(안평초)'!G66</f>
        <v>231</v>
      </c>
      <c r="H35" s="15">
        <f t="shared" si="6"/>
        <v>21</v>
      </c>
      <c r="I35" s="15">
        <f>'내역서(안평초)'!J66</f>
        <v>210</v>
      </c>
      <c r="J35" s="15">
        <v>10</v>
      </c>
      <c r="K35" s="12" t="s">
        <v>257</v>
      </c>
      <c r="L35" s="15" t="s">
        <v>213</v>
      </c>
      <c r="M35" s="15">
        <v>0.01</v>
      </c>
      <c r="N35" s="15">
        <v>100</v>
      </c>
      <c r="O35" s="15">
        <f t="shared" si="7"/>
        <v>2.1</v>
      </c>
      <c r="P35" s="25"/>
      <c r="Q35" s="25">
        <f t="shared" si="8"/>
        <v>0</v>
      </c>
      <c r="R35" s="25"/>
      <c r="S35" s="15"/>
      <c r="T35" s="15"/>
      <c r="AA35" s="2">
        <f>O35</f>
        <v>2.1</v>
      </c>
    </row>
    <row r="36" spans="2:29" ht="21.95" customHeight="1">
      <c r="B36" s="13" t="s">
        <v>322</v>
      </c>
      <c r="C36" s="13" t="s">
        <v>198</v>
      </c>
      <c r="D36" s="12" t="s">
        <v>199</v>
      </c>
      <c r="E36" s="12" t="s">
        <v>200</v>
      </c>
      <c r="F36" s="15" t="s">
        <v>146</v>
      </c>
      <c r="G36" s="15">
        <f>'내역서(안평초)'!G67</f>
        <v>9</v>
      </c>
      <c r="H36" s="15">
        <f t="shared" si="6"/>
        <v>0</v>
      </c>
      <c r="I36" s="15">
        <f>'내역서(안평초)'!J67</f>
        <v>9</v>
      </c>
      <c r="J36" s="15"/>
      <c r="K36" s="12" t="s">
        <v>259</v>
      </c>
      <c r="L36" s="15" t="s">
        <v>218</v>
      </c>
      <c r="M36" s="15">
        <v>0.21</v>
      </c>
      <c r="N36" s="15">
        <v>100</v>
      </c>
      <c r="O36" s="15">
        <f t="shared" si="7"/>
        <v>1.89</v>
      </c>
      <c r="P36" s="25"/>
      <c r="Q36" s="25">
        <f t="shared" si="8"/>
        <v>0</v>
      </c>
      <c r="R36" s="25"/>
      <c r="S36" s="15" t="s">
        <v>274</v>
      </c>
      <c r="T36" s="15"/>
      <c r="AC36" s="2">
        <f>O36</f>
        <v>1.89</v>
      </c>
    </row>
    <row r="37" spans="2:29" ht="21.95" customHeight="1">
      <c r="B37" s="13" t="s">
        <v>322</v>
      </c>
      <c r="C37" s="13" t="s">
        <v>203</v>
      </c>
      <c r="D37" s="12" t="s">
        <v>199</v>
      </c>
      <c r="E37" s="12" t="s">
        <v>204</v>
      </c>
      <c r="F37" s="15" t="s">
        <v>146</v>
      </c>
      <c r="G37" s="15">
        <f>'내역서(안평초)'!G68</f>
        <v>4</v>
      </c>
      <c r="H37" s="15">
        <f t="shared" si="6"/>
        <v>0</v>
      </c>
      <c r="I37" s="15">
        <f>'내역서(안평초)'!J68</f>
        <v>4</v>
      </c>
      <c r="J37" s="15"/>
      <c r="K37" s="12" t="s">
        <v>259</v>
      </c>
      <c r="L37" s="15" t="s">
        <v>218</v>
      </c>
      <c r="M37" s="15">
        <v>0.19800000000000001</v>
      </c>
      <c r="N37" s="15">
        <v>100</v>
      </c>
      <c r="O37" s="15">
        <f t="shared" si="7"/>
        <v>0.79200000000000004</v>
      </c>
      <c r="P37" s="25"/>
      <c r="Q37" s="25">
        <f t="shared" si="8"/>
        <v>0</v>
      </c>
      <c r="R37" s="25"/>
      <c r="S37" s="15" t="s">
        <v>274</v>
      </c>
      <c r="T37" s="15"/>
      <c r="AC37" s="2">
        <f>O37</f>
        <v>0.79200000000000004</v>
      </c>
    </row>
    <row r="38" spans="2:29" ht="21.95" customHeight="1">
      <c r="B38" s="13" t="s">
        <v>322</v>
      </c>
      <c r="C38" s="13" t="s">
        <v>211</v>
      </c>
      <c r="D38" s="12" t="s">
        <v>212</v>
      </c>
      <c r="E38" s="12" t="s">
        <v>213</v>
      </c>
      <c r="F38" s="15" t="s">
        <v>214</v>
      </c>
      <c r="G38" s="15">
        <f>IF(H38*I38/100 &lt;1, TRUNC(H38*I38/100, 3), TRUNC(H38*I38/100, J38))</f>
        <v>7</v>
      </c>
      <c r="H38" s="15">
        <f>(옵션!$B$12*옵션!$B$42)/100</f>
        <v>100</v>
      </c>
      <c r="I38" s="15">
        <f>SUM(AA31:AA37)</f>
        <v>7.6007999999999996</v>
      </c>
      <c r="J38" s="15">
        <f>옵션!$C$42</f>
        <v>0</v>
      </c>
      <c r="K38" s="12"/>
      <c r="L38" s="15"/>
      <c r="M38" s="15"/>
      <c r="N38" s="15"/>
      <c r="O38" s="15" t="str">
        <f t="shared" si="7"/>
        <v/>
      </c>
      <c r="P38" s="25"/>
      <c r="Q38" s="25">
        <f t="shared" si="8"/>
        <v>0</v>
      </c>
      <c r="R38" s="25"/>
      <c r="S38" s="15"/>
      <c r="T38" s="15"/>
      <c r="Z38" s="2" t="s">
        <v>275</v>
      </c>
      <c r="AA38" s="2">
        <f>SUM(AA31:AA37)</f>
        <v>7.6007999999999996</v>
      </c>
      <c r="AC38" s="2">
        <f>SUM(AC31:AC37)</f>
        <v>2.6819999999999999</v>
      </c>
    </row>
    <row r="39" spans="2:29" ht="21.95" customHeight="1">
      <c r="B39" s="13" t="s">
        <v>322</v>
      </c>
      <c r="C39" s="13" t="s">
        <v>217</v>
      </c>
      <c r="D39" s="12" t="s">
        <v>212</v>
      </c>
      <c r="E39" s="12" t="s">
        <v>218</v>
      </c>
      <c r="F39" s="15" t="s">
        <v>214</v>
      </c>
      <c r="G39" s="15">
        <f>IF(H39*I39/100 &lt;1, TRUNC(H39*I39/100, 3), TRUNC(H39*I39/100, J39))</f>
        <v>2</v>
      </c>
      <c r="H39" s="15">
        <f>(옵션!$B$12*옵션!$B$42)/100</f>
        <v>100</v>
      </c>
      <c r="I39" s="15">
        <f>SUM(AC31:AC37)</f>
        <v>2.6819999999999999</v>
      </c>
      <c r="J39" s="15">
        <f>옵션!$C$42</f>
        <v>0</v>
      </c>
      <c r="K39" s="12"/>
      <c r="L39" s="15"/>
      <c r="M39" s="15"/>
      <c r="N39" s="15"/>
      <c r="O39" s="15" t="str">
        <f t="shared" si="7"/>
        <v/>
      </c>
      <c r="P39" s="25"/>
      <c r="Q39" s="25">
        <f t="shared" si="8"/>
        <v>0</v>
      </c>
      <c r="R39" s="25"/>
      <c r="S39" s="15"/>
      <c r="T39" s="15"/>
    </row>
    <row r="40" spans="2:29" ht="21.95" customHeight="1">
      <c r="D40" s="12"/>
      <c r="E40" s="12"/>
      <c r="F40" s="15"/>
      <c r="G40" s="15"/>
      <c r="H40" s="15"/>
      <c r="I40" s="15"/>
      <c r="J40" s="15"/>
      <c r="K40" s="12"/>
      <c r="L40" s="15"/>
      <c r="M40" s="15"/>
      <c r="N40" s="15"/>
      <c r="O40" s="15"/>
      <c r="P40" s="25"/>
      <c r="Q40" s="25"/>
      <c r="R40" s="25"/>
      <c r="S40" s="15"/>
      <c r="T40" s="15"/>
    </row>
    <row r="41" spans="2:29" ht="21.95" customHeight="1">
      <c r="D41" s="12"/>
      <c r="E41" s="12"/>
      <c r="F41" s="15"/>
      <c r="G41" s="15"/>
      <c r="H41" s="15"/>
      <c r="I41" s="15"/>
      <c r="J41" s="15"/>
      <c r="K41" s="12"/>
      <c r="L41" s="15"/>
      <c r="M41" s="15"/>
      <c r="N41" s="15"/>
      <c r="O41" s="15"/>
      <c r="P41" s="25"/>
      <c r="Q41" s="25"/>
      <c r="R41" s="25"/>
      <c r="S41" s="15"/>
      <c r="T41" s="15"/>
    </row>
    <row r="42" spans="2:29" ht="21.95" customHeight="1">
      <c r="D42" s="12"/>
      <c r="E42" s="12"/>
      <c r="F42" s="15"/>
      <c r="G42" s="15"/>
      <c r="H42" s="15"/>
      <c r="I42" s="15"/>
      <c r="J42" s="15"/>
      <c r="K42" s="12"/>
      <c r="L42" s="15"/>
      <c r="M42" s="15"/>
      <c r="N42" s="15"/>
      <c r="O42" s="15"/>
      <c r="P42" s="25"/>
      <c r="Q42" s="25"/>
      <c r="R42" s="25"/>
      <c r="S42" s="15"/>
      <c r="T42" s="15"/>
    </row>
    <row r="43" spans="2:29" ht="21.95" customHeight="1">
      <c r="D43" s="12"/>
      <c r="E43" s="12"/>
      <c r="F43" s="15"/>
      <c r="G43" s="15"/>
      <c r="H43" s="15"/>
      <c r="I43" s="15"/>
      <c r="J43" s="15"/>
      <c r="K43" s="12"/>
      <c r="L43" s="15"/>
      <c r="M43" s="15"/>
      <c r="N43" s="15"/>
      <c r="O43" s="15"/>
      <c r="P43" s="25"/>
      <c r="Q43" s="25"/>
      <c r="R43" s="25"/>
      <c r="S43" s="15"/>
      <c r="T43" s="15"/>
    </row>
    <row r="44" spans="2:29" ht="21.95" customHeight="1">
      <c r="D44" s="12"/>
      <c r="E44" s="12"/>
      <c r="F44" s="15"/>
      <c r="G44" s="15"/>
      <c r="H44" s="15"/>
      <c r="I44" s="15"/>
      <c r="J44" s="15"/>
      <c r="K44" s="12"/>
      <c r="L44" s="15"/>
      <c r="M44" s="15"/>
      <c r="N44" s="15"/>
      <c r="O44" s="15"/>
      <c r="P44" s="25"/>
      <c r="Q44" s="25"/>
      <c r="R44" s="25"/>
      <c r="S44" s="15"/>
      <c r="T44" s="15"/>
    </row>
    <row r="45" spans="2:29" ht="21.95" customHeight="1">
      <c r="D45" s="12"/>
      <c r="E45" s="12"/>
      <c r="F45" s="15"/>
      <c r="G45" s="15"/>
      <c r="H45" s="15"/>
      <c r="I45" s="15"/>
      <c r="J45" s="15"/>
      <c r="K45" s="12"/>
      <c r="L45" s="15"/>
      <c r="M45" s="15"/>
      <c r="N45" s="15"/>
      <c r="O45" s="15"/>
      <c r="P45" s="25"/>
      <c r="Q45" s="25"/>
      <c r="R45" s="25"/>
      <c r="S45" s="15"/>
      <c r="T45" s="15"/>
    </row>
    <row r="46" spans="2:29" ht="21.95" customHeight="1">
      <c r="D46" s="12"/>
      <c r="E46" s="12"/>
      <c r="F46" s="15"/>
      <c r="G46" s="15"/>
      <c r="H46" s="15"/>
      <c r="I46" s="15"/>
      <c r="J46" s="15"/>
      <c r="K46" s="12"/>
      <c r="L46" s="15"/>
      <c r="M46" s="15"/>
      <c r="N46" s="15"/>
      <c r="O46" s="15"/>
      <c r="P46" s="25"/>
      <c r="Q46" s="25"/>
      <c r="R46" s="25"/>
      <c r="S46" s="15"/>
      <c r="T46" s="15"/>
    </row>
    <row r="47" spans="2:29" ht="21.95" customHeight="1">
      <c r="D47" s="12"/>
      <c r="E47" s="12"/>
      <c r="F47" s="15"/>
      <c r="G47" s="15"/>
      <c r="H47" s="15"/>
      <c r="I47" s="15"/>
      <c r="J47" s="15"/>
      <c r="K47" s="12"/>
      <c r="L47" s="15"/>
      <c r="M47" s="15"/>
      <c r="N47" s="15"/>
      <c r="O47" s="15"/>
      <c r="P47" s="25"/>
      <c r="Q47" s="25"/>
      <c r="R47" s="25"/>
      <c r="S47" s="15"/>
      <c r="T47" s="15"/>
    </row>
    <row r="48" spans="2:29" ht="21.95" customHeight="1">
      <c r="D48" s="12"/>
      <c r="E48" s="12"/>
      <c r="F48" s="15"/>
      <c r="G48" s="15"/>
      <c r="H48" s="15"/>
      <c r="I48" s="15"/>
      <c r="J48" s="15"/>
      <c r="K48" s="12"/>
      <c r="L48" s="15"/>
      <c r="M48" s="15"/>
      <c r="N48" s="15"/>
      <c r="O48" s="15"/>
      <c r="P48" s="25"/>
      <c r="Q48" s="25"/>
      <c r="R48" s="25"/>
      <c r="S48" s="15"/>
      <c r="T48" s="15"/>
    </row>
    <row r="49" spans="2:29" ht="21.95" customHeight="1">
      <c r="D49" s="12"/>
      <c r="E49" s="12"/>
      <c r="F49" s="15"/>
      <c r="G49" s="15"/>
      <c r="H49" s="15"/>
      <c r="I49" s="15"/>
      <c r="J49" s="15"/>
      <c r="K49" s="12"/>
      <c r="L49" s="15"/>
      <c r="M49" s="15"/>
      <c r="N49" s="15"/>
      <c r="O49" s="15"/>
      <c r="P49" s="25"/>
      <c r="Q49" s="25"/>
      <c r="R49" s="25"/>
      <c r="S49" s="15"/>
      <c r="T49" s="15"/>
    </row>
    <row r="50" spans="2:29" ht="21.95" customHeight="1">
      <c r="D50" s="12"/>
      <c r="E50" s="12"/>
      <c r="F50" s="15"/>
      <c r="G50" s="15"/>
      <c r="H50" s="15"/>
      <c r="I50" s="15"/>
      <c r="J50" s="15"/>
      <c r="K50" s="12"/>
      <c r="L50" s="15"/>
      <c r="M50" s="15"/>
      <c r="N50" s="15"/>
      <c r="O50" s="15"/>
      <c r="P50" s="25"/>
      <c r="Q50" s="25"/>
      <c r="R50" s="25"/>
      <c r="S50" s="15"/>
      <c r="T50" s="15"/>
    </row>
    <row r="51" spans="2:29" ht="21.95" customHeight="1">
      <c r="D51" s="12"/>
      <c r="E51" s="12"/>
      <c r="F51" s="15"/>
      <c r="G51" s="15"/>
      <c r="H51" s="15"/>
      <c r="I51" s="15"/>
      <c r="J51" s="15"/>
      <c r="K51" s="12"/>
      <c r="L51" s="15"/>
      <c r="M51" s="15"/>
      <c r="N51" s="15"/>
      <c r="O51" s="15"/>
      <c r="P51" s="25"/>
      <c r="Q51" s="25"/>
      <c r="R51" s="25"/>
      <c r="S51" s="15"/>
      <c r="T51" s="15"/>
    </row>
    <row r="52" spans="2:29" ht="21.95" customHeight="1">
      <c r="D52" s="12"/>
      <c r="E52" s="12"/>
      <c r="F52" s="15"/>
      <c r="G52" s="15"/>
      <c r="H52" s="15"/>
      <c r="I52" s="15"/>
      <c r="J52" s="15"/>
      <c r="K52" s="12"/>
      <c r="L52" s="15"/>
      <c r="M52" s="15"/>
      <c r="N52" s="15"/>
      <c r="O52" s="15"/>
      <c r="P52" s="25"/>
      <c r="Q52" s="25"/>
      <c r="R52" s="25"/>
      <c r="S52" s="15"/>
      <c r="T52" s="15"/>
    </row>
    <row r="53" spans="2:29" ht="21.95" customHeight="1">
      <c r="D53" s="12"/>
      <c r="E53" s="12"/>
      <c r="F53" s="15"/>
      <c r="G53" s="15"/>
      <c r="H53" s="15"/>
      <c r="I53" s="15"/>
      <c r="J53" s="15"/>
      <c r="K53" s="12"/>
      <c r="L53" s="15"/>
      <c r="M53" s="15"/>
      <c r="N53" s="15"/>
      <c r="O53" s="15"/>
      <c r="P53" s="25"/>
      <c r="Q53" s="25"/>
      <c r="R53" s="25"/>
      <c r="S53" s="15"/>
      <c r="T53" s="15"/>
    </row>
    <row r="54" spans="2:29" ht="21.95" customHeight="1">
      <c r="D54" s="12"/>
      <c r="E54" s="12"/>
      <c r="F54" s="15"/>
      <c r="G54" s="15"/>
      <c r="H54" s="15"/>
      <c r="I54" s="15"/>
      <c r="J54" s="15"/>
      <c r="K54" s="12"/>
      <c r="L54" s="15"/>
      <c r="M54" s="15"/>
      <c r="N54" s="15"/>
      <c r="O54" s="15"/>
      <c r="P54" s="25"/>
      <c r="Q54" s="25"/>
      <c r="R54" s="25"/>
      <c r="S54" s="15"/>
      <c r="T54" s="15"/>
    </row>
    <row r="55" spans="2:29" ht="21.95" customHeight="1">
      <c r="D55" s="12"/>
      <c r="E55" s="12"/>
      <c r="F55" s="15"/>
      <c r="G55" s="15"/>
      <c r="H55" s="15"/>
      <c r="I55" s="15"/>
      <c r="J55" s="15"/>
      <c r="K55" s="12"/>
      <c r="L55" s="15"/>
      <c r="M55" s="15"/>
      <c r="N55" s="15"/>
      <c r="O55" s="15"/>
      <c r="P55" s="25"/>
      <c r="Q55" s="25"/>
      <c r="R55" s="25"/>
      <c r="S55" s="15"/>
      <c r="T55" s="15"/>
    </row>
    <row r="56" spans="2:29" ht="21.95" customHeight="1">
      <c r="B56" s="13" t="s">
        <v>281</v>
      </c>
      <c r="D56" s="158" t="s">
        <v>404</v>
      </c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60"/>
    </row>
    <row r="57" spans="2:29" ht="21.95" customHeight="1">
      <c r="B57" s="13" t="s">
        <v>311</v>
      </c>
      <c r="C57" s="13" t="s">
        <v>141</v>
      </c>
      <c r="D57" s="12" t="s">
        <v>142</v>
      </c>
      <c r="E57" s="12" t="s">
        <v>143</v>
      </c>
      <c r="F57" s="15" t="s">
        <v>135</v>
      </c>
      <c r="G57" s="15">
        <v>22</v>
      </c>
      <c r="H57" s="15">
        <v>2</v>
      </c>
      <c r="I57" s="15">
        <v>20</v>
      </c>
      <c r="J57" s="15">
        <v>10</v>
      </c>
      <c r="K57" s="12" t="s">
        <v>257</v>
      </c>
      <c r="L57" s="15" t="s">
        <v>213</v>
      </c>
      <c r="M57" s="15">
        <v>4.3999999999999997E-2</v>
      </c>
      <c r="N57" s="15">
        <v>90</v>
      </c>
      <c r="O57" s="15">
        <v>0.79199999999999993</v>
      </c>
      <c r="P57" s="25"/>
      <c r="Q57" s="25">
        <v>0</v>
      </c>
      <c r="R57" s="25"/>
      <c r="S57" s="15" t="s">
        <v>312</v>
      </c>
      <c r="T57" s="15"/>
      <c r="AB57" s="2">
        <f>O57</f>
        <v>0.79199999999999993</v>
      </c>
    </row>
    <row r="58" spans="2:29" ht="21.95" customHeight="1">
      <c r="B58" s="13" t="s">
        <v>311</v>
      </c>
      <c r="C58" s="13" t="s">
        <v>399</v>
      </c>
      <c r="D58" s="12" t="s">
        <v>400</v>
      </c>
      <c r="E58" s="12" t="s">
        <v>157</v>
      </c>
      <c r="F58" s="15" t="s">
        <v>146</v>
      </c>
      <c r="G58" s="15">
        <v>2</v>
      </c>
      <c r="H58" s="15">
        <v>0</v>
      </c>
      <c r="I58" s="15">
        <v>2</v>
      </c>
      <c r="J58" s="15"/>
      <c r="K58" s="12" t="s">
        <v>257</v>
      </c>
      <c r="L58" s="15" t="s">
        <v>213</v>
      </c>
      <c r="M58" s="15">
        <v>0.18</v>
      </c>
      <c r="N58" s="15">
        <v>90</v>
      </c>
      <c r="O58" s="15">
        <v>0.32400000000000001</v>
      </c>
      <c r="P58" s="25"/>
      <c r="Q58" s="25">
        <v>0</v>
      </c>
      <c r="R58" s="25"/>
      <c r="S58" s="15" t="s">
        <v>313</v>
      </c>
      <c r="T58" s="15"/>
      <c r="AB58" s="2">
        <f>O58</f>
        <v>0.32400000000000001</v>
      </c>
    </row>
    <row r="59" spans="2:29" ht="21.95" customHeight="1">
      <c r="B59" s="13" t="s">
        <v>311</v>
      </c>
      <c r="C59" s="13" t="s">
        <v>174</v>
      </c>
      <c r="D59" s="12" t="s">
        <v>169</v>
      </c>
      <c r="E59" s="12" t="s">
        <v>175</v>
      </c>
      <c r="F59" s="15" t="s">
        <v>135</v>
      </c>
      <c r="G59" s="15">
        <v>66</v>
      </c>
      <c r="H59" s="15">
        <v>6</v>
      </c>
      <c r="I59" s="15">
        <v>60</v>
      </c>
      <c r="J59" s="15">
        <v>10</v>
      </c>
      <c r="K59" s="12" t="s">
        <v>257</v>
      </c>
      <c r="L59" s="15" t="s">
        <v>213</v>
      </c>
      <c r="M59" s="15">
        <v>0.01</v>
      </c>
      <c r="N59" s="15">
        <v>100</v>
      </c>
      <c r="O59" s="15">
        <v>0.6</v>
      </c>
      <c r="P59" s="25"/>
      <c r="Q59" s="25">
        <v>0</v>
      </c>
      <c r="R59" s="25"/>
      <c r="S59" s="15"/>
      <c r="T59" s="15"/>
      <c r="AB59" s="2">
        <f>O59</f>
        <v>0.6</v>
      </c>
    </row>
    <row r="60" spans="2:29" ht="21.95" customHeight="1">
      <c r="B60" s="13" t="s">
        <v>311</v>
      </c>
      <c r="C60" s="13" t="s">
        <v>390</v>
      </c>
      <c r="D60" s="12" t="s">
        <v>391</v>
      </c>
      <c r="E60" s="12" t="s">
        <v>392</v>
      </c>
      <c r="F60" s="15" t="s">
        <v>146</v>
      </c>
      <c r="G60" s="15">
        <v>2</v>
      </c>
      <c r="H60" s="15">
        <v>0</v>
      </c>
      <c r="I60" s="15">
        <v>2</v>
      </c>
      <c r="J60" s="15"/>
      <c r="K60" s="12" t="s">
        <v>264</v>
      </c>
      <c r="L60" s="15" t="s">
        <v>228</v>
      </c>
      <c r="M60" s="15">
        <v>0.08</v>
      </c>
      <c r="N60" s="15">
        <v>100</v>
      </c>
      <c r="O60" s="15">
        <v>0.16</v>
      </c>
      <c r="P60" s="25"/>
      <c r="Q60" s="25">
        <v>0</v>
      </c>
      <c r="R60" s="25"/>
      <c r="S60" s="15" t="s">
        <v>401</v>
      </c>
      <c r="T60" s="15"/>
      <c r="AA60" s="2">
        <f>O60</f>
        <v>0.16</v>
      </c>
    </row>
    <row r="61" spans="2:29" ht="21.95" customHeight="1">
      <c r="B61" s="13" t="s">
        <v>311</v>
      </c>
      <c r="C61" s="13" t="s">
        <v>198</v>
      </c>
      <c r="D61" s="12" t="s">
        <v>199</v>
      </c>
      <c r="E61" s="12" t="s">
        <v>200</v>
      </c>
      <c r="F61" s="15" t="s">
        <v>146</v>
      </c>
      <c r="G61" s="15">
        <v>18</v>
      </c>
      <c r="H61" s="15">
        <v>0</v>
      </c>
      <c r="I61" s="15">
        <v>18</v>
      </c>
      <c r="J61" s="15"/>
      <c r="K61" s="12" t="s">
        <v>259</v>
      </c>
      <c r="L61" s="15" t="s">
        <v>218</v>
      </c>
      <c r="M61" s="15">
        <v>0.21</v>
      </c>
      <c r="N61" s="15">
        <v>100</v>
      </c>
      <c r="O61" s="15">
        <v>3.78</v>
      </c>
      <c r="P61" s="25"/>
      <c r="Q61" s="25">
        <v>0</v>
      </c>
      <c r="R61" s="25"/>
      <c r="S61" s="15" t="s">
        <v>274</v>
      </c>
      <c r="T61" s="15"/>
      <c r="AC61" s="2">
        <f t="shared" ref="AC61:AC66" si="9">O61</f>
        <v>3.78</v>
      </c>
    </row>
    <row r="62" spans="2:29" ht="21.95" customHeight="1">
      <c r="B62" s="13" t="s">
        <v>311</v>
      </c>
      <c r="C62" s="13" t="s">
        <v>181</v>
      </c>
      <c r="D62" s="12" t="s">
        <v>209</v>
      </c>
      <c r="E62" s="12" t="s">
        <v>210</v>
      </c>
      <c r="F62" s="15" t="s">
        <v>146</v>
      </c>
      <c r="G62" s="15">
        <v>4</v>
      </c>
      <c r="H62" s="15">
        <v>0</v>
      </c>
      <c r="I62" s="15">
        <v>4</v>
      </c>
      <c r="J62" s="15"/>
      <c r="K62" s="12" t="s">
        <v>259</v>
      </c>
      <c r="L62" s="15" t="s">
        <v>218</v>
      </c>
      <c r="M62" s="15">
        <v>0.02</v>
      </c>
      <c r="N62" s="15">
        <v>100</v>
      </c>
      <c r="O62" s="15">
        <v>0.08</v>
      </c>
      <c r="P62" s="25"/>
      <c r="Q62" s="25">
        <v>0</v>
      </c>
      <c r="R62" s="25"/>
      <c r="S62" s="15" t="s">
        <v>320</v>
      </c>
      <c r="T62" s="15"/>
      <c r="AC62" s="2">
        <f t="shared" si="9"/>
        <v>0.08</v>
      </c>
    </row>
    <row r="63" spans="2:29" ht="21.95" customHeight="1">
      <c r="B63" s="13" t="s">
        <v>311</v>
      </c>
      <c r="C63" s="13" t="s">
        <v>181</v>
      </c>
      <c r="D63" s="12" t="s">
        <v>209</v>
      </c>
      <c r="E63" s="12" t="s">
        <v>210</v>
      </c>
      <c r="F63" s="15" t="s">
        <v>146</v>
      </c>
      <c r="G63" s="15">
        <v>8</v>
      </c>
      <c r="H63" s="15">
        <v>0</v>
      </c>
      <c r="I63" s="15">
        <v>8</v>
      </c>
      <c r="J63" s="15"/>
      <c r="K63" s="12" t="s">
        <v>259</v>
      </c>
      <c r="L63" s="15" t="s">
        <v>218</v>
      </c>
      <c r="M63" s="15">
        <v>0.02</v>
      </c>
      <c r="N63" s="15">
        <v>150</v>
      </c>
      <c r="O63" s="15">
        <v>0.24</v>
      </c>
      <c r="P63" s="25"/>
      <c r="Q63" s="25">
        <v>0</v>
      </c>
      <c r="R63" s="25"/>
      <c r="S63" s="15" t="s">
        <v>320</v>
      </c>
      <c r="T63" s="15" t="s">
        <v>321</v>
      </c>
      <c r="AC63" s="2">
        <f t="shared" si="9"/>
        <v>0.24</v>
      </c>
    </row>
    <row r="64" spans="2:29" ht="21.95" customHeight="1">
      <c r="B64" s="13" t="s">
        <v>311</v>
      </c>
      <c r="C64" s="13" t="s">
        <v>181</v>
      </c>
      <c r="D64" s="12" t="s">
        <v>209</v>
      </c>
      <c r="E64" s="12" t="s">
        <v>210</v>
      </c>
      <c r="F64" s="15" t="s">
        <v>146</v>
      </c>
      <c r="G64" s="15">
        <v>2</v>
      </c>
      <c r="H64" s="15">
        <v>0</v>
      </c>
      <c r="I64" s="15">
        <v>2</v>
      </c>
      <c r="J64" s="15"/>
      <c r="K64" s="12" t="s">
        <v>259</v>
      </c>
      <c r="L64" s="15" t="s">
        <v>218</v>
      </c>
      <c r="M64" s="15">
        <v>0.02</v>
      </c>
      <c r="N64" s="15">
        <v>30</v>
      </c>
      <c r="O64" s="15">
        <v>1.2E-2</v>
      </c>
      <c r="P64" s="25"/>
      <c r="Q64" s="25">
        <v>0</v>
      </c>
      <c r="R64" s="25"/>
      <c r="S64" s="15" t="s">
        <v>320</v>
      </c>
      <c r="T64" s="15" t="s">
        <v>402</v>
      </c>
      <c r="AC64" s="2">
        <f t="shared" si="9"/>
        <v>1.2E-2</v>
      </c>
    </row>
    <row r="65" spans="2:29" ht="21.95" customHeight="1">
      <c r="B65" s="13" t="s">
        <v>311</v>
      </c>
      <c r="C65" s="13" t="s">
        <v>181</v>
      </c>
      <c r="D65" s="12" t="s">
        <v>396</v>
      </c>
      <c r="E65" s="12" t="s">
        <v>397</v>
      </c>
      <c r="F65" s="15" t="s">
        <v>146</v>
      </c>
      <c r="G65" s="15">
        <v>1</v>
      </c>
      <c r="H65" s="15">
        <v>0</v>
      </c>
      <c r="I65" s="15">
        <v>1</v>
      </c>
      <c r="J65" s="15"/>
      <c r="K65" s="12" t="s">
        <v>259</v>
      </c>
      <c r="L65" s="15" t="s">
        <v>218</v>
      </c>
      <c r="M65" s="15">
        <v>0.12</v>
      </c>
      <c r="N65" s="15">
        <v>100</v>
      </c>
      <c r="O65" s="15">
        <v>0.12</v>
      </c>
      <c r="P65" s="25"/>
      <c r="Q65" s="25">
        <v>0</v>
      </c>
      <c r="R65" s="25"/>
      <c r="S65" s="15" t="s">
        <v>320</v>
      </c>
      <c r="T65" s="15"/>
      <c r="AC65" s="2">
        <f t="shared" si="9"/>
        <v>0.12</v>
      </c>
    </row>
    <row r="66" spans="2:29" ht="21.95" customHeight="1">
      <c r="B66" s="13" t="s">
        <v>311</v>
      </c>
      <c r="C66" s="13" t="s">
        <v>181</v>
      </c>
      <c r="D66" s="12" t="s">
        <v>398</v>
      </c>
      <c r="E66" s="12" t="s">
        <v>397</v>
      </c>
      <c r="F66" s="15" t="s">
        <v>146</v>
      </c>
      <c r="G66" s="15">
        <v>1</v>
      </c>
      <c r="H66" s="15">
        <v>0</v>
      </c>
      <c r="I66" s="15">
        <v>1</v>
      </c>
      <c r="J66" s="15"/>
      <c r="K66" s="12" t="s">
        <v>259</v>
      </c>
      <c r="L66" s="15" t="s">
        <v>218</v>
      </c>
      <c r="M66" s="15">
        <v>0.26</v>
      </c>
      <c r="N66" s="15">
        <v>100</v>
      </c>
      <c r="O66" s="15">
        <v>0.26</v>
      </c>
      <c r="P66" s="25"/>
      <c r="Q66" s="25">
        <v>0</v>
      </c>
      <c r="R66" s="25"/>
      <c r="S66" s="15" t="s">
        <v>320</v>
      </c>
      <c r="T66" s="15"/>
      <c r="AC66" s="2">
        <f t="shared" si="9"/>
        <v>0.26</v>
      </c>
    </row>
    <row r="67" spans="2:29" ht="21.95" customHeight="1">
      <c r="B67" s="13" t="s">
        <v>311</v>
      </c>
      <c r="C67" s="13" t="s">
        <v>227</v>
      </c>
      <c r="D67" s="12" t="s">
        <v>212</v>
      </c>
      <c r="E67" s="12" t="s">
        <v>228</v>
      </c>
      <c r="F67" s="15" t="s">
        <v>214</v>
      </c>
      <c r="G67" s="15">
        <v>0.16</v>
      </c>
      <c r="H67" s="15">
        <v>100</v>
      </c>
      <c r="I67" s="15">
        <v>0.16</v>
      </c>
      <c r="J67" s="15">
        <v>0</v>
      </c>
      <c r="K67" s="12"/>
      <c r="L67" s="15"/>
      <c r="M67" s="15"/>
      <c r="N67" s="15"/>
      <c r="O67" s="15" t="s">
        <v>420</v>
      </c>
      <c r="P67" s="25"/>
      <c r="Q67" s="25">
        <v>0</v>
      </c>
      <c r="R67" s="25"/>
      <c r="S67" s="15"/>
      <c r="T67" s="15"/>
      <c r="Z67" s="2" t="s">
        <v>275</v>
      </c>
      <c r="AA67" s="2">
        <f>SUM(AA57:AA66)</f>
        <v>0.16</v>
      </c>
      <c r="AB67" s="2">
        <f>SUM(AB57:AB66)</f>
        <v>1.7159999999999997</v>
      </c>
      <c r="AC67" s="2">
        <f>SUM(AC57:AC66)</f>
        <v>4.4919999999999991</v>
      </c>
    </row>
    <row r="68" spans="2:29" ht="21.95" customHeight="1">
      <c r="B68" s="13" t="s">
        <v>311</v>
      </c>
      <c r="C68" s="13" t="s">
        <v>211</v>
      </c>
      <c r="D68" s="12" t="s">
        <v>212</v>
      </c>
      <c r="E68" s="12" t="s">
        <v>213</v>
      </c>
      <c r="F68" s="15" t="s">
        <v>214</v>
      </c>
      <c r="G68" s="15">
        <v>1</v>
      </c>
      <c r="H68" s="15">
        <v>100</v>
      </c>
      <c r="I68" s="15">
        <v>1.7159999999999997</v>
      </c>
      <c r="J68" s="15">
        <v>0</v>
      </c>
      <c r="K68" s="12"/>
      <c r="L68" s="15"/>
      <c r="M68" s="15"/>
      <c r="N68" s="15"/>
      <c r="O68" s="15" t="s">
        <v>420</v>
      </c>
      <c r="P68" s="25"/>
      <c r="Q68" s="25">
        <v>0</v>
      </c>
      <c r="R68" s="25"/>
      <c r="S68" s="15"/>
      <c r="T68" s="15"/>
    </row>
    <row r="69" spans="2:29" ht="21.95" customHeight="1">
      <c r="B69" s="13" t="s">
        <v>311</v>
      </c>
      <c r="C69" s="13" t="s">
        <v>217</v>
      </c>
      <c r="D69" s="12" t="s">
        <v>212</v>
      </c>
      <c r="E69" s="12" t="s">
        <v>218</v>
      </c>
      <c r="F69" s="15" t="s">
        <v>214</v>
      </c>
      <c r="G69" s="15">
        <v>4</v>
      </c>
      <c r="H69" s="15">
        <v>100</v>
      </c>
      <c r="I69" s="15">
        <v>4.4919999999999991</v>
      </c>
      <c r="J69" s="15">
        <v>0</v>
      </c>
      <c r="K69" s="12"/>
      <c r="L69" s="15"/>
      <c r="M69" s="15"/>
      <c r="N69" s="15"/>
      <c r="O69" s="15" t="s">
        <v>420</v>
      </c>
      <c r="P69" s="25"/>
      <c r="Q69" s="25">
        <v>0</v>
      </c>
      <c r="R69" s="25"/>
      <c r="S69" s="15"/>
      <c r="T69" s="15"/>
    </row>
    <row r="70" spans="2:29" ht="21.95" customHeight="1">
      <c r="D70" s="12"/>
      <c r="E70" s="12"/>
      <c r="F70" s="15"/>
      <c r="G70" s="15"/>
      <c r="H70" s="15"/>
      <c r="I70" s="15"/>
      <c r="J70" s="15"/>
      <c r="K70" s="12"/>
      <c r="L70" s="15"/>
      <c r="M70" s="15"/>
      <c r="N70" s="15"/>
      <c r="O70" s="15"/>
      <c r="P70" s="25"/>
      <c r="Q70" s="25"/>
      <c r="R70" s="25"/>
      <c r="S70" s="15"/>
      <c r="T70" s="15"/>
    </row>
    <row r="71" spans="2:29" ht="21.95" customHeight="1">
      <c r="D71" s="12"/>
      <c r="E71" s="12"/>
      <c r="F71" s="15"/>
      <c r="G71" s="15"/>
      <c r="H71" s="15"/>
      <c r="I71" s="15"/>
      <c r="J71" s="15"/>
      <c r="K71" s="12"/>
      <c r="L71" s="15"/>
      <c r="M71" s="15"/>
      <c r="N71" s="15"/>
      <c r="O71" s="15"/>
      <c r="P71" s="25"/>
      <c r="Q71" s="25"/>
      <c r="R71" s="25"/>
      <c r="S71" s="15"/>
      <c r="T71" s="15"/>
    </row>
    <row r="72" spans="2:29" ht="21.95" customHeight="1">
      <c r="D72" s="12"/>
      <c r="E72" s="12"/>
      <c r="F72" s="15"/>
      <c r="G72" s="15"/>
      <c r="H72" s="15"/>
      <c r="I72" s="15"/>
      <c r="J72" s="15"/>
      <c r="K72" s="12"/>
      <c r="L72" s="15"/>
      <c r="M72" s="15"/>
      <c r="N72" s="15"/>
      <c r="O72" s="15"/>
      <c r="P72" s="25"/>
      <c r="Q72" s="25"/>
      <c r="R72" s="25"/>
      <c r="S72" s="15"/>
      <c r="T72" s="15"/>
    </row>
    <row r="73" spans="2:29" ht="21.95" customHeight="1">
      <c r="D73" s="12"/>
      <c r="E73" s="12"/>
      <c r="F73" s="15"/>
      <c r="G73" s="15"/>
      <c r="H73" s="15"/>
      <c r="I73" s="15"/>
      <c r="J73" s="15"/>
      <c r="K73" s="12"/>
      <c r="L73" s="15"/>
      <c r="M73" s="15"/>
      <c r="N73" s="15"/>
      <c r="O73" s="15"/>
      <c r="P73" s="25"/>
      <c r="Q73" s="25"/>
      <c r="R73" s="25"/>
      <c r="S73" s="15"/>
      <c r="T73" s="15"/>
    </row>
    <row r="74" spans="2:29" ht="21.95" customHeight="1">
      <c r="D74" s="12"/>
      <c r="E74" s="12"/>
      <c r="F74" s="15"/>
      <c r="G74" s="15"/>
      <c r="H74" s="15"/>
      <c r="I74" s="15"/>
      <c r="J74" s="15"/>
      <c r="K74" s="12"/>
      <c r="L74" s="15"/>
      <c r="M74" s="15"/>
      <c r="N74" s="15"/>
      <c r="O74" s="15"/>
      <c r="P74" s="25"/>
      <c r="Q74" s="25"/>
      <c r="R74" s="25"/>
      <c r="S74" s="15"/>
      <c r="T74" s="15"/>
    </row>
    <row r="75" spans="2:29" ht="21.95" customHeight="1">
      <c r="D75" s="12"/>
      <c r="E75" s="12"/>
      <c r="F75" s="15"/>
      <c r="G75" s="15"/>
      <c r="H75" s="15"/>
      <c r="I75" s="15"/>
      <c r="J75" s="15"/>
      <c r="K75" s="12"/>
      <c r="L75" s="15"/>
      <c r="M75" s="15"/>
      <c r="N75" s="15"/>
      <c r="O75" s="15"/>
      <c r="P75" s="25"/>
      <c r="Q75" s="25"/>
      <c r="R75" s="25"/>
      <c r="S75" s="15"/>
      <c r="T75" s="15"/>
    </row>
    <row r="76" spans="2:29" ht="21.95" customHeight="1">
      <c r="D76" s="12"/>
      <c r="E76" s="12"/>
      <c r="F76" s="15"/>
      <c r="G76" s="15"/>
      <c r="H76" s="15"/>
      <c r="I76" s="15"/>
      <c r="J76" s="15"/>
      <c r="K76" s="12"/>
      <c r="L76" s="15"/>
      <c r="M76" s="15"/>
      <c r="N76" s="15"/>
      <c r="O76" s="15"/>
      <c r="P76" s="25"/>
      <c r="Q76" s="25"/>
      <c r="R76" s="25"/>
      <c r="S76" s="15"/>
      <c r="T76" s="15"/>
    </row>
    <row r="77" spans="2:29" ht="21.95" customHeight="1">
      <c r="D77" s="12"/>
      <c r="E77" s="12"/>
      <c r="F77" s="15"/>
      <c r="G77" s="15"/>
      <c r="H77" s="15"/>
      <c r="I77" s="15"/>
      <c r="J77" s="15"/>
      <c r="K77" s="12"/>
      <c r="L77" s="15"/>
      <c r="M77" s="15"/>
      <c r="N77" s="15"/>
      <c r="O77" s="15"/>
      <c r="P77" s="25"/>
      <c r="Q77" s="25"/>
      <c r="R77" s="25"/>
      <c r="S77" s="15"/>
      <c r="T77" s="15"/>
    </row>
    <row r="78" spans="2:29" ht="21.95" customHeight="1">
      <c r="D78" s="12"/>
      <c r="E78" s="12"/>
      <c r="F78" s="15"/>
      <c r="G78" s="15"/>
      <c r="H78" s="15"/>
      <c r="I78" s="15"/>
      <c r="J78" s="15"/>
      <c r="K78" s="12"/>
      <c r="L78" s="15"/>
      <c r="M78" s="15"/>
      <c r="N78" s="15"/>
      <c r="O78" s="15"/>
      <c r="P78" s="25"/>
      <c r="Q78" s="25"/>
      <c r="R78" s="25"/>
      <c r="S78" s="15"/>
      <c r="T78" s="15"/>
    </row>
    <row r="79" spans="2:29" ht="21.95" customHeight="1">
      <c r="D79" s="12"/>
      <c r="E79" s="12"/>
      <c r="F79" s="15"/>
      <c r="G79" s="15"/>
      <c r="H79" s="15"/>
      <c r="I79" s="15"/>
      <c r="J79" s="15"/>
      <c r="K79" s="12"/>
      <c r="L79" s="15"/>
      <c r="M79" s="15"/>
      <c r="N79" s="15"/>
      <c r="O79" s="15"/>
      <c r="P79" s="25"/>
      <c r="Q79" s="25"/>
      <c r="R79" s="25"/>
      <c r="S79" s="15"/>
      <c r="T79" s="15"/>
    </row>
    <row r="80" spans="2:29" ht="21.95" customHeight="1">
      <c r="D80" s="12"/>
      <c r="E80" s="12"/>
      <c r="F80" s="15"/>
      <c r="G80" s="15"/>
      <c r="H80" s="15"/>
      <c r="I80" s="15"/>
      <c r="J80" s="15"/>
      <c r="K80" s="12"/>
      <c r="L80" s="15"/>
      <c r="M80" s="15"/>
      <c r="N80" s="15"/>
      <c r="O80" s="15"/>
      <c r="P80" s="25"/>
      <c r="Q80" s="25"/>
      <c r="R80" s="25"/>
      <c r="S80" s="15"/>
      <c r="T80" s="15"/>
    </row>
    <row r="81" spans="2:28" ht="21.95" customHeight="1">
      <c r="D81" s="12"/>
      <c r="E81" s="12"/>
      <c r="F81" s="15"/>
      <c r="G81" s="15"/>
      <c r="H81" s="15"/>
      <c r="I81" s="15"/>
      <c r="J81" s="15"/>
      <c r="K81" s="12"/>
      <c r="L81" s="15"/>
      <c r="M81" s="15"/>
      <c r="N81" s="15"/>
      <c r="O81" s="15"/>
      <c r="P81" s="25"/>
      <c r="Q81" s="25"/>
      <c r="R81" s="25"/>
      <c r="S81" s="15"/>
      <c r="T81" s="15"/>
    </row>
    <row r="82" spans="2:28" ht="21.95" customHeight="1">
      <c r="B82" s="13" t="s">
        <v>281</v>
      </c>
      <c r="D82" s="158" t="s">
        <v>438</v>
      </c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60"/>
    </row>
    <row r="83" spans="2:28" ht="21.95" customHeight="1">
      <c r="B83" s="13" t="s">
        <v>421</v>
      </c>
      <c r="C83" s="13" t="s">
        <v>141</v>
      </c>
      <c r="D83" s="12" t="s">
        <v>422</v>
      </c>
      <c r="E83" s="12" t="s">
        <v>423</v>
      </c>
      <c r="F83" s="15" t="s">
        <v>415</v>
      </c>
      <c r="G83" s="15">
        <v>55</v>
      </c>
      <c r="H83" s="15">
        <v>5</v>
      </c>
      <c r="I83" s="15">
        <v>50</v>
      </c>
      <c r="J83" s="15">
        <v>10</v>
      </c>
      <c r="K83" s="12" t="s">
        <v>257</v>
      </c>
      <c r="L83" s="15" t="s">
        <v>213</v>
      </c>
      <c r="M83" s="15">
        <v>4.3999999999999997E-2</v>
      </c>
      <c r="N83" s="15">
        <v>90</v>
      </c>
      <c r="O83" s="15">
        <v>1.9799999999999998</v>
      </c>
      <c r="P83" s="25"/>
      <c r="Q83" s="25">
        <v>0</v>
      </c>
      <c r="R83" s="25"/>
      <c r="S83" s="15" t="s">
        <v>312</v>
      </c>
      <c r="T83" s="15"/>
      <c r="AA83" s="2">
        <f>O83</f>
        <v>1.9799999999999998</v>
      </c>
    </row>
    <row r="84" spans="2:28" ht="21.95" customHeight="1">
      <c r="B84" s="13" t="s">
        <v>421</v>
      </c>
      <c r="C84" s="13" t="s">
        <v>149</v>
      </c>
      <c r="D84" s="12" t="s">
        <v>424</v>
      </c>
      <c r="E84" s="12" t="s">
        <v>151</v>
      </c>
      <c r="F84" s="15" t="s">
        <v>425</v>
      </c>
      <c r="G84" s="15">
        <v>7</v>
      </c>
      <c r="H84" s="15">
        <v>0</v>
      </c>
      <c r="I84" s="15">
        <v>7</v>
      </c>
      <c r="J84" s="15"/>
      <c r="K84" s="12" t="s">
        <v>257</v>
      </c>
      <c r="L84" s="15" t="s">
        <v>213</v>
      </c>
      <c r="M84" s="15">
        <v>0.18</v>
      </c>
      <c r="N84" s="15">
        <v>90</v>
      </c>
      <c r="O84" s="15">
        <v>1.1340000000000001</v>
      </c>
      <c r="P84" s="25"/>
      <c r="Q84" s="25">
        <v>0</v>
      </c>
      <c r="R84" s="25"/>
      <c r="S84" s="15" t="s">
        <v>313</v>
      </c>
      <c r="T84" s="15"/>
      <c r="AA84" s="2">
        <f>O84</f>
        <v>1.1340000000000001</v>
      </c>
    </row>
    <row r="85" spans="2:28" ht="21.95" customHeight="1">
      <c r="B85" s="13" t="s">
        <v>421</v>
      </c>
      <c r="C85" s="13" t="s">
        <v>426</v>
      </c>
      <c r="D85" s="12" t="s">
        <v>424</v>
      </c>
      <c r="E85" s="12" t="s">
        <v>427</v>
      </c>
      <c r="F85" s="15" t="s">
        <v>425</v>
      </c>
      <c r="G85" s="15">
        <v>7</v>
      </c>
      <c r="H85" s="15">
        <v>0</v>
      </c>
      <c r="I85" s="15">
        <v>7</v>
      </c>
      <c r="J85" s="15"/>
      <c r="K85" s="12" t="s">
        <v>257</v>
      </c>
      <c r="L85" s="15" t="s">
        <v>213</v>
      </c>
      <c r="M85" s="15">
        <v>0.18</v>
      </c>
      <c r="N85" s="15">
        <v>90</v>
      </c>
      <c r="O85" s="15">
        <v>1.1340000000000001</v>
      </c>
      <c r="P85" s="25"/>
      <c r="Q85" s="25">
        <v>0</v>
      </c>
      <c r="R85" s="25"/>
      <c r="S85" s="15" t="s">
        <v>313</v>
      </c>
      <c r="T85" s="15"/>
      <c r="AA85" s="2">
        <f>O85</f>
        <v>1.1340000000000001</v>
      </c>
    </row>
    <row r="86" spans="2:28" ht="21.95" customHeight="1">
      <c r="B86" s="13" t="s">
        <v>421</v>
      </c>
      <c r="C86" s="13" t="s">
        <v>413</v>
      </c>
      <c r="D86" s="12" t="s">
        <v>414</v>
      </c>
      <c r="E86" s="12" t="s">
        <v>416</v>
      </c>
      <c r="F86" s="15" t="s">
        <v>415</v>
      </c>
      <c r="G86" s="15">
        <v>130</v>
      </c>
      <c r="H86" s="15">
        <v>12</v>
      </c>
      <c r="I86" s="15">
        <v>118</v>
      </c>
      <c r="J86" s="15">
        <v>10</v>
      </c>
      <c r="K86" s="12" t="s">
        <v>257</v>
      </c>
      <c r="L86" s="15" t="s">
        <v>213</v>
      </c>
      <c r="M86" s="15">
        <v>0.01</v>
      </c>
      <c r="N86" s="15">
        <v>100</v>
      </c>
      <c r="O86" s="15">
        <v>1.18</v>
      </c>
      <c r="P86" s="25"/>
      <c r="Q86" s="25">
        <v>0</v>
      </c>
      <c r="R86" s="25"/>
      <c r="S86" s="15" t="s">
        <v>428</v>
      </c>
      <c r="T86" s="15"/>
      <c r="AA86" s="2">
        <f>O86</f>
        <v>1.18</v>
      </c>
    </row>
    <row r="87" spans="2:28" ht="21.95" customHeight="1">
      <c r="B87" s="13" t="s">
        <v>421</v>
      </c>
      <c r="C87" s="13" t="s">
        <v>429</v>
      </c>
      <c r="D87" s="12" t="s">
        <v>430</v>
      </c>
      <c r="E87" s="12" t="s">
        <v>431</v>
      </c>
      <c r="F87" s="15" t="s">
        <v>425</v>
      </c>
      <c r="G87" s="15">
        <v>16</v>
      </c>
      <c r="H87" s="15">
        <v>0</v>
      </c>
      <c r="I87" s="15">
        <v>16</v>
      </c>
      <c r="J87" s="15"/>
      <c r="K87" s="12" t="s">
        <v>259</v>
      </c>
      <c r="L87" s="15" t="s">
        <v>218</v>
      </c>
      <c r="M87" s="15">
        <v>0.21</v>
      </c>
      <c r="N87" s="15">
        <v>100</v>
      </c>
      <c r="O87" s="15">
        <v>3.36</v>
      </c>
      <c r="P87" s="25"/>
      <c r="Q87" s="25">
        <v>0</v>
      </c>
      <c r="R87" s="25"/>
      <c r="S87" s="15" t="s">
        <v>274</v>
      </c>
      <c r="T87" s="15"/>
      <c r="AB87" s="2">
        <f>O87</f>
        <v>3.36</v>
      </c>
    </row>
    <row r="88" spans="2:28" ht="21.95" customHeight="1">
      <c r="B88" s="13" t="s">
        <v>421</v>
      </c>
      <c r="C88" s="13" t="s">
        <v>181</v>
      </c>
      <c r="D88" s="12" t="s">
        <v>432</v>
      </c>
      <c r="E88" s="12" t="s">
        <v>431</v>
      </c>
      <c r="F88" s="15" t="s">
        <v>425</v>
      </c>
      <c r="G88" s="15">
        <v>17</v>
      </c>
      <c r="H88" s="15">
        <v>0</v>
      </c>
      <c r="I88" s="15">
        <v>17</v>
      </c>
      <c r="J88" s="15"/>
      <c r="K88" s="12" t="s">
        <v>259</v>
      </c>
      <c r="L88" s="15" t="s">
        <v>218</v>
      </c>
      <c r="M88" s="15">
        <v>0.21</v>
      </c>
      <c r="N88" s="15">
        <v>30</v>
      </c>
      <c r="O88" s="15">
        <v>1.071</v>
      </c>
      <c r="P88" s="25"/>
      <c r="Q88" s="25">
        <v>0</v>
      </c>
      <c r="R88" s="25"/>
      <c r="S88" s="15" t="s">
        <v>274</v>
      </c>
      <c r="T88" s="15" t="s">
        <v>433</v>
      </c>
      <c r="AB88" s="2">
        <f>O88</f>
        <v>1.071</v>
      </c>
    </row>
    <row r="89" spans="2:28" ht="21.95" customHeight="1">
      <c r="B89" s="13" t="s">
        <v>421</v>
      </c>
      <c r="C89" s="13" t="s">
        <v>181</v>
      </c>
      <c r="D89" s="12" t="s">
        <v>434</v>
      </c>
      <c r="E89" s="12" t="s">
        <v>435</v>
      </c>
      <c r="F89" s="15" t="s">
        <v>425</v>
      </c>
      <c r="G89" s="15">
        <v>8</v>
      </c>
      <c r="H89" s="15">
        <v>0</v>
      </c>
      <c r="I89" s="15">
        <v>8</v>
      </c>
      <c r="J89" s="15"/>
      <c r="K89" s="12" t="s">
        <v>259</v>
      </c>
      <c r="L89" s="15" t="s">
        <v>218</v>
      </c>
      <c r="M89" s="15">
        <v>0.02</v>
      </c>
      <c r="N89" s="15">
        <v>100</v>
      </c>
      <c r="O89" s="15">
        <v>0.16</v>
      </c>
      <c r="P89" s="25"/>
      <c r="Q89" s="25">
        <v>0</v>
      </c>
      <c r="R89" s="25"/>
      <c r="S89" s="15" t="s">
        <v>320</v>
      </c>
      <c r="T89" s="15"/>
      <c r="AB89" s="2">
        <f>O89</f>
        <v>0.16</v>
      </c>
    </row>
    <row r="90" spans="2:28" ht="21.95" customHeight="1">
      <c r="B90" s="13" t="s">
        <v>421</v>
      </c>
      <c r="C90" s="13" t="s">
        <v>181</v>
      </c>
      <c r="D90" s="12" t="s">
        <v>434</v>
      </c>
      <c r="E90" s="12" t="s">
        <v>436</v>
      </c>
      <c r="F90" s="15" t="s">
        <v>425</v>
      </c>
      <c r="G90" s="15">
        <v>1</v>
      </c>
      <c r="H90" s="15">
        <v>0</v>
      </c>
      <c r="I90" s="15">
        <v>1</v>
      </c>
      <c r="J90" s="15"/>
      <c r="K90" s="12" t="s">
        <v>259</v>
      </c>
      <c r="L90" s="15" t="s">
        <v>218</v>
      </c>
      <c r="M90" s="15">
        <v>0.26</v>
      </c>
      <c r="N90" s="15">
        <v>100</v>
      </c>
      <c r="O90" s="15">
        <v>0.26</v>
      </c>
      <c r="P90" s="25"/>
      <c r="Q90" s="25">
        <v>0</v>
      </c>
      <c r="R90" s="25"/>
      <c r="S90" s="15" t="s">
        <v>320</v>
      </c>
      <c r="T90" s="15"/>
      <c r="AB90" s="2">
        <f>O90</f>
        <v>0.26</v>
      </c>
    </row>
    <row r="91" spans="2:28" ht="21.95" customHeight="1">
      <c r="B91" s="13" t="s">
        <v>421</v>
      </c>
      <c r="C91" s="13" t="s">
        <v>181</v>
      </c>
      <c r="D91" s="12" t="s">
        <v>434</v>
      </c>
      <c r="E91" s="12" t="s">
        <v>437</v>
      </c>
      <c r="F91" s="15" t="s">
        <v>425</v>
      </c>
      <c r="G91" s="15">
        <v>4</v>
      </c>
      <c r="H91" s="15">
        <v>0</v>
      </c>
      <c r="I91" s="15">
        <v>4</v>
      </c>
      <c r="J91" s="15"/>
      <c r="K91" s="12" t="s">
        <v>259</v>
      </c>
      <c r="L91" s="15" t="s">
        <v>218</v>
      </c>
      <c r="M91" s="15">
        <v>0.12</v>
      </c>
      <c r="N91" s="15">
        <v>100</v>
      </c>
      <c r="O91" s="15">
        <v>0.48</v>
      </c>
      <c r="P91" s="25"/>
      <c r="Q91" s="25">
        <v>0</v>
      </c>
      <c r="R91" s="25"/>
      <c r="S91" s="15" t="s">
        <v>320</v>
      </c>
      <c r="T91" s="15"/>
      <c r="AB91" s="2">
        <f>O91</f>
        <v>0.48</v>
      </c>
    </row>
    <row r="92" spans="2:28" ht="21.95" customHeight="1">
      <c r="B92" s="13" t="s">
        <v>421</v>
      </c>
      <c r="C92" s="13" t="s">
        <v>211</v>
      </c>
      <c r="D92" s="12" t="s">
        <v>212</v>
      </c>
      <c r="E92" s="12" t="s">
        <v>213</v>
      </c>
      <c r="F92" s="15" t="s">
        <v>214</v>
      </c>
      <c r="G92" s="15">
        <v>5</v>
      </c>
      <c r="H92" s="15">
        <v>100</v>
      </c>
      <c r="I92" s="15">
        <v>5.4279999999999999</v>
      </c>
      <c r="J92" s="15">
        <v>0</v>
      </c>
      <c r="K92" s="12"/>
      <c r="L92" s="15"/>
      <c r="M92" s="15"/>
      <c r="N92" s="15"/>
      <c r="O92" s="15" t="s">
        <v>420</v>
      </c>
      <c r="P92" s="25"/>
      <c r="Q92" s="25">
        <v>0</v>
      </c>
      <c r="R92" s="25"/>
      <c r="S92" s="15"/>
      <c r="T92" s="15"/>
      <c r="Z92" s="2" t="s">
        <v>275</v>
      </c>
      <c r="AA92" s="2">
        <f>SUM(AA83:AA91)</f>
        <v>5.4279999999999999</v>
      </c>
      <c r="AB92" s="2">
        <f>SUM(AB83:AB91)</f>
        <v>5.3309999999999995</v>
      </c>
    </row>
    <row r="93" spans="2:28" ht="21.95" customHeight="1">
      <c r="B93" s="13" t="s">
        <v>421</v>
      </c>
      <c r="C93" s="13" t="s">
        <v>217</v>
      </c>
      <c r="D93" s="12" t="s">
        <v>212</v>
      </c>
      <c r="E93" s="12" t="s">
        <v>218</v>
      </c>
      <c r="F93" s="15" t="s">
        <v>214</v>
      </c>
      <c r="G93" s="15">
        <v>5</v>
      </c>
      <c r="H93" s="15">
        <v>100</v>
      </c>
      <c r="I93" s="15">
        <v>5.3309999999999995</v>
      </c>
      <c r="J93" s="15">
        <v>0</v>
      </c>
      <c r="K93" s="12"/>
      <c r="L93" s="15"/>
      <c r="M93" s="15"/>
      <c r="N93" s="15"/>
      <c r="O93" s="15" t="s">
        <v>420</v>
      </c>
      <c r="P93" s="25"/>
      <c r="Q93" s="25">
        <v>0</v>
      </c>
      <c r="R93" s="25"/>
      <c r="S93" s="15"/>
      <c r="T93" s="15"/>
    </row>
    <row r="94" spans="2:28" s="81" customFormat="1" ht="21.95" customHeight="1">
      <c r="B94" s="82"/>
      <c r="C94" s="82"/>
      <c r="D94" s="83"/>
      <c r="E94" s="83"/>
      <c r="F94" s="84"/>
      <c r="G94" s="84"/>
      <c r="H94" s="84"/>
      <c r="I94" s="84"/>
      <c r="J94" s="84"/>
      <c r="K94" s="83"/>
      <c r="L94" s="84"/>
      <c r="M94" s="84"/>
      <c r="N94" s="84"/>
      <c r="O94" s="84"/>
      <c r="P94" s="85"/>
      <c r="Q94" s="85"/>
      <c r="R94" s="85"/>
      <c r="S94" s="86"/>
      <c r="T94" s="86"/>
    </row>
    <row r="95" spans="2:28" s="81" customFormat="1" ht="21.95" customHeight="1">
      <c r="B95" s="82"/>
      <c r="C95" s="82"/>
      <c r="D95" s="83"/>
      <c r="E95" s="83"/>
      <c r="F95" s="84"/>
      <c r="G95" s="84"/>
      <c r="H95" s="84"/>
      <c r="I95" s="84"/>
      <c r="J95" s="84"/>
      <c r="K95" s="83"/>
      <c r="L95" s="84"/>
      <c r="M95" s="84"/>
      <c r="N95" s="84"/>
      <c r="O95" s="84"/>
      <c r="P95" s="85"/>
      <c r="Q95" s="85"/>
      <c r="R95" s="85"/>
      <c r="S95" s="86"/>
      <c r="T95" s="86"/>
    </row>
    <row r="96" spans="2:28" s="81" customFormat="1" ht="21.95" customHeight="1">
      <c r="B96" s="82"/>
      <c r="C96" s="82"/>
      <c r="D96" s="83"/>
      <c r="E96" s="83"/>
      <c r="F96" s="84"/>
      <c r="G96" s="84"/>
      <c r="H96" s="84"/>
      <c r="I96" s="84"/>
      <c r="J96" s="84"/>
      <c r="K96" s="83"/>
      <c r="L96" s="84"/>
      <c r="M96" s="84"/>
      <c r="N96" s="84"/>
      <c r="O96" s="84"/>
      <c r="P96" s="85"/>
      <c r="Q96" s="85"/>
      <c r="R96" s="85"/>
      <c r="S96" s="86"/>
      <c r="T96" s="86"/>
    </row>
    <row r="97" spans="2:20" s="81" customFormat="1" ht="21.95" customHeight="1">
      <c r="B97" s="82"/>
      <c r="C97" s="82"/>
      <c r="D97" s="83"/>
      <c r="E97" s="83"/>
      <c r="F97" s="84"/>
      <c r="G97" s="84"/>
      <c r="H97" s="84"/>
      <c r="I97" s="84"/>
      <c r="J97" s="84"/>
      <c r="K97" s="83"/>
      <c r="L97" s="84"/>
      <c r="M97" s="84"/>
      <c r="N97" s="84"/>
      <c r="O97" s="84"/>
      <c r="P97" s="85"/>
      <c r="Q97" s="85"/>
      <c r="R97" s="85"/>
      <c r="S97" s="86"/>
      <c r="T97" s="86"/>
    </row>
    <row r="98" spans="2:20" s="81" customFormat="1" ht="21.95" customHeight="1">
      <c r="B98" s="82"/>
      <c r="C98" s="82"/>
      <c r="D98" s="83"/>
      <c r="E98" s="83"/>
      <c r="F98" s="84"/>
      <c r="G98" s="84"/>
      <c r="H98" s="84"/>
      <c r="I98" s="84"/>
      <c r="J98" s="84"/>
      <c r="K98" s="83"/>
      <c r="L98" s="84"/>
      <c r="M98" s="84"/>
      <c r="N98" s="84"/>
      <c r="O98" s="84"/>
      <c r="P98" s="85"/>
      <c r="Q98" s="85"/>
      <c r="R98" s="85"/>
      <c r="S98" s="86"/>
      <c r="T98" s="86"/>
    </row>
    <row r="99" spans="2:20" s="81" customFormat="1" ht="21.95" customHeight="1">
      <c r="B99" s="82"/>
      <c r="C99" s="82"/>
      <c r="D99" s="83"/>
      <c r="E99" s="83"/>
      <c r="F99" s="84"/>
      <c r="G99" s="84"/>
      <c r="H99" s="84"/>
      <c r="I99" s="84"/>
      <c r="J99" s="84"/>
      <c r="K99" s="83"/>
      <c r="L99" s="84"/>
      <c r="M99" s="84"/>
      <c r="N99" s="84"/>
      <c r="O99" s="84"/>
      <c r="P99" s="85"/>
      <c r="Q99" s="85"/>
      <c r="R99" s="85"/>
      <c r="S99" s="86"/>
      <c r="T99" s="86"/>
    </row>
    <row r="100" spans="2:20" s="81" customFormat="1" ht="21.95" customHeight="1">
      <c r="B100" s="82"/>
      <c r="C100" s="82"/>
      <c r="D100" s="83"/>
      <c r="E100" s="83"/>
      <c r="F100" s="84"/>
      <c r="G100" s="84"/>
      <c r="H100" s="84"/>
      <c r="I100" s="84"/>
      <c r="J100" s="84"/>
      <c r="K100" s="83"/>
      <c r="L100" s="84"/>
      <c r="M100" s="84"/>
      <c r="N100" s="84"/>
      <c r="O100" s="84"/>
      <c r="P100" s="85"/>
      <c r="Q100" s="85"/>
      <c r="R100" s="85"/>
      <c r="S100" s="86"/>
      <c r="T100" s="86"/>
    </row>
    <row r="101" spans="2:20" s="81" customFormat="1" ht="21.95" customHeight="1">
      <c r="B101" s="82"/>
      <c r="C101" s="82"/>
      <c r="D101" s="83"/>
      <c r="E101" s="83"/>
      <c r="F101" s="84"/>
      <c r="G101" s="84"/>
      <c r="H101" s="84"/>
      <c r="I101" s="84"/>
      <c r="J101" s="84"/>
      <c r="K101" s="83"/>
      <c r="L101" s="84"/>
      <c r="M101" s="84"/>
      <c r="N101" s="84"/>
      <c r="O101" s="84"/>
      <c r="P101" s="85"/>
      <c r="Q101" s="85"/>
      <c r="R101" s="85"/>
      <c r="S101" s="86"/>
      <c r="T101" s="86"/>
    </row>
    <row r="102" spans="2:20" s="81" customFormat="1" ht="21.95" customHeight="1">
      <c r="B102" s="82"/>
      <c r="C102" s="82"/>
      <c r="D102" s="83"/>
      <c r="E102" s="83"/>
      <c r="F102" s="84"/>
      <c r="G102" s="84"/>
      <c r="H102" s="84"/>
      <c r="I102" s="84"/>
      <c r="J102" s="84"/>
      <c r="K102" s="83"/>
      <c r="L102" s="84"/>
      <c r="M102" s="84"/>
      <c r="N102" s="84"/>
      <c r="O102" s="84"/>
      <c r="P102" s="85"/>
      <c r="Q102" s="85"/>
      <c r="R102" s="85"/>
      <c r="S102" s="86"/>
      <c r="T102" s="86"/>
    </row>
    <row r="103" spans="2:20" s="81" customFormat="1" ht="21.95" customHeight="1">
      <c r="B103" s="82"/>
      <c r="C103" s="82"/>
      <c r="D103" s="83"/>
      <c r="E103" s="83"/>
      <c r="F103" s="84"/>
      <c r="G103" s="84"/>
      <c r="H103" s="84"/>
      <c r="I103" s="84"/>
      <c r="J103" s="84"/>
      <c r="K103" s="83"/>
      <c r="L103" s="84"/>
      <c r="M103" s="84"/>
      <c r="N103" s="84"/>
      <c r="O103" s="84"/>
      <c r="P103" s="85"/>
      <c r="Q103" s="85"/>
      <c r="R103" s="85"/>
      <c r="S103" s="86"/>
      <c r="T103" s="86"/>
    </row>
    <row r="104" spans="2:20" s="81" customFormat="1" ht="21.95" customHeight="1">
      <c r="B104" s="82"/>
      <c r="C104" s="82"/>
      <c r="D104" s="83"/>
      <c r="E104" s="83"/>
      <c r="F104" s="84"/>
      <c r="G104" s="84"/>
      <c r="H104" s="84"/>
      <c r="I104" s="84"/>
      <c r="J104" s="84"/>
      <c r="K104" s="83"/>
      <c r="L104" s="84"/>
      <c r="M104" s="84"/>
      <c r="N104" s="84"/>
      <c r="O104" s="84"/>
      <c r="P104" s="85"/>
      <c r="Q104" s="85"/>
      <c r="R104" s="85"/>
      <c r="S104" s="86"/>
      <c r="T104" s="86"/>
    </row>
    <row r="105" spans="2:20" s="81" customFormat="1" ht="21.95" customHeight="1">
      <c r="B105" s="82"/>
      <c r="C105" s="82"/>
      <c r="D105" s="83"/>
      <c r="E105" s="83"/>
      <c r="F105" s="84"/>
      <c r="G105" s="84"/>
      <c r="H105" s="84"/>
      <c r="I105" s="84"/>
      <c r="J105" s="84"/>
      <c r="K105" s="83"/>
      <c r="L105" s="84"/>
      <c r="M105" s="84"/>
      <c r="N105" s="84"/>
      <c r="O105" s="84"/>
      <c r="P105" s="85"/>
      <c r="Q105" s="85"/>
      <c r="R105" s="85"/>
      <c r="S105" s="86"/>
      <c r="T105" s="86"/>
    </row>
    <row r="106" spans="2:20" s="81" customFormat="1" ht="21.95" customHeight="1">
      <c r="B106" s="82"/>
      <c r="C106" s="82"/>
      <c r="D106" s="83"/>
      <c r="E106" s="83"/>
      <c r="F106" s="84"/>
      <c r="G106" s="84"/>
      <c r="H106" s="84"/>
      <c r="I106" s="84"/>
      <c r="J106" s="84"/>
      <c r="K106" s="83"/>
      <c r="L106" s="84"/>
      <c r="M106" s="84"/>
      <c r="N106" s="84"/>
      <c r="O106" s="84"/>
      <c r="P106" s="85"/>
      <c r="Q106" s="85"/>
      <c r="R106" s="85"/>
      <c r="S106" s="86"/>
      <c r="T106" s="86"/>
    </row>
    <row r="107" spans="2:20" s="81" customFormat="1" ht="21.95" customHeight="1">
      <c r="B107" s="82"/>
      <c r="C107" s="82"/>
      <c r="D107" s="83"/>
      <c r="E107" s="83"/>
      <c r="F107" s="84"/>
      <c r="G107" s="84"/>
      <c r="H107" s="84"/>
      <c r="I107" s="84"/>
      <c r="J107" s="84"/>
      <c r="K107" s="83"/>
      <c r="L107" s="84"/>
      <c r="M107" s="84"/>
      <c r="N107" s="84"/>
      <c r="O107" s="84"/>
      <c r="P107" s="85"/>
      <c r="Q107" s="85"/>
      <c r="R107" s="85"/>
      <c r="S107" s="86"/>
      <c r="T107" s="86"/>
    </row>
  </sheetData>
  <mergeCells count="17">
    <mergeCell ref="D56:T56"/>
    <mergeCell ref="D82:T82"/>
    <mergeCell ref="D4:T4"/>
    <mergeCell ref="D30:T30"/>
    <mergeCell ref="A2:A3"/>
    <mergeCell ref="B2:B3"/>
    <mergeCell ref="E2:E3"/>
    <mergeCell ref="F2:F3"/>
    <mergeCell ref="C2:C3"/>
    <mergeCell ref="D2:D3"/>
    <mergeCell ref="D1:O1"/>
    <mergeCell ref="S2:S3"/>
    <mergeCell ref="K2:K3"/>
    <mergeCell ref="P2:R2"/>
    <mergeCell ref="T2:T3"/>
    <mergeCell ref="L2:O2"/>
    <mergeCell ref="G2:J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9"/>
  <sheetViews>
    <sheetView topLeftCell="D1" workbookViewId="0">
      <pane ySplit="3" topLeftCell="A4" activePane="bottomLeft" state="frozen"/>
      <selection activeCell="W1" sqref="W1:AE3"/>
      <selection pane="bottomLeft" activeCell="L20" sqref="L20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28" ht="21.95" customHeight="1">
      <c r="B1" s="13" t="s">
        <v>284</v>
      </c>
      <c r="D1" s="156" t="s">
        <v>465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26"/>
      <c r="Q1" s="26"/>
      <c r="R1" s="26"/>
      <c r="AA1" s="2" t="s">
        <v>267</v>
      </c>
      <c r="AB1" s="2" t="s">
        <v>268</v>
      </c>
    </row>
    <row r="2" spans="1:28" s="14" customFormat="1" ht="21.95" customHeight="1">
      <c r="A2" s="172" t="s">
        <v>95</v>
      </c>
      <c r="B2" s="152" t="s">
        <v>96</v>
      </c>
      <c r="C2" s="152" t="s">
        <v>97</v>
      </c>
      <c r="D2" s="153" t="s">
        <v>98</v>
      </c>
      <c r="E2" s="153" t="s">
        <v>99</v>
      </c>
      <c r="F2" s="154" t="s">
        <v>100</v>
      </c>
      <c r="G2" s="154" t="s">
        <v>101</v>
      </c>
      <c r="H2" s="154"/>
      <c r="I2" s="154"/>
      <c r="J2" s="154"/>
      <c r="K2" s="153" t="s">
        <v>97</v>
      </c>
      <c r="L2" s="154" t="s">
        <v>102</v>
      </c>
      <c r="M2" s="154"/>
      <c r="N2" s="154"/>
      <c r="O2" s="154"/>
      <c r="P2" s="154" t="s">
        <v>103</v>
      </c>
      <c r="Q2" s="154"/>
      <c r="R2" s="154"/>
      <c r="S2" s="154" t="s">
        <v>104</v>
      </c>
      <c r="T2" s="154" t="s">
        <v>105</v>
      </c>
    </row>
    <row r="3" spans="1:28" s="14" customFormat="1" ht="21.95" customHeight="1">
      <c r="A3" s="172"/>
      <c r="B3" s="152"/>
      <c r="C3" s="152"/>
      <c r="D3" s="153"/>
      <c r="E3" s="153"/>
      <c r="F3" s="154"/>
      <c r="G3" s="16" t="s">
        <v>106</v>
      </c>
      <c r="H3" s="16" t="s">
        <v>107</v>
      </c>
      <c r="I3" s="16" t="s">
        <v>108</v>
      </c>
      <c r="J3" s="16" t="s">
        <v>109</v>
      </c>
      <c r="K3" s="171"/>
      <c r="L3" s="16" t="s">
        <v>110</v>
      </c>
      <c r="M3" s="16" t="s">
        <v>111</v>
      </c>
      <c r="N3" s="16" t="s">
        <v>112</v>
      </c>
      <c r="O3" s="16" t="s">
        <v>113</v>
      </c>
      <c r="P3" s="16" t="s">
        <v>114</v>
      </c>
      <c r="Q3" s="16" t="s">
        <v>115</v>
      </c>
      <c r="R3" s="16" t="s">
        <v>116</v>
      </c>
      <c r="S3" s="154"/>
      <c r="T3" s="154"/>
    </row>
    <row r="4" spans="1:28" ht="21.95" customHeight="1">
      <c r="B4" s="13" t="s">
        <v>281</v>
      </c>
      <c r="D4" s="158" t="s">
        <v>280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60"/>
    </row>
    <row r="5" spans="1:28" ht="21.95" customHeight="1">
      <c r="B5" s="13" t="s">
        <v>269</v>
      </c>
      <c r="C5" s="13" t="s">
        <v>270</v>
      </c>
      <c r="D5" s="12" t="s">
        <v>271</v>
      </c>
      <c r="E5" s="12" t="s">
        <v>272</v>
      </c>
      <c r="F5" s="15" t="s">
        <v>273</v>
      </c>
      <c r="G5" s="15">
        <v>1</v>
      </c>
      <c r="H5" s="15">
        <f>IF(I5&lt;&gt;0, G5-I5, "")</f>
        <v>0</v>
      </c>
      <c r="I5" s="15">
        <v>1</v>
      </c>
      <c r="J5" s="15"/>
      <c r="K5" s="12" t="s">
        <v>259</v>
      </c>
      <c r="L5" s="15" t="s">
        <v>218</v>
      </c>
      <c r="M5" s="15">
        <v>0.21</v>
      </c>
      <c r="N5" s="15">
        <v>30</v>
      </c>
      <c r="O5" s="15">
        <f>IF(I5*M5=0, "", I5*M5*(N5/100))</f>
        <v>6.3E-2</v>
      </c>
      <c r="P5" s="25"/>
      <c r="Q5" s="25">
        <f>TRUNC(P5*M5*N5/100)</f>
        <v>0</v>
      </c>
      <c r="R5" s="25"/>
      <c r="S5" s="15" t="s">
        <v>274</v>
      </c>
      <c r="T5" s="15"/>
      <c r="AA5" s="2">
        <f>O5</f>
        <v>6.3E-2</v>
      </c>
    </row>
    <row r="6" spans="1:28" ht="21.95" customHeight="1">
      <c r="B6" s="13" t="s">
        <v>269</v>
      </c>
      <c r="C6" s="13" t="s">
        <v>217</v>
      </c>
      <c r="D6" s="12" t="s">
        <v>212</v>
      </c>
      <c r="E6" s="12" t="s">
        <v>218</v>
      </c>
      <c r="F6" s="15" t="s">
        <v>214</v>
      </c>
      <c r="G6" s="15">
        <f>IF(H6*I6/100 &lt;1, TRUNC(H6*I6/100, 옵션!$E$13), TRUNC(H6*I6/100, 옵션!$E$13))</f>
        <v>6.3E-2</v>
      </c>
      <c r="H6" s="15">
        <f>옵션!$B$13</f>
        <v>100</v>
      </c>
      <c r="I6" s="15">
        <f>SUM(AA5:AA5)</f>
        <v>6.3E-2</v>
      </c>
      <c r="J6" s="15"/>
      <c r="K6" s="12"/>
      <c r="L6" s="15"/>
      <c r="M6" s="15"/>
      <c r="N6" s="15"/>
      <c r="O6" s="15" t="str">
        <f>IF(I6*M6=0, "", I6*M6*(N6/100))</f>
        <v/>
      </c>
      <c r="P6" s="25"/>
      <c r="Q6" s="25">
        <f>TRUNC(P6*M6*N6/100)</f>
        <v>0</v>
      </c>
      <c r="R6" s="25"/>
      <c r="S6" s="15"/>
      <c r="T6" s="15"/>
      <c r="Z6" s="2" t="s">
        <v>275</v>
      </c>
      <c r="AA6" s="2">
        <f>SUM(AA5:AA5)</f>
        <v>6.3E-2</v>
      </c>
    </row>
    <row r="7" spans="1:28" ht="21.95" customHeight="1">
      <c r="B7" s="13" t="s">
        <v>281</v>
      </c>
      <c r="D7" s="158" t="s">
        <v>282</v>
      </c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60"/>
    </row>
    <row r="8" spans="1:28" ht="21.95" customHeight="1">
      <c r="B8" s="13" t="s">
        <v>269</v>
      </c>
      <c r="C8" s="13" t="s">
        <v>276</v>
      </c>
      <c r="D8" s="12" t="s">
        <v>271</v>
      </c>
      <c r="E8" s="12" t="s">
        <v>277</v>
      </c>
      <c r="F8" s="15" t="s">
        <v>273</v>
      </c>
      <c r="G8" s="15">
        <v>1</v>
      </c>
      <c r="H8" s="15">
        <f>IF(I8&lt;&gt;0, G8-I8, "")</f>
        <v>0</v>
      </c>
      <c r="I8" s="15">
        <v>1</v>
      </c>
      <c r="J8" s="15"/>
      <c r="K8" s="12" t="s">
        <v>259</v>
      </c>
      <c r="L8" s="15" t="s">
        <v>218</v>
      </c>
      <c r="M8" s="15">
        <v>0.192</v>
      </c>
      <c r="N8" s="15">
        <v>30</v>
      </c>
      <c r="O8" s="15">
        <f>IF(I8*M8=0, "", I8*M8*(N8/100))</f>
        <v>5.7599999999999998E-2</v>
      </c>
      <c r="P8" s="25"/>
      <c r="Q8" s="25">
        <f>TRUNC(P8*M8*N8/100)</f>
        <v>0</v>
      </c>
      <c r="R8" s="25"/>
      <c r="S8" s="15" t="s">
        <v>274</v>
      </c>
      <c r="T8" s="15"/>
      <c r="AA8" s="2">
        <f>O8</f>
        <v>5.7599999999999998E-2</v>
      </c>
    </row>
    <row r="9" spans="1:28" ht="21.95" customHeight="1">
      <c r="B9" s="13" t="s">
        <v>269</v>
      </c>
      <c r="C9" s="13" t="s">
        <v>217</v>
      </c>
      <c r="D9" s="12" t="s">
        <v>212</v>
      </c>
      <c r="E9" s="12" t="s">
        <v>218</v>
      </c>
      <c r="F9" s="15" t="s">
        <v>214</v>
      </c>
      <c r="G9" s="15">
        <f>IF(H9*I9/100 &lt;1, TRUNC(H9*I9/100, 옵션!$E$13), TRUNC(H9*I9/100, 옵션!$E$13))</f>
        <v>5.7599999999999998E-2</v>
      </c>
      <c r="H9" s="15">
        <f>옵션!$B$13</f>
        <v>100</v>
      </c>
      <c r="I9" s="15">
        <f>SUM(AA8:AA8)</f>
        <v>5.7599999999999998E-2</v>
      </c>
      <c r="J9" s="15"/>
      <c r="K9" s="12"/>
      <c r="L9" s="15"/>
      <c r="M9" s="15"/>
      <c r="N9" s="15"/>
      <c r="O9" s="15" t="str">
        <f>IF(I9*M9=0, "", I9*M9*(N9/100))</f>
        <v/>
      </c>
      <c r="P9" s="25"/>
      <c r="Q9" s="25">
        <f>TRUNC(P9*M9*N9/100)</f>
        <v>0</v>
      </c>
      <c r="R9" s="25"/>
      <c r="S9" s="15"/>
      <c r="T9" s="15"/>
      <c r="Z9" s="2" t="s">
        <v>275</v>
      </c>
      <c r="AA9" s="2">
        <f>SUM(AA8:AA8)</f>
        <v>5.7599999999999998E-2</v>
      </c>
    </row>
    <row r="10" spans="1:28" ht="21.95" customHeight="1">
      <c r="B10" s="13" t="s">
        <v>281</v>
      </c>
      <c r="D10" s="158" t="s">
        <v>283</v>
      </c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60"/>
    </row>
    <row r="11" spans="1:28" ht="21.95" customHeight="1">
      <c r="B11" s="13" t="s">
        <v>269</v>
      </c>
      <c r="C11" s="13" t="s">
        <v>278</v>
      </c>
      <c r="D11" s="12" t="s">
        <v>271</v>
      </c>
      <c r="E11" s="12"/>
      <c r="F11" s="15" t="s">
        <v>273</v>
      </c>
      <c r="G11" s="15">
        <v>1</v>
      </c>
      <c r="H11" s="15">
        <f>IF(I11&lt;&gt;0, G11-I11, "")</f>
        <v>0</v>
      </c>
      <c r="I11" s="15">
        <v>1</v>
      </c>
      <c r="J11" s="15"/>
      <c r="K11" s="12" t="s">
        <v>259</v>
      </c>
      <c r="L11" s="15" t="s">
        <v>218</v>
      </c>
      <c r="M11" s="15">
        <v>0.24</v>
      </c>
      <c r="N11" s="15">
        <v>150</v>
      </c>
      <c r="O11" s="15">
        <f>IF(I11*M11=0, "", I11*M11*(N11/100))</f>
        <v>0.36</v>
      </c>
      <c r="P11" s="25"/>
      <c r="Q11" s="25">
        <f>TRUNC(P11*M11*N11/100)</f>
        <v>0</v>
      </c>
      <c r="R11" s="25"/>
      <c r="S11" s="15" t="s">
        <v>279</v>
      </c>
      <c r="T11" s="15"/>
      <c r="AA11" s="2">
        <f>O11</f>
        <v>0.36</v>
      </c>
    </row>
    <row r="12" spans="1:28" ht="21.95" customHeight="1">
      <c r="B12" s="13" t="s">
        <v>269</v>
      </c>
      <c r="C12" s="13" t="s">
        <v>278</v>
      </c>
      <c r="D12" s="12"/>
      <c r="E12" s="12"/>
      <c r="F12" s="15"/>
      <c r="G12" s="15">
        <v>1</v>
      </c>
      <c r="H12" s="15">
        <f>IF(I12&lt;&gt;0, G12-I12, "")</f>
        <v>0</v>
      </c>
      <c r="I12" s="15">
        <v>1</v>
      </c>
      <c r="J12" s="15"/>
      <c r="K12" s="12" t="s">
        <v>261</v>
      </c>
      <c r="L12" s="15" t="s">
        <v>222</v>
      </c>
      <c r="M12" s="15">
        <v>0.24</v>
      </c>
      <c r="N12" s="15">
        <v>150</v>
      </c>
      <c r="O12" s="15">
        <f>IF(I12*M12=0, "", I12*M12*(N12/100))</f>
        <v>0.36</v>
      </c>
      <c r="P12" s="25"/>
      <c r="Q12" s="25">
        <f>TRUNC(P12*M12*N12/100)</f>
        <v>0</v>
      </c>
      <c r="R12" s="25"/>
      <c r="S12" s="15" t="s">
        <v>279</v>
      </c>
      <c r="T12" s="15"/>
      <c r="AB12" s="2">
        <f>O12</f>
        <v>0.36</v>
      </c>
    </row>
    <row r="13" spans="1:28" ht="21.95" customHeight="1">
      <c r="B13" s="13" t="s">
        <v>269</v>
      </c>
      <c r="C13" s="13" t="s">
        <v>217</v>
      </c>
      <c r="D13" s="12" t="s">
        <v>212</v>
      </c>
      <c r="E13" s="12" t="s">
        <v>218</v>
      </c>
      <c r="F13" s="15" t="s">
        <v>214</v>
      </c>
      <c r="G13" s="15">
        <f>IF(H13*I13/100 &lt;1, TRUNC(H13*I13/100, 옵션!$E$13), TRUNC(H13*I13/100, 옵션!$E$13))</f>
        <v>0.36</v>
      </c>
      <c r="H13" s="15">
        <f>옵션!$B$13</f>
        <v>100</v>
      </c>
      <c r="I13" s="15">
        <f>SUM(AA11:AA12)</f>
        <v>0.36</v>
      </c>
      <c r="J13" s="15"/>
      <c r="K13" s="12"/>
      <c r="L13" s="15"/>
      <c r="M13" s="15"/>
      <c r="N13" s="15"/>
      <c r="O13" s="15" t="str">
        <f>IF(I13*M13=0, "", I13*M13*(N13/100))</f>
        <v/>
      </c>
      <c r="P13" s="25"/>
      <c r="Q13" s="25">
        <f>TRUNC(P13*M13*N13/100)</f>
        <v>0</v>
      </c>
      <c r="R13" s="25"/>
      <c r="S13" s="15"/>
      <c r="T13" s="15"/>
      <c r="Z13" s="2" t="s">
        <v>275</v>
      </c>
      <c r="AA13" s="2">
        <f>SUM(AA11:AA12)</f>
        <v>0.36</v>
      </c>
      <c r="AB13" s="2">
        <f>SUM(AB11:AB12)</f>
        <v>0.36</v>
      </c>
    </row>
    <row r="14" spans="1:28" ht="21.95" customHeight="1">
      <c r="B14" s="13" t="s">
        <v>269</v>
      </c>
      <c r="C14" s="13" t="s">
        <v>221</v>
      </c>
      <c r="D14" s="12" t="s">
        <v>212</v>
      </c>
      <c r="E14" s="12" t="s">
        <v>222</v>
      </c>
      <c r="F14" s="15" t="s">
        <v>214</v>
      </c>
      <c r="G14" s="15">
        <f>IF(H14*I14/100 &lt;1, TRUNC(H14*I14/100, 옵션!$E$13), TRUNC(H14*I14/100, 옵션!$E$13))</f>
        <v>0.36</v>
      </c>
      <c r="H14" s="15">
        <f>옵션!$B$13</f>
        <v>100</v>
      </c>
      <c r="I14" s="15">
        <f>SUM(AB11:AB12)</f>
        <v>0.36</v>
      </c>
      <c r="J14" s="15"/>
      <c r="K14" s="12"/>
      <c r="L14" s="15"/>
      <c r="M14" s="15"/>
      <c r="N14" s="15"/>
      <c r="O14" s="15" t="str">
        <f>IF(I14*M14=0, "", I14*M14*(N14/100))</f>
        <v/>
      </c>
      <c r="P14" s="25"/>
      <c r="Q14" s="25">
        <f>TRUNC(P14*M14*N14/100)</f>
        <v>0</v>
      </c>
      <c r="R14" s="25"/>
      <c r="S14" s="15"/>
      <c r="T14" s="15"/>
    </row>
    <row r="15" spans="1:28" ht="21.95" customHeight="1">
      <c r="D15" s="12"/>
      <c r="E15" s="12"/>
      <c r="F15" s="15"/>
      <c r="G15" s="15"/>
      <c r="H15" s="15"/>
      <c r="I15" s="15"/>
      <c r="J15" s="15"/>
      <c r="K15" s="12"/>
      <c r="L15" s="15"/>
      <c r="M15" s="15"/>
      <c r="N15" s="15"/>
      <c r="O15" s="15"/>
      <c r="P15" s="25"/>
      <c r="Q15" s="25"/>
      <c r="R15" s="25"/>
      <c r="S15" s="15"/>
      <c r="T15" s="15"/>
    </row>
    <row r="16" spans="1:28" ht="21.95" customHeight="1">
      <c r="D16" s="12"/>
      <c r="E16" s="12"/>
      <c r="F16" s="15"/>
      <c r="G16" s="15"/>
      <c r="H16" s="15"/>
      <c r="I16" s="15"/>
      <c r="J16" s="15"/>
      <c r="K16" s="12"/>
      <c r="L16" s="15"/>
      <c r="M16" s="15"/>
      <c r="N16" s="15"/>
      <c r="O16" s="15"/>
      <c r="P16" s="25"/>
      <c r="Q16" s="25"/>
      <c r="R16" s="25"/>
      <c r="S16" s="15"/>
      <c r="T16" s="15"/>
    </row>
    <row r="17" spans="4:20" ht="21.95" customHeight="1">
      <c r="D17" s="12"/>
      <c r="E17" s="12"/>
      <c r="F17" s="15"/>
      <c r="G17" s="15"/>
      <c r="H17" s="15"/>
      <c r="I17" s="15"/>
      <c r="J17" s="15"/>
      <c r="K17" s="12"/>
      <c r="L17" s="15"/>
      <c r="M17" s="15"/>
      <c r="N17" s="15"/>
      <c r="O17" s="15"/>
      <c r="P17" s="25"/>
      <c r="Q17" s="25"/>
      <c r="R17" s="25"/>
      <c r="S17" s="15"/>
      <c r="T17" s="15"/>
    </row>
    <row r="18" spans="4:20" ht="21.95" customHeight="1">
      <c r="D18" s="12"/>
      <c r="E18" s="12"/>
      <c r="F18" s="15"/>
      <c r="G18" s="15"/>
      <c r="H18" s="15"/>
      <c r="I18" s="15"/>
      <c r="J18" s="15"/>
      <c r="K18" s="12"/>
      <c r="L18" s="15"/>
      <c r="M18" s="15"/>
      <c r="N18" s="15"/>
      <c r="O18" s="15"/>
      <c r="P18" s="25"/>
      <c r="Q18" s="25"/>
      <c r="R18" s="25"/>
      <c r="S18" s="15"/>
      <c r="T18" s="15"/>
    </row>
    <row r="19" spans="4:20" ht="21.95" customHeight="1">
      <c r="D19" s="12"/>
      <c r="E19" s="12"/>
      <c r="F19" s="15"/>
      <c r="G19" s="15"/>
      <c r="H19" s="15"/>
      <c r="I19" s="15"/>
      <c r="J19" s="15"/>
      <c r="K19" s="12"/>
      <c r="L19" s="15"/>
      <c r="M19" s="15"/>
      <c r="N19" s="15"/>
      <c r="O19" s="15"/>
      <c r="P19" s="25"/>
      <c r="Q19" s="25"/>
      <c r="R19" s="25"/>
      <c r="S19" s="15"/>
      <c r="T19" s="15"/>
    </row>
    <row r="20" spans="4:20" ht="21.95" customHeight="1">
      <c r="D20" s="12"/>
      <c r="E20" s="12"/>
      <c r="F20" s="15"/>
      <c r="G20" s="15"/>
      <c r="H20" s="15"/>
      <c r="I20" s="15"/>
      <c r="J20" s="15"/>
      <c r="K20" s="12"/>
      <c r="L20" s="15"/>
      <c r="M20" s="15"/>
      <c r="N20" s="15"/>
      <c r="O20" s="15"/>
      <c r="P20" s="25"/>
      <c r="Q20" s="25"/>
      <c r="R20" s="25"/>
      <c r="S20" s="15"/>
      <c r="T20" s="15"/>
    </row>
    <row r="21" spans="4:20" ht="21.95" customHeight="1">
      <c r="D21" s="12"/>
      <c r="E21" s="12"/>
      <c r="F21" s="15"/>
      <c r="G21" s="15"/>
      <c r="H21" s="15"/>
      <c r="I21" s="15"/>
      <c r="J21" s="15"/>
      <c r="K21" s="12"/>
      <c r="L21" s="15"/>
      <c r="M21" s="15"/>
      <c r="N21" s="15"/>
      <c r="O21" s="15"/>
      <c r="P21" s="25"/>
      <c r="Q21" s="25"/>
      <c r="R21" s="25"/>
      <c r="S21" s="15"/>
      <c r="T21" s="15"/>
    </row>
    <row r="22" spans="4:20" ht="21.95" customHeight="1">
      <c r="D22" s="12"/>
      <c r="E22" s="12"/>
      <c r="F22" s="15"/>
      <c r="G22" s="15"/>
      <c r="H22" s="15"/>
      <c r="I22" s="15"/>
      <c r="J22" s="15"/>
      <c r="K22" s="12"/>
      <c r="L22" s="15"/>
      <c r="M22" s="15"/>
      <c r="N22" s="15"/>
      <c r="O22" s="15"/>
      <c r="P22" s="25"/>
      <c r="Q22" s="25"/>
      <c r="R22" s="25"/>
      <c r="S22" s="15"/>
      <c r="T22" s="15"/>
    </row>
    <row r="23" spans="4:20" ht="21.95" customHeight="1">
      <c r="D23" s="12"/>
      <c r="E23" s="12"/>
      <c r="F23" s="15"/>
      <c r="G23" s="15"/>
      <c r="H23" s="15"/>
      <c r="I23" s="15"/>
      <c r="J23" s="15"/>
      <c r="K23" s="12"/>
      <c r="L23" s="15"/>
      <c r="M23" s="15"/>
      <c r="N23" s="15"/>
      <c r="O23" s="15"/>
      <c r="P23" s="25"/>
      <c r="Q23" s="25"/>
      <c r="R23" s="25"/>
      <c r="S23" s="15"/>
      <c r="T23" s="15"/>
    </row>
    <row r="24" spans="4:20" ht="21.95" customHeight="1">
      <c r="D24" s="12"/>
      <c r="E24" s="12"/>
      <c r="F24" s="15"/>
      <c r="G24" s="15"/>
      <c r="H24" s="15"/>
      <c r="I24" s="15"/>
      <c r="J24" s="15"/>
      <c r="K24" s="12"/>
      <c r="L24" s="15"/>
      <c r="M24" s="15"/>
      <c r="N24" s="15"/>
      <c r="O24" s="15"/>
      <c r="P24" s="25"/>
      <c r="Q24" s="25"/>
      <c r="R24" s="25"/>
      <c r="S24" s="15"/>
      <c r="T24" s="15"/>
    </row>
    <row r="25" spans="4:20" ht="21.95" customHeight="1">
      <c r="D25" s="12"/>
      <c r="E25" s="12"/>
      <c r="F25" s="15"/>
      <c r="G25" s="15"/>
      <c r="H25" s="15"/>
      <c r="I25" s="15"/>
      <c r="J25" s="15"/>
      <c r="K25" s="12"/>
      <c r="L25" s="15"/>
      <c r="M25" s="15"/>
      <c r="N25" s="15"/>
      <c r="O25" s="15"/>
      <c r="P25" s="25"/>
      <c r="Q25" s="25"/>
      <c r="R25" s="25"/>
      <c r="S25" s="15"/>
      <c r="T25" s="15"/>
    </row>
    <row r="26" spans="4:20" ht="21.95" customHeight="1">
      <c r="D26" s="12"/>
      <c r="E26" s="12"/>
      <c r="F26" s="15"/>
      <c r="G26" s="15"/>
      <c r="H26" s="15"/>
      <c r="I26" s="15"/>
      <c r="J26" s="15"/>
      <c r="K26" s="12"/>
      <c r="L26" s="15"/>
      <c r="M26" s="15"/>
      <c r="N26" s="15"/>
      <c r="O26" s="15"/>
      <c r="P26" s="25"/>
      <c r="Q26" s="25"/>
      <c r="R26" s="25"/>
      <c r="S26" s="15"/>
      <c r="T26" s="15"/>
    </row>
    <row r="27" spans="4:20" ht="21.95" customHeight="1">
      <c r="D27" s="12"/>
      <c r="E27" s="12"/>
      <c r="F27" s="15"/>
      <c r="G27" s="15"/>
      <c r="H27" s="15"/>
      <c r="I27" s="15"/>
      <c r="J27" s="15"/>
      <c r="K27" s="12"/>
      <c r="L27" s="15"/>
      <c r="M27" s="15"/>
      <c r="N27" s="15"/>
      <c r="O27" s="15"/>
      <c r="P27" s="25"/>
      <c r="Q27" s="25"/>
      <c r="R27" s="25"/>
      <c r="S27" s="15"/>
      <c r="T27" s="15"/>
    </row>
    <row r="28" spans="4:20" ht="21.95" customHeight="1">
      <c r="D28" s="12"/>
      <c r="E28" s="12"/>
      <c r="F28" s="15"/>
      <c r="G28" s="15"/>
      <c r="H28" s="15"/>
      <c r="I28" s="15"/>
      <c r="J28" s="15"/>
      <c r="K28" s="12"/>
      <c r="L28" s="15"/>
      <c r="M28" s="15"/>
      <c r="N28" s="15"/>
      <c r="O28" s="15"/>
      <c r="P28" s="25"/>
      <c r="Q28" s="25"/>
      <c r="R28" s="25"/>
      <c r="S28" s="15"/>
      <c r="T28" s="15"/>
    </row>
    <row r="29" spans="4:20" ht="21.95" customHeight="1">
      <c r="D29" s="12"/>
      <c r="E29" s="12"/>
      <c r="F29" s="15"/>
      <c r="G29" s="15"/>
      <c r="H29" s="15"/>
      <c r="I29" s="15"/>
      <c r="J29" s="15"/>
      <c r="K29" s="12"/>
      <c r="L29" s="15"/>
      <c r="M29" s="15"/>
      <c r="N29" s="15"/>
      <c r="O29" s="15"/>
      <c r="P29" s="25"/>
      <c r="Q29" s="25"/>
      <c r="R29" s="25"/>
      <c r="S29" s="15"/>
      <c r="T29" s="15"/>
    </row>
  </sheetData>
  <mergeCells count="16">
    <mergeCell ref="D4:T4"/>
    <mergeCell ref="D7:T7"/>
    <mergeCell ref="D10:T10"/>
    <mergeCell ref="D1:O1"/>
    <mergeCell ref="S2:S3"/>
    <mergeCell ref="K2:K3"/>
    <mergeCell ref="P2:R2"/>
    <mergeCell ref="T2:T3"/>
    <mergeCell ref="L2:O2"/>
    <mergeCell ref="G2:J2"/>
    <mergeCell ref="A2:A3"/>
    <mergeCell ref="B2:B3"/>
    <mergeCell ref="E2:E3"/>
    <mergeCell ref="F2:F3"/>
    <mergeCell ref="C2:C3"/>
    <mergeCell ref="D2:D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55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20" hidden="1" customWidth="1"/>
    <col min="2" max="2" width="8.55468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18" customWidth="1"/>
    <col min="7" max="7" width="11.21875" style="2" customWidth="1"/>
    <col min="8" max="8" width="13.88671875" style="23" customWidth="1"/>
    <col min="9" max="9" width="11.6640625" style="23" customWidth="1"/>
    <col min="10" max="10" width="10" style="23" customWidth="1"/>
    <col min="11" max="11" width="7" style="23" customWidth="1"/>
    <col min="12" max="12" width="14.6640625" style="23" customWidth="1"/>
    <col min="13" max="13" width="12.33203125" style="2" customWidth="1"/>
    <col min="14" max="16384" width="8.88671875" style="2"/>
  </cols>
  <sheetData>
    <row r="1" spans="1:13" ht="21.6" customHeight="1">
      <c r="B1" s="13" t="s">
        <v>266</v>
      </c>
      <c r="C1" s="173" t="s">
        <v>232</v>
      </c>
      <c r="D1" s="173"/>
      <c r="E1" s="173"/>
      <c r="F1" s="173"/>
      <c r="G1" s="173"/>
      <c r="H1" s="173"/>
      <c r="K1" s="177"/>
      <c r="L1" s="177"/>
    </row>
    <row r="2" spans="1:13" s="9" customFormat="1" ht="21.6" customHeight="1">
      <c r="A2" s="14" t="s">
        <v>50</v>
      </c>
      <c r="B2" s="35" t="s">
        <v>53</v>
      </c>
      <c r="C2" s="153" t="s">
        <v>18</v>
      </c>
      <c r="D2" s="153" t="s">
        <v>56</v>
      </c>
      <c r="E2" s="153" t="s">
        <v>57</v>
      </c>
      <c r="F2" s="154" t="s">
        <v>0</v>
      </c>
      <c r="G2" s="154" t="s">
        <v>1</v>
      </c>
      <c r="H2" s="149" t="s">
        <v>27</v>
      </c>
      <c r="I2" s="149" t="s">
        <v>28</v>
      </c>
      <c r="J2" s="149" t="s">
        <v>29</v>
      </c>
      <c r="K2" s="149" t="s">
        <v>30</v>
      </c>
      <c r="L2" s="149" t="s">
        <v>8</v>
      </c>
      <c r="M2" s="154" t="s">
        <v>54</v>
      </c>
    </row>
    <row r="3" spans="1:13" ht="21.6" customHeight="1">
      <c r="C3" s="174"/>
      <c r="D3" s="174"/>
      <c r="E3" s="174"/>
      <c r="F3" s="175"/>
      <c r="G3" s="176"/>
      <c r="H3" s="176"/>
      <c r="I3" s="176"/>
      <c r="J3" s="176"/>
      <c r="K3" s="176"/>
      <c r="L3" s="176"/>
      <c r="M3" s="176"/>
    </row>
    <row r="4" spans="1:13" ht="21.6" customHeight="1">
      <c r="B4" s="13" t="s">
        <v>233</v>
      </c>
      <c r="C4" s="12" t="s">
        <v>132</v>
      </c>
      <c r="D4" s="12" t="s">
        <v>133</v>
      </c>
      <c r="E4" s="12" t="s">
        <v>134</v>
      </c>
      <c r="F4" s="19" t="s">
        <v>135</v>
      </c>
      <c r="G4" s="15">
        <v>44</v>
      </c>
      <c r="H4" s="25">
        <f>ROUNDDOWN(단가조사!G4*옵션!$D$11, 0)</f>
        <v>170</v>
      </c>
      <c r="I4" s="25"/>
      <c r="J4" s="25"/>
      <c r="K4" s="25"/>
      <c r="L4" s="25">
        <f t="shared" ref="L4:L36" si="0">SUM(H4,I4,J4)</f>
        <v>170</v>
      </c>
      <c r="M4" s="15"/>
    </row>
    <row r="5" spans="1:13" ht="21.6" customHeight="1">
      <c r="B5" s="13" t="s">
        <v>234</v>
      </c>
      <c r="C5" s="12" t="s">
        <v>139</v>
      </c>
      <c r="D5" s="12" t="s">
        <v>133</v>
      </c>
      <c r="E5" s="12" t="s">
        <v>140</v>
      </c>
      <c r="F5" s="19" t="s">
        <v>135</v>
      </c>
      <c r="G5" s="15">
        <v>4</v>
      </c>
      <c r="H5" s="25">
        <f>ROUNDDOWN(단가조사!G5*옵션!$D$11, 0)</f>
        <v>255</v>
      </c>
      <c r="I5" s="25"/>
      <c r="J5" s="25"/>
      <c r="K5" s="25"/>
      <c r="L5" s="25">
        <f t="shared" si="0"/>
        <v>255</v>
      </c>
      <c r="M5" s="15"/>
    </row>
    <row r="6" spans="1:13" ht="21.6" customHeight="1">
      <c r="B6" s="13" t="s">
        <v>235</v>
      </c>
      <c r="C6" s="12" t="s">
        <v>141</v>
      </c>
      <c r="D6" s="12" t="s">
        <v>142</v>
      </c>
      <c r="E6" s="12" t="s">
        <v>143</v>
      </c>
      <c r="F6" s="19" t="s">
        <v>135</v>
      </c>
      <c r="G6" s="15">
        <v>170</v>
      </c>
      <c r="H6" s="25">
        <f>ROUNDDOWN(단가조사!G6*옵션!$D$11, 0)</f>
        <v>445</v>
      </c>
      <c r="I6" s="25"/>
      <c r="J6" s="25"/>
      <c r="K6" s="25"/>
      <c r="L6" s="25">
        <f t="shared" si="0"/>
        <v>445</v>
      </c>
      <c r="M6" s="15"/>
    </row>
    <row r="7" spans="1:13" ht="21.6" customHeight="1">
      <c r="B7" s="13" t="s">
        <v>236</v>
      </c>
      <c r="C7" s="12" t="s">
        <v>144</v>
      </c>
      <c r="D7" s="12" t="s">
        <v>142</v>
      </c>
      <c r="E7" s="12" t="s">
        <v>145</v>
      </c>
      <c r="F7" s="19" t="s">
        <v>146</v>
      </c>
      <c r="G7" s="15">
        <v>46</v>
      </c>
      <c r="H7" s="25">
        <f>ROUNDDOWN(단가조사!G7*옵션!$D$11, 0)</f>
        <v>340</v>
      </c>
      <c r="I7" s="25"/>
      <c r="J7" s="25"/>
      <c r="K7" s="25"/>
      <c r="L7" s="25">
        <f t="shared" si="0"/>
        <v>340</v>
      </c>
      <c r="M7" s="15"/>
    </row>
    <row r="8" spans="1:13" ht="21.6" customHeight="1">
      <c r="B8" s="13" t="s">
        <v>237</v>
      </c>
      <c r="C8" s="12" t="s">
        <v>149</v>
      </c>
      <c r="D8" s="12" t="s">
        <v>150</v>
      </c>
      <c r="E8" s="12" t="s">
        <v>151</v>
      </c>
      <c r="F8" s="19" t="s">
        <v>146</v>
      </c>
      <c r="G8" s="15">
        <v>8</v>
      </c>
      <c r="H8" s="25">
        <f>ROUNDDOWN(단가조사!G8*옵션!$D$11, 0)</f>
        <v>638</v>
      </c>
      <c r="I8" s="25"/>
      <c r="J8" s="25"/>
      <c r="K8" s="25"/>
      <c r="L8" s="25">
        <f t="shared" si="0"/>
        <v>638</v>
      </c>
      <c r="M8" s="15"/>
    </row>
    <row r="9" spans="1:13" ht="21.6" customHeight="1">
      <c r="B9" s="13" t="s">
        <v>238</v>
      </c>
      <c r="C9" s="12" t="s">
        <v>155</v>
      </c>
      <c r="D9" s="12" t="s">
        <v>156</v>
      </c>
      <c r="E9" s="12" t="s">
        <v>157</v>
      </c>
      <c r="F9" s="19" t="s">
        <v>146</v>
      </c>
      <c r="G9" s="15">
        <v>2</v>
      </c>
      <c r="H9" s="25">
        <f>ROUNDDOWN(단가조사!G10*옵션!$D$11, 0)</f>
        <v>603</v>
      </c>
      <c r="I9" s="25"/>
      <c r="J9" s="25"/>
      <c r="K9" s="25"/>
      <c r="L9" s="25">
        <f t="shared" si="0"/>
        <v>603</v>
      </c>
      <c r="M9" s="15"/>
    </row>
    <row r="10" spans="1:13" ht="21.6" customHeight="1">
      <c r="B10" s="13" t="s">
        <v>239</v>
      </c>
      <c r="C10" s="12" t="s">
        <v>158</v>
      </c>
      <c r="D10" s="12" t="s">
        <v>156</v>
      </c>
      <c r="E10" s="12" t="s">
        <v>159</v>
      </c>
      <c r="F10" s="19" t="s">
        <v>146</v>
      </c>
      <c r="G10" s="15">
        <v>5</v>
      </c>
      <c r="H10" s="25">
        <f>ROUNDDOWN(단가조사!G11*옵션!$D$11, 0)</f>
        <v>726</v>
      </c>
      <c r="I10" s="25"/>
      <c r="J10" s="25"/>
      <c r="K10" s="25"/>
      <c r="L10" s="25">
        <f t="shared" si="0"/>
        <v>726</v>
      </c>
      <c r="M10" s="15"/>
    </row>
    <row r="11" spans="1:13" ht="21.6" customHeight="1">
      <c r="B11" s="13" t="s">
        <v>240</v>
      </c>
      <c r="C11" s="12" t="s">
        <v>160</v>
      </c>
      <c r="D11" s="12" t="s">
        <v>161</v>
      </c>
      <c r="E11" s="12" t="s">
        <v>162</v>
      </c>
      <c r="F11" s="19" t="s">
        <v>146</v>
      </c>
      <c r="G11" s="15">
        <v>8</v>
      </c>
      <c r="H11" s="25">
        <f>ROUNDDOWN(단가조사!G12*옵션!$D$11, 0)</f>
        <v>218</v>
      </c>
      <c r="I11" s="25"/>
      <c r="J11" s="25"/>
      <c r="K11" s="25"/>
      <c r="L11" s="25">
        <f t="shared" si="0"/>
        <v>218</v>
      </c>
      <c r="M11" s="15"/>
    </row>
    <row r="12" spans="1:13" ht="21.6" customHeight="1">
      <c r="B12" s="13" t="s">
        <v>241</v>
      </c>
      <c r="C12" s="12" t="s">
        <v>163</v>
      </c>
      <c r="D12" s="12" t="s">
        <v>161</v>
      </c>
      <c r="E12" s="12" t="s">
        <v>164</v>
      </c>
      <c r="F12" s="19" t="s">
        <v>146</v>
      </c>
      <c r="G12" s="15">
        <v>5</v>
      </c>
      <c r="H12" s="25">
        <f>ROUNDDOWN(단가조사!G13*옵션!$D$11, 0)</f>
        <v>283</v>
      </c>
      <c r="I12" s="25"/>
      <c r="J12" s="25"/>
      <c r="K12" s="25"/>
      <c r="L12" s="25">
        <f t="shared" si="0"/>
        <v>283</v>
      </c>
      <c r="M12" s="15"/>
    </row>
    <row r="13" spans="1:13" ht="21.6" customHeight="1">
      <c r="B13" s="13" t="s">
        <v>242</v>
      </c>
      <c r="C13" s="12" t="s">
        <v>165</v>
      </c>
      <c r="D13" s="12" t="s">
        <v>166</v>
      </c>
      <c r="E13" s="12" t="s">
        <v>167</v>
      </c>
      <c r="F13" s="19" t="s">
        <v>146</v>
      </c>
      <c r="G13" s="15">
        <v>3</v>
      </c>
      <c r="H13" s="25">
        <f>ROUNDDOWN(단가조사!G14*옵션!$D$11, 0)</f>
        <v>2690</v>
      </c>
      <c r="I13" s="25"/>
      <c r="J13" s="25"/>
      <c r="K13" s="25"/>
      <c r="L13" s="25">
        <f t="shared" si="0"/>
        <v>2690</v>
      </c>
      <c r="M13" s="15"/>
    </row>
    <row r="14" spans="1:13" ht="21.6" customHeight="1">
      <c r="B14" s="13" t="s">
        <v>243</v>
      </c>
      <c r="C14" s="12" t="s">
        <v>168</v>
      </c>
      <c r="D14" s="12" t="s">
        <v>169</v>
      </c>
      <c r="E14" s="12" t="s">
        <v>170</v>
      </c>
      <c r="F14" s="19" t="s">
        <v>135</v>
      </c>
      <c r="G14" s="15">
        <v>231</v>
      </c>
      <c r="H14" s="25">
        <f>ROUNDDOWN(단가조사!G16*옵션!$D$11, 0)</f>
        <v>544</v>
      </c>
      <c r="I14" s="25"/>
      <c r="J14" s="25"/>
      <c r="K14" s="25"/>
      <c r="L14" s="25">
        <f t="shared" si="0"/>
        <v>544</v>
      </c>
      <c r="M14" s="15"/>
    </row>
    <row r="15" spans="1:13" ht="21.6" customHeight="1">
      <c r="B15" s="13" t="s">
        <v>244</v>
      </c>
      <c r="C15" s="12" t="s">
        <v>174</v>
      </c>
      <c r="D15" s="12" t="s">
        <v>169</v>
      </c>
      <c r="E15" s="12" t="s">
        <v>175</v>
      </c>
      <c r="F15" s="19" t="s">
        <v>135</v>
      </c>
      <c r="G15" s="15">
        <v>50</v>
      </c>
      <c r="H15" s="25">
        <f>ROUNDDOWN(단가조사!G17*옵션!$D$11, 0)</f>
        <v>826</v>
      </c>
      <c r="I15" s="25"/>
      <c r="J15" s="25"/>
      <c r="K15" s="25"/>
      <c r="L15" s="25">
        <f t="shared" si="0"/>
        <v>826</v>
      </c>
      <c r="M15" s="15"/>
    </row>
    <row r="16" spans="1:13" ht="21.6" customHeight="1">
      <c r="B16" s="13" t="s">
        <v>245</v>
      </c>
      <c r="C16" s="12" t="s">
        <v>176</v>
      </c>
      <c r="D16" s="12" t="s">
        <v>177</v>
      </c>
      <c r="E16" s="12" t="s">
        <v>178</v>
      </c>
      <c r="F16" s="19" t="s">
        <v>135</v>
      </c>
      <c r="G16" s="15">
        <v>16</v>
      </c>
      <c r="H16" s="25">
        <f>ROUNDDOWN(단가조사!G18*옵션!$D$11, 0)</f>
        <v>519</v>
      </c>
      <c r="I16" s="25"/>
      <c r="J16" s="25"/>
      <c r="K16" s="25"/>
      <c r="L16" s="25">
        <f t="shared" si="0"/>
        <v>519</v>
      </c>
      <c r="M16" s="15"/>
    </row>
    <row r="17" spans="2:13" ht="21.6" customHeight="1">
      <c r="B17" s="13" t="s">
        <v>246</v>
      </c>
      <c r="C17" s="12" t="s">
        <v>181</v>
      </c>
      <c r="D17" s="12" t="s">
        <v>182</v>
      </c>
      <c r="E17" s="12" t="s">
        <v>183</v>
      </c>
      <c r="F17" s="19" t="s">
        <v>135</v>
      </c>
      <c r="G17" s="15">
        <v>130</v>
      </c>
      <c r="H17" s="25">
        <f>ROUNDDOWN(단가조사!G19*옵션!$D$11, 0)</f>
        <v>570</v>
      </c>
      <c r="I17" s="25"/>
      <c r="J17" s="25"/>
      <c r="K17" s="25"/>
      <c r="L17" s="25">
        <f t="shared" si="0"/>
        <v>570</v>
      </c>
      <c r="M17" s="15"/>
    </row>
    <row r="18" spans="2:13" ht="21.6" customHeight="1">
      <c r="B18" s="13" t="s">
        <v>247</v>
      </c>
      <c r="C18" s="12" t="s">
        <v>181</v>
      </c>
      <c r="D18" s="12" t="s">
        <v>186</v>
      </c>
      <c r="E18" s="12" t="s">
        <v>183</v>
      </c>
      <c r="F18" s="19" t="s">
        <v>135</v>
      </c>
      <c r="G18" s="15">
        <v>17</v>
      </c>
      <c r="H18" s="25">
        <f>ROUNDDOWN(단가조사!G20*옵션!$D$11, 0)</f>
        <v>570</v>
      </c>
      <c r="I18" s="25"/>
      <c r="J18" s="25"/>
      <c r="K18" s="25"/>
      <c r="L18" s="25">
        <f t="shared" si="0"/>
        <v>570</v>
      </c>
      <c r="M18" s="15"/>
    </row>
    <row r="19" spans="2:13" ht="21.6" customHeight="1">
      <c r="B19" s="13" t="s">
        <v>248</v>
      </c>
      <c r="C19" s="12" t="s">
        <v>187</v>
      </c>
      <c r="D19" s="12" t="s">
        <v>188</v>
      </c>
      <c r="E19" s="12" t="s">
        <v>189</v>
      </c>
      <c r="F19" s="19" t="s">
        <v>146</v>
      </c>
      <c r="G19" s="15">
        <v>3</v>
      </c>
      <c r="H19" s="25">
        <f>ROUNDDOWN(단가조사!G21*옵션!$D$11, 0)</f>
        <v>5500</v>
      </c>
      <c r="I19" s="25"/>
      <c r="J19" s="25"/>
      <c r="K19" s="25"/>
      <c r="L19" s="25">
        <f t="shared" si="0"/>
        <v>5500</v>
      </c>
      <c r="M19" s="15"/>
    </row>
    <row r="20" spans="2:13" ht="21.6" customHeight="1">
      <c r="B20" s="13" t="s">
        <v>249</v>
      </c>
      <c r="C20" s="12" t="s">
        <v>181</v>
      </c>
      <c r="D20" s="12" t="s">
        <v>191</v>
      </c>
      <c r="E20" s="12" t="s">
        <v>192</v>
      </c>
      <c r="F20" s="19" t="s">
        <v>146</v>
      </c>
      <c r="G20" s="15">
        <v>1</v>
      </c>
      <c r="H20" s="25">
        <f>ROUNDDOWN(단가조사!G22*옵션!$D$11, 0)</f>
        <v>110000</v>
      </c>
      <c r="I20" s="25"/>
      <c r="J20" s="25"/>
      <c r="K20" s="25"/>
      <c r="L20" s="25">
        <f t="shared" si="0"/>
        <v>110000</v>
      </c>
      <c r="M20" s="15"/>
    </row>
    <row r="21" spans="2:13" ht="21.6" customHeight="1">
      <c r="B21" s="13" t="s">
        <v>250</v>
      </c>
      <c r="C21" s="12" t="s">
        <v>181</v>
      </c>
      <c r="D21" s="12" t="s">
        <v>191</v>
      </c>
      <c r="E21" s="12" t="s">
        <v>193</v>
      </c>
      <c r="F21" s="19" t="s">
        <v>146</v>
      </c>
      <c r="G21" s="15">
        <v>1</v>
      </c>
      <c r="H21" s="25">
        <f>ROUNDDOWN(단가조사!G23*옵션!$D$11, 0)</f>
        <v>120000</v>
      </c>
      <c r="I21" s="25"/>
      <c r="J21" s="25"/>
      <c r="K21" s="25"/>
      <c r="L21" s="25">
        <f t="shared" si="0"/>
        <v>120000</v>
      </c>
      <c r="M21" s="15"/>
    </row>
    <row r="22" spans="2:13" ht="21.6" customHeight="1">
      <c r="B22" s="13" t="s">
        <v>251</v>
      </c>
      <c r="C22" s="12" t="s">
        <v>181</v>
      </c>
      <c r="D22" s="12" t="s">
        <v>194</v>
      </c>
      <c r="E22" s="12" t="s">
        <v>195</v>
      </c>
      <c r="F22" s="19" t="s">
        <v>196</v>
      </c>
      <c r="G22" s="15">
        <v>1</v>
      </c>
      <c r="H22" s="25">
        <f>ROUNDDOWN(단가조사!G24*옵션!$D$11, 0)</f>
        <v>98200</v>
      </c>
      <c r="I22" s="25"/>
      <c r="J22" s="25"/>
      <c r="K22" s="25"/>
      <c r="L22" s="25">
        <f t="shared" si="0"/>
        <v>98200</v>
      </c>
      <c r="M22" s="15"/>
    </row>
    <row r="23" spans="2:13" ht="21.6" customHeight="1">
      <c r="B23" s="13" t="s">
        <v>252</v>
      </c>
      <c r="C23" s="12" t="s">
        <v>198</v>
      </c>
      <c r="D23" s="12" t="s">
        <v>199</v>
      </c>
      <c r="E23" s="12" t="s">
        <v>200</v>
      </c>
      <c r="F23" s="19" t="s">
        <v>146</v>
      </c>
      <c r="G23" s="15">
        <v>9</v>
      </c>
      <c r="H23" s="25">
        <f>ROUNDDOWN(단가조사!G26*옵션!$D$11, 0)</f>
        <v>16483</v>
      </c>
      <c r="I23" s="25"/>
      <c r="J23" s="25"/>
      <c r="K23" s="25"/>
      <c r="L23" s="25">
        <f t="shared" si="0"/>
        <v>16483</v>
      </c>
      <c r="M23" s="15"/>
    </row>
    <row r="24" spans="2:13" ht="21.6" customHeight="1">
      <c r="B24" s="13" t="s">
        <v>253</v>
      </c>
      <c r="C24" s="12" t="s">
        <v>203</v>
      </c>
      <c r="D24" s="12" t="s">
        <v>199</v>
      </c>
      <c r="E24" s="12" t="s">
        <v>204</v>
      </c>
      <c r="F24" s="19" t="s">
        <v>146</v>
      </c>
      <c r="G24" s="15">
        <v>4</v>
      </c>
      <c r="H24" s="25">
        <f>ROUNDDOWN(단가조사!G27*옵션!$D$11, 0)</f>
        <v>23050</v>
      </c>
      <c r="I24" s="25"/>
      <c r="J24" s="25"/>
      <c r="K24" s="25"/>
      <c r="L24" s="25">
        <f t="shared" si="0"/>
        <v>23050</v>
      </c>
      <c r="M24" s="15"/>
    </row>
    <row r="25" spans="2:13" ht="21.6" customHeight="1">
      <c r="B25" s="13" t="s">
        <v>254</v>
      </c>
      <c r="C25" s="12" t="s">
        <v>205</v>
      </c>
      <c r="D25" s="12" t="s">
        <v>206</v>
      </c>
      <c r="E25" s="12" t="s">
        <v>207</v>
      </c>
      <c r="F25" s="19" t="s">
        <v>146</v>
      </c>
      <c r="G25" s="15">
        <v>6</v>
      </c>
      <c r="H25" s="25">
        <f>ROUNDDOWN(단가조사!G28*옵션!$D$11, 0)</f>
        <v>180</v>
      </c>
      <c r="I25" s="25"/>
      <c r="J25" s="25"/>
      <c r="K25" s="25"/>
      <c r="L25" s="25">
        <f t="shared" si="0"/>
        <v>180</v>
      </c>
      <c r="M25" s="15"/>
    </row>
    <row r="26" spans="2:13" ht="21.6" customHeight="1">
      <c r="B26" s="13" t="s">
        <v>255</v>
      </c>
      <c r="C26" s="12" t="s">
        <v>181</v>
      </c>
      <c r="D26" s="12" t="s">
        <v>206</v>
      </c>
      <c r="E26" s="12" t="s">
        <v>208</v>
      </c>
      <c r="F26" s="19" t="s">
        <v>146</v>
      </c>
      <c r="G26" s="15">
        <v>3</v>
      </c>
      <c r="H26" s="25">
        <f>ROUNDDOWN(단가조사!G29*옵션!$D$11, 0)</f>
        <v>250</v>
      </c>
      <c r="I26" s="25"/>
      <c r="J26" s="25"/>
      <c r="K26" s="25"/>
      <c r="L26" s="25">
        <f t="shared" si="0"/>
        <v>250</v>
      </c>
      <c r="M26" s="15"/>
    </row>
    <row r="27" spans="2:13" ht="21.6" customHeight="1">
      <c r="B27" s="13" t="s">
        <v>256</v>
      </c>
      <c r="C27" s="12" t="s">
        <v>181</v>
      </c>
      <c r="D27" s="12" t="s">
        <v>209</v>
      </c>
      <c r="E27" s="12" t="s">
        <v>210</v>
      </c>
      <c r="F27" s="19" t="s">
        <v>146</v>
      </c>
      <c r="G27" s="15">
        <v>1</v>
      </c>
      <c r="H27" s="25">
        <f>ROUNDDOWN(단가조사!G30*옵션!$D$11, 0)</f>
        <v>20000</v>
      </c>
      <c r="I27" s="25"/>
      <c r="J27" s="25"/>
      <c r="K27" s="25"/>
      <c r="L27" s="25">
        <f t="shared" si="0"/>
        <v>20000</v>
      </c>
      <c r="M27" s="15"/>
    </row>
    <row r="28" spans="2:13" ht="21.6" customHeight="1">
      <c r="B28" s="13" t="s">
        <v>257</v>
      </c>
      <c r="C28" s="12" t="s">
        <v>211</v>
      </c>
      <c r="D28" s="12" t="s">
        <v>212</v>
      </c>
      <c r="E28" s="12" t="s">
        <v>213</v>
      </c>
      <c r="F28" s="19" t="s">
        <v>214</v>
      </c>
      <c r="G28" s="15">
        <v>12</v>
      </c>
      <c r="H28" s="25"/>
      <c r="I28" s="25">
        <f>ROUNDDOWN(단가조사!G33, 0)</f>
        <v>284880</v>
      </c>
      <c r="J28" s="25"/>
      <c r="K28" s="25"/>
      <c r="L28" s="25">
        <f t="shared" si="0"/>
        <v>284880</v>
      </c>
      <c r="M28" s="15"/>
    </row>
    <row r="29" spans="2:13" ht="21.6" customHeight="1">
      <c r="B29" s="13" t="s">
        <v>258</v>
      </c>
      <c r="C29" s="12" t="s">
        <v>215</v>
      </c>
      <c r="D29" s="12" t="s">
        <v>212</v>
      </c>
      <c r="E29" s="12" t="s">
        <v>216</v>
      </c>
      <c r="F29" s="19" t="s">
        <v>214</v>
      </c>
      <c r="G29" s="15">
        <v>2</v>
      </c>
      <c r="H29" s="25"/>
      <c r="I29" s="25">
        <f>ROUNDDOWN(단가조사!G34, 0)</f>
        <v>436224</v>
      </c>
      <c r="J29" s="25"/>
      <c r="K29" s="25"/>
      <c r="L29" s="25">
        <f t="shared" si="0"/>
        <v>436224</v>
      </c>
      <c r="M29" s="15"/>
    </row>
    <row r="30" spans="2:13" ht="21.6" customHeight="1">
      <c r="B30" s="13" t="s">
        <v>259</v>
      </c>
      <c r="C30" s="12" t="s">
        <v>217</v>
      </c>
      <c r="D30" s="12" t="s">
        <v>212</v>
      </c>
      <c r="E30" s="12" t="s">
        <v>218</v>
      </c>
      <c r="F30" s="19" t="s">
        <v>214</v>
      </c>
      <c r="G30" s="15">
        <v>3.2881999999999998</v>
      </c>
      <c r="H30" s="25"/>
      <c r="I30" s="25">
        <f>ROUNDDOWN(단가조사!G35, 0)</f>
        <v>315528</v>
      </c>
      <c r="J30" s="25"/>
      <c r="K30" s="25"/>
      <c r="L30" s="25">
        <f t="shared" si="0"/>
        <v>315528</v>
      </c>
      <c r="M30" s="15"/>
    </row>
    <row r="31" spans="2:13" ht="21.6" customHeight="1">
      <c r="B31" s="13" t="s">
        <v>260</v>
      </c>
      <c r="C31" s="12" t="s">
        <v>219</v>
      </c>
      <c r="D31" s="12" t="s">
        <v>212</v>
      </c>
      <c r="E31" s="12" t="s">
        <v>220</v>
      </c>
      <c r="F31" s="19" t="s">
        <v>214</v>
      </c>
      <c r="G31" s="15">
        <v>0.7</v>
      </c>
      <c r="H31" s="25"/>
      <c r="I31" s="25">
        <f>ROUNDDOWN(단가조사!G36, 0)</f>
        <v>172068</v>
      </c>
      <c r="J31" s="25"/>
      <c r="K31" s="25"/>
      <c r="L31" s="25">
        <f t="shared" si="0"/>
        <v>172068</v>
      </c>
      <c r="M31" s="15"/>
    </row>
    <row r="32" spans="2:13" ht="21.6" customHeight="1">
      <c r="B32" s="13" t="s">
        <v>261</v>
      </c>
      <c r="C32" s="12" t="s">
        <v>221</v>
      </c>
      <c r="D32" s="12" t="s">
        <v>212</v>
      </c>
      <c r="E32" s="12" t="s">
        <v>222</v>
      </c>
      <c r="F32" s="19" t="s">
        <v>214</v>
      </c>
      <c r="G32" s="15">
        <v>1.08</v>
      </c>
      <c r="H32" s="25"/>
      <c r="I32" s="25">
        <f>ROUNDDOWN(단가조사!G37, 0)</f>
        <v>226122</v>
      </c>
      <c r="J32" s="25"/>
      <c r="K32" s="25"/>
      <c r="L32" s="25">
        <f t="shared" si="0"/>
        <v>226122</v>
      </c>
      <c r="M32" s="15"/>
    </row>
    <row r="33" spans="2:13" ht="21.6" customHeight="1">
      <c r="B33" s="13" t="s">
        <v>262</v>
      </c>
      <c r="C33" s="12" t="s">
        <v>223</v>
      </c>
      <c r="D33" s="12" t="s">
        <v>212</v>
      </c>
      <c r="E33" s="12" t="s">
        <v>224</v>
      </c>
      <c r="F33" s="19" t="s">
        <v>214</v>
      </c>
      <c r="G33" s="15">
        <v>0.44</v>
      </c>
      <c r="H33" s="25"/>
      <c r="I33" s="25">
        <f>ROUNDDOWN(단가조사!G38, 0)</f>
        <v>393090</v>
      </c>
      <c r="J33" s="25"/>
      <c r="K33" s="25"/>
      <c r="L33" s="25">
        <f t="shared" si="0"/>
        <v>393090</v>
      </c>
      <c r="M33" s="15"/>
    </row>
    <row r="34" spans="2:13" ht="21.6" customHeight="1">
      <c r="B34" s="13" t="s">
        <v>263</v>
      </c>
      <c r="C34" s="12" t="s">
        <v>225</v>
      </c>
      <c r="D34" s="12" t="s">
        <v>212</v>
      </c>
      <c r="E34" s="12" t="s">
        <v>226</v>
      </c>
      <c r="F34" s="19" t="s">
        <v>214</v>
      </c>
      <c r="G34" s="15">
        <v>0.72</v>
      </c>
      <c r="H34" s="25"/>
      <c r="I34" s="25">
        <f>ROUNDDOWN(단가조사!G39, 0)</f>
        <v>446358</v>
      </c>
      <c r="J34" s="25"/>
      <c r="K34" s="25"/>
      <c r="L34" s="25">
        <f t="shared" si="0"/>
        <v>446358</v>
      </c>
      <c r="M34" s="15"/>
    </row>
    <row r="35" spans="2:13" ht="21.6" customHeight="1">
      <c r="B35" s="13" t="s">
        <v>264</v>
      </c>
      <c r="C35" s="12" t="s">
        <v>227</v>
      </c>
      <c r="D35" s="12" t="s">
        <v>212</v>
      </c>
      <c r="E35" s="12" t="s">
        <v>228</v>
      </c>
      <c r="F35" s="19" t="s">
        <v>214</v>
      </c>
      <c r="G35" s="15">
        <v>1</v>
      </c>
      <c r="H35" s="25"/>
      <c r="I35" s="25">
        <f>ROUNDDOWN(단가조사!G40, 0)</f>
        <v>273676</v>
      </c>
      <c r="J35" s="25"/>
      <c r="K35" s="25"/>
      <c r="L35" s="25">
        <f t="shared" si="0"/>
        <v>273676</v>
      </c>
      <c r="M35" s="15"/>
    </row>
    <row r="36" spans="2:13" ht="21.6" customHeight="1">
      <c r="B36" s="13" t="s">
        <v>265</v>
      </c>
      <c r="C36" s="12" t="s">
        <v>229</v>
      </c>
      <c r="D36" s="12" t="s">
        <v>212</v>
      </c>
      <c r="E36" s="12" t="s">
        <v>230</v>
      </c>
      <c r="F36" s="19" t="s">
        <v>214</v>
      </c>
      <c r="G36" s="15">
        <v>1</v>
      </c>
      <c r="H36" s="25"/>
      <c r="I36" s="25">
        <f>ROUNDDOWN(단가조사!G41, 0)</f>
        <v>304156</v>
      </c>
      <c r="J36" s="25"/>
      <c r="K36" s="25"/>
      <c r="L36" s="25">
        <f t="shared" si="0"/>
        <v>304156</v>
      </c>
      <c r="M36" s="15"/>
    </row>
    <row r="37" spans="2:13" ht="21.6" customHeight="1">
      <c r="C37" s="12"/>
      <c r="D37" s="12"/>
      <c r="E37" s="12"/>
      <c r="F37" s="19"/>
      <c r="G37" s="15"/>
      <c r="H37" s="25"/>
      <c r="I37" s="25"/>
      <c r="J37" s="25"/>
      <c r="K37" s="25"/>
      <c r="L37" s="25"/>
      <c r="M37" s="15"/>
    </row>
    <row r="38" spans="2:13" ht="21.6" customHeight="1">
      <c r="C38" s="12"/>
      <c r="D38" s="12"/>
      <c r="E38" s="12"/>
      <c r="F38" s="19"/>
      <c r="G38" s="15"/>
      <c r="H38" s="25"/>
      <c r="I38" s="25"/>
      <c r="J38" s="25"/>
      <c r="K38" s="25"/>
      <c r="L38" s="25"/>
      <c r="M38" s="15"/>
    </row>
    <row r="39" spans="2:13" ht="21.6" customHeight="1">
      <c r="C39" s="12"/>
      <c r="D39" s="12"/>
      <c r="E39" s="12"/>
      <c r="F39" s="19"/>
      <c r="G39" s="15"/>
      <c r="H39" s="25"/>
      <c r="I39" s="25"/>
      <c r="J39" s="25"/>
      <c r="K39" s="25"/>
      <c r="L39" s="25"/>
      <c r="M39" s="15"/>
    </row>
    <row r="40" spans="2:13" ht="21.6" customHeight="1">
      <c r="C40" s="12"/>
      <c r="D40" s="12"/>
      <c r="E40" s="12"/>
      <c r="F40" s="19"/>
      <c r="G40" s="15"/>
      <c r="H40" s="25"/>
      <c r="I40" s="25"/>
      <c r="J40" s="25"/>
      <c r="K40" s="25"/>
      <c r="L40" s="25"/>
      <c r="M40" s="15"/>
    </row>
    <row r="41" spans="2:13" ht="21.6" customHeight="1">
      <c r="C41" s="12"/>
      <c r="D41" s="12"/>
      <c r="E41" s="12"/>
      <c r="F41" s="19"/>
      <c r="G41" s="15"/>
      <c r="H41" s="25"/>
      <c r="I41" s="25"/>
      <c r="J41" s="25"/>
      <c r="K41" s="25"/>
      <c r="L41" s="25"/>
      <c r="M41" s="15"/>
    </row>
    <row r="42" spans="2:13" ht="21.6" customHeight="1">
      <c r="C42" s="12"/>
      <c r="D42" s="12"/>
      <c r="E42" s="12"/>
      <c r="F42" s="19"/>
      <c r="G42" s="15"/>
      <c r="H42" s="25"/>
      <c r="I42" s="25"/>
      <c r="J42" s="25"/>
      <c r="K42" s="25"/>
      <c r="L42" s="25"/>
      <c r="M42" s="15"/>
    </row>
    <row r="43" spans="2:13" ht="21.6" customHeight="1">
      <c r="C43" s="12"/>
      <c r="D43" s="12"/>
      <c r="E43" s="12"/>
      <c r="F43" s="19"/>
      <c r="G43" s="15"/>
      <c r="H43" s="25"/>
      <c r="I43" s="25"/>
      <c r="J43" s="25"/>
      <c r="K43" s="25"/>
      <c r="L43" s="25"/>
      <c r="M43" s="15"/>
    </row>
    <row r="44" spans="2:13" ht="21.6" customHeight="1">
      <c r="C44" s="12"/>
      <c r="D44" s="12"/>
      <c r="E44" s="12"/>
      <c r="F44" s="19"/>
      <c r="G44" s="15"/>
      <c r="H44" s="25"/>
      <c r="I44" s="25"/>
      <c r="J44" s="25"/>
      <c r="K44" s="25"/>
      <c r="L44" s="25"/>
      <c r="M44" s="15"/>
    </row>
    <row r="45" spans="2:13" ht="21.6" customHeight="1">
      <c r="C45" s="12"/>
      <c r="D45" s="12"/>
      <c r="E45" s="12"/>
      <c r="F45" s="19"/>
      <c r="G45" s="15"/>
      <c r="H45" s="25"/>
      <c r="I45" s="25"/>
      <c r="J45" s="25"/>
      <c r="K45" s="25"/>
      <c r="L45" s="25"/>
      <c r="M45" s="15"/>
    </row>
    <row r="46" spans="2:13" ht="21.6" customHeight="1">
      <c r="C46" s="12"/>
      <c r="D46" s="12"/>
      <c r="E46" s="12"/>
      <c r="F46" s="19"/>
      <c r="G46" s="15"/>
      <c r="H46" s="25"/>
      <c r="I46" s="25"/>
      <c r="J46" s="25"/>
      <c r="K46" s="25"/>
      <c r="L46" s="25"/>
      <c r="M46" s="15"/>
    </row>
    <row r="47" spans="2:13" ht="21.6" customHeight="1">
      <c r="C47" s="12"/>
      <c r="D47" s="12"/>
      <c r="E47" s="12"/>
      <c r="F47" s="19"/>
      <c r="G47" s="15"/>
      <c r="H47" s="25"/>
      <c r="I47" s="25"/>
      <c r="J47" s="25"/>
      <c r="K47" s="25"/>
      <c r="L47" s="25"/>
      <c r="M47" s="15"/>
    </row>
    <row r="48" spans="2:13" ht="21.6" customHeight="1">
      <c r="C48" s="12"/>
      <c r="D48" s="12"/>
      <c r="E48" s="12"/>
      <c r="F48" s="19"/>
      <c r="G48" s="15"/>
      <c r="H48" s="25"/>
      <c r="I48" s="25"/>
      <c r="J48" s="25"/>
      <c r="K48" s="25"/>
      <c r="L48" s="25"/>
      <c r="M48" s="15"/>
    </row>
    <row r="49" spans="3:13" ht="21.6" customHeight="1">
      <c r="C49" s="12"/>
      <c r="D49" s="12"/>
      <c r="E49" s="12"/>
      <c r="F49" s="19"/>
      <c r="G49" s="15"/>
      <c r="H49" s="25"/>
      <c r="I49" s="25"/>
      <c r="J49" s="25"/>
      <c r="K49" s="25"/>
      <c r="L49" s="25"/>
      <c r="M49" s="15"/>
    </row>
    <row r="50" spans="3:13" ht="21.6" customHeight="1">
      <c r="C50" s="12"/>
      <c r="D50" s="12"/>
      <c r="E50" s="12"/>
      <c r="F50" s="19"/>
      <c r="G50" s="15"/>
      <c r="H50" s="25"/>
      <c r="I50" s="25"/>
      <c r="J50" s="25"/>
      <c r="K50" s="25"/>
      <c r="L50" s="25"/>
      <c r="M50" s="15"/>
    </row>
    <row r="51" spans="3:13" ht="21.6" customHeight="1">
      <c r="C51" s="12"/>
      <c r="D51" s="12"/>
      <c r="E51" s="12"/>
      <c r="F51" s="19"/>
      <c r="G51" s="15"/>
      <c r="H51" s="25"/>
      <c r="I51" s="25"/>
      <c r="J51" s="25"/>
      <c r="K51" s="25"/>
      <c r="L51" s="25"/>
      <c r="M51" s="15"/>
    </row>
    <row r="52" spans="3:13" ht="21.6" customHeight="1">
      <c r="C52" s="12"/>
      <c r="D52" s="12"/>
      <c r="E52" s="12"/>
      <c r="F52" s="19"/>
      <c r="G52" s="15"/>
      <c r="H52" s="25"/>
      <c r="I52" s="25"/>
      <c r="J52" s="25"/>
      <c r="K52" s="25"/>
      <c r="L52" s="25"/>
      <c r="M52" s="15"/>
    </row>
    <row r="53" spans="3:13" ht="21.6" customHeight="1">
      <c r="C53" s="12"/>
      <c r="D53" s="12"/>
      <c r="E53" s="12"/>
      <c r="F53" s="19"/>
      <c r="G53" s="15"/>
      <c r="H53" s="25"/>
      <c r="I53" s="25"/>
      <c r="J53" s="25"/>
      <c r="K53" s="25"/>
      <c r="L53" s="25"/>
      <c r="M53" s="15"/>
    </row>
    <row r="54" spans="3:13" ht="21.6" customHeight="1">
      <c r="C54" s="12"/>
      <c r="D54" s="12"/>
      <c r="E54" s="12"/>
      <c r="F54" s="19"/>
      <c r="G54" s="15"/>
      <c r="H54" s="25"/>
      <c r="I54" s="25"/>
      <c r="J54" s="25"/>
      <c r="K54" s="25"/>
      <c r="L54" s="25"/>
      <c r="M54" s="15"/>
    </row>
    <row r="55" spans="3:13" ht="21.6" customHeight="1">
      <c r="C55" s="12"/>
      <c r="D55" s="12"/>
      <c r="E55" s="12"/>
      <c r="F55" s="19"/>
      <c r="G55" s="15"/>
      <c r="H55" s="25"/>
      <c r="I55" s="25"/>
      <c r="J55" s="25"/>
      <c r="K55" s="25"/>
      <c r="L55" s="25"/>
      <c r="M55" s="15"/>
    </row>
  </sheetData>
  <mergeCells count="13">
    <mergeCell ref="L2:L3"/>
    <mergeCell ref="M2:M3"/>
    <mergeCell ref="K2:K3"/>
    <mergeCell ref="K1:L1"/>
    <mergeCell ref="I2:I3"/>
    <mergeCell ref="J2:J3"/>
    <mergeCell ref="C1:H1"/>
    <mergeCell ref="C2:C3"/>
    <mergeCell ref="D2:D3"/>
    <mergeCell ref="E2:E3"/>
    <mergeCell ref="F2:F3"/>
    <mergeCell ref="G2:G3"/>
    <mergeCell ref="H2:H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68"/>
  <sheetViews>
    <sheetView topLeftCell="D1" workbookViewId="0">
      <pane ySplit="3" topLeftCell="A4" activePane="bottomLeft" state="frozen"/>
      <selection activeCell="D1" sqref="D1"/>
      <selection pane="bottomLeft" activeCell="E13" sqref="E13"/>
    </sheetView>
  </sheetViews>
  <sheetFormatPr defaultRowHeight="18.95" customHeight="1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8" customWidth="1"/>
    <col min="7" max="7" width="11.109375" style="23" customWidth="1"/>
    <col min="8" max="8" width="9.88671875" style="22" customWidth="1"/>
    <col min="9" max="9" width="11.21875" style="1" hidden="1" customWidth="1"/>
    <col min="10" max="10" width="9.88671875" style="22" customWidth="1"/>
    <col min="11" max="11" width="5.44140625" style="7" customWidth="1"/>
    <col min="12" max="12" width="9.88671875" style="22" customWidth="1"/>
    <col min="13" max="13" width="5.44140625" style="7" customWidth="1"/>
    <col min="14" max="14" width="9.88671875" style="22" customWidth="1"/>
    <col min="15" max="15" width="5.44140625" style="7" customWidth="1"/>
    <col min="16" max="16" width="9.88671875" style="22" customWidth="1"/>
    <col min="17" max="17" width="5.44140625" style="7" customWidth="1"/>
    <col min="18" max="18" width="3" style="22" hidden="1" customWidth="1"/>
    <col min="19" max="19" width="4.88671875" style="7" hidden="1" customWidth="1"/>
    <col min="20" max="20" width="10.77734375" style="13" customWidth="1"/>
    <col min="21" max="16384" width="8.88671875" style="2"/>
  </cols>
  <sheetData>
    <row r="1" spans="1:20" ht="18.95" customHeight="1">
      <c r="B1" s="13" t="s">
        <v>231</v>
      </c>
      <c r="D1" s="180" t="s">
        <v>466</v>
      </c>
      <c r="E1" s="157"/>
      <c r="F1" s="157"/>
      <c r="G1" s="157"/>
      <c r="H1" s="157"/>
      <c r="I1" s="157"/>
      <c r="J1" s="157"/>
      <c r="K1" s="157"/>
      <c r="L1" s="178" t="s">
        <v>2</v>
      </c>
      <c r="M1" s="179"/>
      <c r="N1" s="179"/>
      <c r="O1" s="179"/>
      <c r="P1" s="179"/>
      <c r="Q1" s="2"/>
      <c r="R1" s="42"/>
      <c r="S1" s="2"/>
    </row>
    <row r="2" spans="1:20" ht="18.95" customHeight="1">
      <c r="A2" s="152" t="s">
        <v>49</v>
      </c>
      <c r="B2" s="152" t="s">
        <v>24</v>
      </c>
      <c r="C2" s="152" t="s">
        <v>20</v>
      </c>
      <c r="D2" s="153" t="s">
        <v>56</v>
      </c>
      <c r="E2" s="153" t="s">
        <v>57</v>
      </c>
      <c r="F2" s="153" t="s">
        <v>21</v>
      </c>
      <c r="G2" s="149" t="s">
        <v>58</v>
      </c>
      <c r="H2" s="39" t="s">
        <v>124</v>
      </c>
      <c r="I2" s="39"/>
      <c r="J2" s="153" t="s">
        <v>120</v>
      </c>
      <c r="K2" s="153"/>
      <c r="L2" s="153" t="s">
        <v>22</v>
      </c>
      <c r="M2" s="153"/>
      <c r="N2" s="153" t="s">
        <v>131</v>
      </c>
      <c r="O2" s="153"/>
      <c r="P2" s="153" t="s">
        <v>121</v>
      </c>
      <c r="Q2" s="153"/>
      <c r="R2" s="153" t="s">
        <v>122</v>
      </c>
      <c r="S2" s="153"/>
      <c r="T2" s="153" t="s">
        <v>84</v>
      </c>
    </row>
    <row r="3" spans="1:20" ht="18.95" customHeight="1">
      <c r="A3" s="152"/>
      <c r="B3" s="152"/>
      <c r="C3" s="152"/>
      <c r="D3" s="153"/>
      <c r="E3" s="153"/>
      <c r="F3" s="153"/>
      <c r="G3" s="149"/>
      <c r="H3" s="41" t="s">
        <v>23</v>
      </c>
      <c r="I3" s="39" t="s">
        <v>18</v>
      </c>
      <c r="J3" s="41" t="s">
        <v>23</v>
      </c>
      <c r="K3" s="39" t="s">
        <v>59</v>
      </c>
      <c r="L3" s="41" t="s">
        <v>23</v>
      </c>
      <c r="M3" s="39" t="s">
        <v>60</v>
      </c>
      <c r="N3" s="41" t="s">
        <v>85</v>
      </c>
      <c r="O3" s="39" t="s">
        <v>60</v>
      </c>
      <c r="P3" s="41" t="s">
        <v>85</v>
      </c>
      <c r="Q3" s="39" t="s">
        <v>60</v>
      </c>
      <c r="R3" s="41" t="s">
        <v>85</v>
      </c>
      <c r="S3" s="39" t="s">
        <v>60</v>
      </c>
      <c r="T3" s="153"/>
    </row>
    <row r="4" spans="1:20" ht="18.95" customHeight="1">
      <c r="C4" s="13" t="s">
        <v>132</v>
      </c>
      <c r="D4" s="37" t="s">
        <v>133</v>
      </c>
      <c r="E4" s="37" t="s">
        <v>134</v>
      </c>
      <c r="F4" s="10" t="s">
        <v>135</v>
      </c>
      <c r="G4" s="25">
        <v>170</v>
      </c>
      <c r="H4" s="21">
        <v>170</v>
      </c>
      <c r="I4" s="3"/>
      <c r="J4" s="21">
        <v>360</v>
      </c>
      <c r="K4" s="11" t="s">
        <v>136</v>
      </c>
      <c r="L4" s="21">
        <v>275</v>
      </c>
      <c r="M4" s="11" t="s">
        <v>137</v>
      </c>
      <c r="N4" s="21">
        <v>200</v>
      </c>
      <c r="O4" s="11" t="s">
        <v>138</v>
      </c>
      <c r="P4" s="21"/>
      <c r="Q4" s="11"/>
      <c r="R4" s="21"/>
      <c r="S4" s="11"/>
      <c r="T4" s="12"/>
    </row>
    <row r="5" spans="1:20" ht="18.95" customHeight="1">
      <c r="C5" s="13" t="s">
        <v>139</v>
      </c>
      <c r="D5" s="37" t="s">
        <v>133</v>
      </c>
      <c r="E5" s="37" t="s">
        <v>140</v>
      </c>
      <c r="F5" s="10" t="s">
        <v>135</v>
      </c>
      <c r="G5" s="25">
        <v>255</v>
      </c>
      <c r="H5" s="21">
        <v>255</v>
      </c>
      <c r="I5" s="3"/>
      <c r="J5" s="21">
        <v>500</v>
      </c>
      <c r="K5" s="11" t="s">
        <v>136</v>
      </c>
      <c r="L5" s="21">
        <v>412</v>
      </c>
      <c r="M5" s="11" t="s">
        <v>137</v>
      </c>
      <c r="N5" s="21">
        <v>300</v>
      </c>
      <c r="O5" s="11" t="s">
        <v>138</v>
      </c>
      <c r="P5" s="21"/>
      <c r="Q5" s="11"/>
      <c r="R5" s="21"/>
      <c r="S5" s="11"/>
      <c r="T5" s="12"/>
    </row>
    <row r="6" spans="1:20" ht="18.95" customHeight="1">
      <c r="C6" s="13" t="s">
        <v>141</v>
      </c>
      <c r="D6" s="37" t="s">
        <v>142</v>
      </c>
      <c r="E6" s="37" t="s">
        <v>143</v>
      </c>
      <c r="F6" s="10" t="s">
        <v>135</v>
      </c>
      <c r="G6" s="25">
        <v>445</v>
      </c>
      <c r="H6" s="21">
        <v>445</v>
      </c>
      <c r="I6" s="3"/>
      <c r="J6" s="21">
        <v>1200</v>
      </c>
      <c r="K6" s="11"/>
      <c r="L6" s="21"/>
      <c r="M6" s="11"/>
      <c r="N6" s="21"/>
      <c r="O6" s="11"/>
      <c r="P6" s="21"/>
      <c r="Q6" s="11"/>
      <c r="R6" s="21"/>
      <c r="S6" s="11"/>
      <c r="T6" s="12"/>
    </row>
    <row r="7" spans="1:20" ht="18.95" customHeight="1">
      <c r="C7" s="13" t="s">
        <v>144</v>
      </c>
      <c r="D7" s="37" t="s">
        <v>142</v>
      </c>
      <c r="E7" s="37" t="s">
        <v>145</v>
      </c>
      <c r="F7" s="10" t="s">
        <v>146</v>
      </c>
      <c r="G7" s="25">
        <v>340</v>
      </c>
      <c r="H7" s="21">
        <v>407</v>
      </c>
      <c r="I7" s="3"/>
      <c r="J7" s="21">
        <v>990</v>
      </c>
      <c r="K7" s="11"/>
      <c r="L7" s="21">
        <v>520</v>
      </c>
      <c r="M7" s="11" t="s">
        <v>147</v>
      </c>
      <c r="N7" s="21">
        <v>340</v>
      </c>
      <c r="O7" s="11" t="s">
        <v>148</v>
      </c>
      <c r="P7" s="21"/>
      <c r="Q7" s="11"/>
      <c r="R7" s="21"/>
      <c r="S7" s="11"/>
      <c r="T7" s="12"/>
    </row>
    <row r="8" spans="1:20" ht="18.95" customHeight="1">
      <c r="C8" s="13" t="s">
        <v>149</v>
      </c>
      <c r="D8" s="37" t="s">
        <v>150</v>
      </c>
      <c r="E8" s="37" t="s">
        <v>151</v>
      </c>
      <c r="F8" s="10" t="s">
        <v>146</v>
      </c>
      <c r="G8" s="25">
        <v>638</v>
      </c>
      <c r="H8" s="21">
        <v>638</v>
      </c>
      <c r="I8" s="3"/>
      <c r="J8" s="21">
        <v>800</v>
      </c>
      <c r="K8" s="11" t="s">
        <v>152</v>
      </c>
      <c r="L8" s="21">
        <v>845</v>
      </c>
      <c r="M8" s="11" t="s">
        <v>153</v>
      </c>
      <c r="N8" s="21">
        <v>790</v>
      </c>
      <c r="O8" s="11" t="s">
        <v>154</v>
      </c>
      <c r="P8" s="21"/>
      <c r="Q8" s="11"/>
      <c r="R8" s="21"/>
      <c r="S8" s="11"/>
      <c r="T8" s="12"/>
    </row>
    <row r="9" spans="1:20" ht="18.95" customHeight="1">
      <c r="D9" s="37" t="s">
        <v>150</v>
      </c>
      <c r="E9" s="37" t="s">
        <v>448</v>
      </c>
      <c r="F9" s="10" t="s">
        <v>449</v>
      </c>
      <c r="G9" s="25">
        <v>973</v>
      </c>
      <c r="H9" s="21"/>
      <c r="I9" s="3"/>
      <c r="J9" s="21">
        <v>3100</v>
      </c>
      <c r="K9" s="11" t="s">
        <v>450</v>
      </c>
      <c r="L9" s="21">
        <v>973</v>
      </c>
      <c r="M9" s="11" t="s">
        <v>153</v>
      </c>
      <c r="N9" s="21"/>
      <c r="O9" s="11"/>
      <c r="P9" s="21"/>
      <c r="Q9" s="11"/>
      <c r="R9" s="21"/>
      <c r="S9" s="11"/>
      <c r="T9" s="12"/>
    </row>
    <row r="10" spans="1:20" ht="18.95" customHeight="1">
      <c r="C10" s="13" t="s">
        <v>155</v>
      </c>
      <c r="D10" s="37" t="s">
        <v>156</v>
      </c>
      <c r="E10" s="37" t="s">
        <v>157</v>
      </c>
      <c r="F10" s="10" t="s">
        <v>146</v>
      </c>
      <c r="G10" s="25">
        <v>603</v>
      </c>
      <c r="H10" s="21">
        <v>603</v>
      </c>
      <c r="I10" s="3"/>
      <c r="J10" s="21">
        <v>650</v>
      </c>
      <c r="K10" s="11" t="s">
        <v>152</v>
      </c>
      <c r="L10" s="21">
        <v>700</v>
      </c>
      <c r="M10" s="11" t="s">
        <v>153</v>
      </c>
      <c r="N10" s="21">
        <v>650</v>
      </c>
      <c r="O10" s="11" t="s">
        <v>154</v>
      </c>
      <c r="P10" s="21"/>
      <c r="Q10" s="11"/>
      <c r="R10" s="21"/>
      <c r="S10" s="11"/>
      <c r="T10" s="12"/>
    </row>
    <row r="11" spans="1:20" ht="18.95" customHeight="1">
      <c r="C11" s="13" t="s">
        <v>158</v>
      </c>
      <c r="D11" s="37" t="s">
        <v>156</v>
      </c>
      <c r="E11" s="37" t="s">
        <v>159</v>
      </c>
      <c r="F11" s="10" t="s">
        <v>146</v>
      </c>
      <c r="G11" s="25">
        <v>726</v>
      </c>
      <c r="H11" s="21">
        <v>839</v>
      </c>
      <c r="I11" s="3"/>
      <c r="J11" s="21">
        <v>1000</v>
      </c>
      <c r="K11" s="11" t="s">
        <v>152</v>
      </c>
      <c r="L11" s="21">
        <v>726</v>
      </c>
      <c r="M11" s="11" t="s">
        <v>153</v>
      </c>
      <c r="N11" s="21">
        <v>920</v>
      </c>
      <c r="O11" s="11" t="s">
        <v>154</v>
      </c>
      <c r="P11" s="21"/>
      <c r="Q11" s="11"/>
      <c r="R11" s="21"/>
      <c r="S11" s="11"/>
      <c r="T11" s="12"/>
    </row>
    <row r="12" spans="1:20" ht="18.95" customHeight="1">
      <c r="C12" s="13" t="s">
        <v>160</v>
      </c>
      <c r="D12" s="37" t="s">
        <v>161</v>
      </c>
      <c r="E12" s="37" t="s">
        <v>162</v>
      </c>
      <c r="F12" s="10" t="s">
        <v>146</v>
      </c>
      <c r="G12" s="25">
        <v>218</v>
      </c>
      <c r="H12" s="21">
        <v>218</v>
      </c>
      <c r="I12" s="3"/>
      <c r="J12" s="21">
        <v>400</v>
      </c>
      <c r="K12" s="11" t="s">
        <v>152</v>
      </c>
      <c r="L12" s="21">
        <v>343</v>
      </c>
      <c r="M12" s="11" t="s">
        <v>153</v>
      </c>
      <c r="N12" s="21">
        <v>290</v>
      </c>
      <c r="O12" s="11" t="s">
        <v>154</v>
      </c>
      <c r="P12" s="21"/>
      <c r="Q12" s="11"/>
      <c r="R12" s="21"/>
      <c r="S12" s="11"/>
      <c r="T12" s="12"/>
    </row>
    <row r="13" spans="1:20" ht="18.95" customHeight="1">
      <c r="C13" s="13" t="s">
        <v>163</v>
      </c>
      <c r="D13" s="37" t="s">
        <v>161</v>
      </c>
      <c r="E13" s="37" t="s">
        <v>164</v>
      </c>
      <c r="F13" s="10" t="s">
        <v>146</v>
      </c>
      <c r="G13" s="25">
        <v>283</v>
      </c>
      <c r="H13" s="21">
        <v>283</v>
      </c>
      <c r="I13" s="3"/>
      <c r="J13" s="21">
        <v>400</v>
      </c>
      <c r="K13" s="11" t="s">
        <v>152</v>
      </c>
      <c r="L13" s="21">
        <v>343</v>
      </c>
      <c r="M13" s="11" t="s">
        <v>153</v>
      </c>
      <c r="N13" s="21">
        <v>400</v>
      </c>
      <c r="O13" s="11" t="s">
        <v>154</v>
      </c>
      <c r="P13" s="21"/>
      <c r="Q13" s="11"/>
      <c r="R13" s="21"/>
      <c r="S13" s="11"/>
      <c r="T13" s="12"/>
    </row>
    <row r="14" spans="1:20" ht="18.95" customHeight="1">
      <c r="C14" s="13" t="s">
        <v>165</v>
      </c>
      <c r="D14" s="37" t="s">
        <v>166</v>
      </c>
      <c r="E14" s="37" t="s">
        <v>167</v>
      </c>
      <c r="F14" s="10" t="s">
        <v>146</v>
      </c>
      <c r="G14" s="25">
        <v>2690</v>
      </c>
      <c r="H14" s="21"/>
      <c r="I14" s="3"/>
      <c r="J14" s="21">
        <v>4620</v>
      </c>
      <c r="K14" s="11" t="s">
        <v>152</v>
      </c>
      <c r="L14" s="21">
        <v>2690</v>
      </c>
      <c r="M14" s="11" t="s">
        <v>153</v>
      </c>
      <c r="N14" s="21">
        <v>3060</v>
      </c>
      <c r="O14" s="11" t="s">
        <v>154</v>
      </c>
      <c r="P14" s="21"/>
      <c r="Q14" s="11"/>
      <c r="R14" s="21"/>
      <c r="S14" s="11"/>
      <c r="T14" s="12"/>
    </row>
    <row r="15" spans="1:20" s="80" customFormat="1" ht="18.95" customHeight="1">
      <c r="A15" s="79"/>
      <c r="B15" s="79"/>
      <c r="C15" s="79" t="s">
        <v>413</v>
      </c>
      <c r="D15" s="37" t="s">
        <v>169</v>
      </c>
      <c r="E15" s="37" t="s">
        <v>418</v>
      </c>
      <c r="F15" s="10" t="s">
        <v>415</v>
      </c>
      <c r="G15" s="25">
        <v>356</v>
      </c>
      <c r="H15" s="21">
        <v>356</v>
      </c>
      <c r="I15" s="3"/>
      <c r="J15" s="21">
        <v>456</v>
      </c>
      <c r="K15" s="11" t="s">
        <v>171</v>
      </c>
      <c r="L15" s="21">
        <v>587</v>
      </c>
      <c r="M15" s="11" t="s">
        <v>172</v>
      </c>
      <c r="N15" s="21"/>
      <c r="O15" s="11"/>
      <c r="P15" s="21"/>
      <c r="Q15" s="11"/>
      <c r="R15" s="21"/>
      <c r="S15" s="11"/>
      <c r="T15" s="12"/>
    </row>
    <row r="16" spans="1:20" ht="18.95" customHeight="1">
      <c r="C16" s="13" t="s">
        <v>168</v>
      </c>
      <c r="D16" s="37" t="s">
        <v>169</v>
      </c>
      <c r="E16" s="37" t="s">
        <v>417</v>
      </c>
      <c r="F16" s="10" t="s">
        <v>135</v>
      </c>
      <c r="G16" s="25">
        <v>544</v>
      </c>
      <c r="H16" s="21">
        <v>544</v>
      </c>
      <c r="I16" s="3"/>
      <c r="J16" s="21">
        <v>693</v>
      </c>
      <c r="K16" s="11" t="s">
        <v>171</v>
      </c>
      <c r="L16" s="21">
        <v>966</v>
      </c>
      <c r="M16" s="11" t="s">
        <v>172</v>
      </c>
      <c r="N16" s="21">
        <v>641</v>
      </c>
      <c r="O16" s="11" t="s">
        <v>173</v>
      </c>
      <c r="P16" s="21"/>
      <c r="Q16" s="11"/>
      <c r="R16" s="21"/>
      <c r="S16" s="11"/>
      <c r="T16" s="12"/>
    </row>
    <row r="17" spans="3:20" ht="18.95" customHeight="1">
      <c r="C17" s="13" t="s">
        <v>174</v>
      </c>
      <c r="D17" s="37" t="s">
        <v>169</v>
      </c>
      <c r="E17" s="37" t="s">
        <v>175</v>
      </c>
      <c r="F17" s="10" t="s">
        <v>135</v>
      </c>
      <c r="G17" s="25">
        <v>826</v>
      </c>
      <c r="H17" s="21">
        <v>826</v>
      </c>
      <c r="I17" s="3"/>
      <c r="J17" s="21">
        <v>1051</v>
      </c>
      <c r="K17" s="11" t="s">
        <v>171</v>
      </c>
      <c r="L17" s="21">
        <v>1505</v>
      </c>
      <c r="M17" s="11" t="s">
        <v>172</v>
      </c>
      <c r="N17" s="21">
        <v>980</v>
      </c>
      <c r="O17" s="11" t="s">
        <v>173</v>
      </c>
      <c r="P17" s="21"/>
      <c r="Q17" s="11"/>
      <c r="R17" s="21"/>
      <c r="S17" s="11"/>
      <c r="T17" s="12"/>
    </row>
    <row r="18" spans="3:20" ht="18.95" customHeight="1">
      <c r="C18" s="13" t="s">
        <v>176</v>
      </c>
      <c r="D18" s="37" t="s">
        <v>177</v>
      </c>
      <c r="E18" s="37" t="s">
        <v>178</v>
      </c>
      <c r="F18" s="10" t="s">
        <v>135</v>
      </c>
      <c r="G18" s="25">
        <v>519</v>
      </c>
      <c r="H18" s="21">
        <v>676</v>
      </c>
      <c r="I18" s="3"/>
      <c r="J18" s="21">
        <v>519</v>
      </c>
      <c r="K18" s="11" t="s">
        <v>179</v>
      </c>
      <c r="L18" s="21">
        <v>1359</v>
      </c>
      <c r="M18" s="11" t="s">
        <v>180</v>
      </c>
      <c r="N18" s="21">
        <v>983</v>
      </c>
      <c r="O18" s="11" t="s">
        <v>173</v>
      </c>
      <c r="P18" s="21"/>
      <c r="Q18" s="11"/>
      <c r="R18" s="21"/>
      <c r="S18" s="11"/>
      <c r="T18" s="12"/>
    </row>
    <row r="19" spans="3:20" ht="18.95" customHeight="1">
      <c r="C19" s="13" t="s">
        <v>181</v>
      </c>
      <c r="D19" s="37" t="s">
        <v>182</v>
      </c>
      <c r="E19" s="37" t="s">
        <v>183</v>
      </c>
      <c r="F19" s="10" t="s">
        <v>135</v>
      </c>
      <c r="G19" s="25">
        <v>570</v>
      </c>
      <c r="H19" s="21">
        <v>570</v>
      </c>
      <c r="I19" s="3"/>
      <c r="J19" s="21"/>
      <c r="K19" s="11"/>
      <c r="L19" s="21">
        <v>1574</v>
      </c>
      <c r="M19" s="11" t="s">
        <v>184</v>
      </c>
      <c r="N19" s="21">
        <v>1120</v>
      </c>
      <c r="O19" s="11" t="s">
        <v>185</v>
      </c>
      <c r="P19" s="21"/>
      <c r="Q19" s="11"/>
      <c r="R19" s="21"/>
      <c r="S19" s="11"/>
      <c r="T19" s="12"/>
    </row>
    <row r="20" spans="3:20" ht="18.95" customHeight="1">
      <c r="C20" s="13" t="s">
        <v>181</v>
      </c>
      <c r="D20" s="37" t="s">
        <v>186</v>
      </c>
      <c r="E20" s="37" t="s">
        <v>183</v>
      </c>
      <c r="F20" s="10" t="s">
        <v>135</v>
      </c>
      <c r="G20" s="25">
        <v>570</v>
      </c>
      <c r="H20" s="21">
        <v>570</v>
      </c>
      <c r="I20" s="3"/>
      <c r="J20" s="21"/>
      <c r="K20" s="11"/>
      <c r="L20" s="21">
        <v>1574</v>
      </c>
      <c r="M20" s="11" t="s">
        <v>184</v>
      </c>
      <c r="N20" s="21">
        <v>1120</v>
      </c>
      <c r="O20" s="11" t="s">
        <v>185</v>
      </c>
      <c r="P20" s="21"/>
      <c r="Q20" s="11"/>
      <c r="R20" s="21"/>
      <c r="S20" s="11"/>
      <c r="T20" s="12"/>
    </row>
    <row r="21" spans="3:20" ht="18.95" customHeight="1">
      <c r="C21" s="13" t="s">
        <v>187</v>
      </c>
      <c r="D21" s="37" t="s">
        <v>188</v>
      </c>
      <c r="E21" s="37" t="s">
        <v>189</v>
      </c>
      <c r="F21" s="10" t="s">
        <v>146</v>
      </c>
      <c r="G21" s="25">
        <v>5500</v>
      </c>
      <c r="H21" s="21"/>
      <c r="I21" s="3"/>
      <c r="J21" s="21"/>
      <c r="K21" s="11"/>
      <c r="L21" s="21"/>
      <c r="M21" s="11"/>
      <c r="N21" s="21">
        <v>9360</v>
      </c>
      <c r="O21" s="11" t="s">
        <v>190</v>
      </c>
      <c r="P21" s="21">
        <v>5500</v>
      </c>
      <c r="Q21" s="11" t="s">
        <v>147</v>
      </c>
      <c r="R21" s="21"/>
      <c r="S21" s="11"/>
      <c r="T21" s="12"/>
    </row>
    <row r="22" spans="3:20" ht="18.95" customHeight="1">
      <c r="C22" s="13" t="s">
        <v>181</v>
      </c>
      <c r="D22" s="37" t="s">
        <v>191</v>
      </c>
      <c r="E22" s="37" t="s">
        <v>192</v>
      </c>
      <c r="F22" s="10" t="s">
        <v>146</v>
      </c>
      <c r="G22" s="25">
        <v>110000</v>
      </c>
      <c r="H22" s="21"/>
      <c r="I22" s="3"/>
      <c r="J22" s="21"/>
      <c r="K22" s="11"/>
      <c r="L22" s="21"/>
      <c r="M22" s="11"/>
      <c r="N22" s="21"/>
      <c r="O22" s="11"/>
      <c r="P22" s="21">
        <v>110000</v>
      </c>
      <c r="Q22" s="11" t="s">
        <v>147</v>
      </c>
      <c r="R22" s="21"/>
      <c r="S22" s="11"/>
      <c r="T22" s="12"/>
    </row>
    <row r="23" spans="3:20" ht="18.95" customHeight="1">
      <c r="C23" s="13" t="s">
        <v>181</v>
      </c>
      <c r="D23" s="37" t="s">
        <v>191</v>
      </c>
      <c r="E23" s="37" t="s">
        <v>193</v>
      </c>
      <c r="F23" s="10" t="s">
        <v>146</v>
      </c>
      <c r="G23" s="25">
        <v>120000</v>
      </c>
      <c r="H23" s="21"/>
      <c r="I23" s="3"/>
      <c r="J23" s="21"/>
      <c r="K23" s="11"/>
      <c r="L23" s="21"/>
      <c r="M23" s="11"/>
      <c r="N23" s="21"/>
      <c r="O23" s="11"/>
      <c r="P23" s="21">
        <v>120000</v>
      </c>
      <c r="Q23" s="11" t="s">
        <v>147</v>
      </c>
      <c r="R23" s="21"/>
      <c r="S23" s="11"/>
      <c r="T23" s="12"/>
    </row>
    <row r="24" spans="3:20" ht="18.95" customHeight="1">
      <c r="C24" s="13" t="s">
        <v>181</v>
      </c>
      <c r="D24" s="37" t="s">
        <v>194</v>
      </c>
      <c r="E24" s="37" t="s">
        <v>195</v>
      </c>
      <c r="F24" s="10" t="s">
        <v>196</v>
      </c>
      <c r="G24" s="25">
        <v>98200</v>
      </c>
      <c r="H24" s="21"/>
      <c r="I24" s="3"/>
      <c r="J24" s="21"/>
      <c r="K24" s="11"/>
      <c r="L24" s="21"/>
      <c r="M24" s="11"/>
      <c r="N24" s="21">
        <v>98200</v>
      </c>
      <c r="O24" s="11" t="s">
        <v>197</v>
      </c>
      <c r="P24" s="21"/>
      <c r="Q24" s="11"/>
      <c r="R24" s="21"/>
      <c r="S24" s="11"/>
      <c r="T24" s="12"/>
    </row>
    <row r="25" spans="3:20" ht="18.95" customHeight="1">
      <c r="C25" s="13" t="s">
        <v>390</v>
      </c>
      <c r="D25" s="37" t="s">
        <v>391</v>
      </c>
      <c r="E25" s="37" t="s">
        <v>392</v>
      </c>
      <c r="F25" s="10" t="s">
        <v>146</v>
      </c>
      <c r="G25" s="25">
        <v>952</v>
      </c>
      <c r="H25" s="21">
        <v>952</v>
      </c>
      <c r="I25" s="3"/>
      <c r="J25" s="21">
        <v>2417</v>
      </c>
      <c r="K25" s="11" t="s">
        <v>393</v>
      </c>
      <c r="L25" s="21">
        <v>2580</v>
      </c>
      <c r="M25" s="11" t="s">
        <v>394</v>
      </c>
      <c r="N25" s="21">
        <v>1760</v>
      </c>
      <c r="O25" s="11" t="s">
        <v>395</v>
      </c>
      <c r="P25" s="21"/>
      <c r="Q25" s="11"/>
      <c r="R25" s="21"/>
      <c r="S25" s="11"/>
      <c r="T25" s="12"/>
    </row>
    <row r="26" spans="3:20" ht="18.95" customHeight="1">
      <c r="C26" s="13" t="s">
        <v>198</v>
      </c>
      <c r="D26" s="37" t="s">
        <v>199</v>
      </c>
      <c r="E26" s="37" t="s">
        <v>200</v>
      </c>
      <c r="F26" s="10" t="s">
        <v>146</v>
      </c>
      <c r="G26" s="25">
        <v>16483</v>
      </c>
      <c r="H26" s="21">
        <v>16483</v>
      </c>
      <c r="I26" s="3"/>
      <c r="J26" s="21"/>
      <c r="K26" s="11"/>
      <c r="L26" s="21">
        <v>28000</v>
      </c>
      <c r="M26" s="11" t="s">
        <v>201</v>
      </c>
      <c r="N26" s="21">
        <v>25000</v>
      </c>
      <c r="O26" s="11" t="s">
        <v>202</v>
      </c>
      <c r="P26" s="21"/>
      <c r="Q26" s="11"/>
      <c r="R26" s="21"/>
      <c r="S26" s="11"/>
      <c r="T26" s="12"/>
    </row>
    <row r="27" spans="3:20" ht="18.95" customHeight="1">
      <c r="C27" s="13" t="s">
        <v>203</v>
      </c>
      <c r="D27" s="37" t="s">
        <v>199</v>
      </c>
      <c r="E27" s="37" t="s">
        <v>204</v>
      </c>
      <c r="F27" s="10" t="s">
        <v>146</v>
      </c>
      <c r="G27" s="25">
        <v>23050</v>
      </c>
      <c r="H27" s="21">
        <v>23050</v>
      </c>
      <c r="I27" s="3"/>
      <c r="J27" s="21"/>
      <c r="K27" s="11"/>
      <c r="L27" s="21">
        <v>35000</v>
      </c>
      <c r="M27" s="11" t="s">
        <v>201</v>
      </c>
      <c r="N27" s="21">
        <v>45000</v>
      </c>
      <c r="O27" s="11" t="s">
        <v>202</v>
      </c>
      <c r="P27" s="21"/>
      <c r="Q27" s="11"/>
      <c r="R27" s="21"/>
      <c r="S27" s="11"/>
      <c r="T27" s="12"/>
    </row>
    <row r="28" spans="3:20" ht="18.95" customHeight="1">
      <c r="C28" s="13" t="s">
        <v>205</v>
      </c>
      <c r="D28" s="37" t="s">
        <v>206</v>
      </c>
      <c r="E28" s="37" t="s">
        <v>207</v>
      </c>
      <c r="F28" s="10" t="s">
        <v>146</v>
      </c>
      <c r="G28" s="25">
        <v>180</v>
      </c>
      <c r="H28" s="21"/>
      <c r="I28" s="3"/>
      <c r="J28" s="21"/>
      <c r="K28" s="11"/>
      <c r="L28" s="21"/>
      <c r="M28" s="11"/>
      <c r="N28" s="21"/>
      <c r="O28" s="11"/>
      <c r="P28" s="21">
        <v>180</v>
      </c>
      <c r="Q28" s="11" t="s">
        <v>147</v>
      </c>
      <c r="R28" s="21"/>
      <c r="S28" s="11"/>
      <c r="T28" s="12"/>
    </row>
    <row r="29" spans="3:20" ht="18.95" customHeight="1">
      <c r="C29" s="13" t="s">
        <v>181</v>
      </c>
      <c r="D29" s="37" t="s">
        <v>206</v>
      </c>
      <c r="E29" s="37" t="s">
        <v>208</v>
      </c>
      <c r="F29" s="10" t="s">
        <v>146</v>
      </c>
      <c r="G29" s="25">
        <v>250</v>
      </c>
      <c r="H29" s="21"/>
      <c r="I29" s="3"/>
      <c r="J29" s="21"/>
      <c r="K29" s="11"/>
      <c r="L29" s="21"/>
      <c r="M29" s="11"/>
      <c r="N29" s="21"/>
      <c r="O29" s="11"/>
      <c r="P29" s="21">
        <v>250</v>
      </c>
      <c r="Q29" s="11" t="s">
        <v>147</v>
      </c>
      <c r="R29" s="21"/>
      <c r="S29" s="11"/>
      <c r="T29" s="12"/>
    </row>
    <row r="30" spans="3:20" ht="18.95" customHeight="1">
      <c r="C30" s="13" t="s">
        <v>181</v>
      </c>
      <c r="D30" s="37" t="s">
        <v>209</v>
      </c>
      <c r="E30" s="37" t="s">
        <v>210</v>
      </c>
      <c r="F30" s="10" t="s">
        <v>146</v>
      </c>
      <c r="G30" s="25">
        <v>20000</v>
      </c>
      <c r="H30" s="21"/>
      <c r="I30" s="3"/>
      <c r="J30" s="21"/>
      <c r="K30" s="11"/>
      <c r="L30" s="21"/>
      <c r="M30" s="11"/>
      <c r="N30" s="21"/>
      <c r="O30" s="11"/>
      <c r="P30" s="21">
        <v>20000</v>
      </c>
      <c r="Q30" s="11" t="s">
        <v>147</v>
      </c>
      <c r="R30" s="21"/>
      <c r="S30" s="11"/>
      <c r="T30" s="12"/>
    </row>
    <row r="31" spans="3:20" ht="18.95" customHeight="1">
      <c r="C31" s="13" t="s">
        <v>181</v>
      </c>
      <c r="D31" s="37" t="s">
        <v>396</v>
      </c>
      <c r="E31" s="37" t="s">
        <v>397</v>
      </c>
      <c r="F31" s="10" t="s">
        <v>146</v>
      </c>
      <c r="G31" s="25">
        <v>120000</v>
      </c>
      <c r="H31" s="21"/>
      <c r="I31" s="3"/>
      <c r="J31" s="21"/>
      <c r="K31" s="11"/>
      <c r="L31" s="21"/>
      <c r="M31" s="11"/>
      <c r="N31" s="21"/>
      <c r="O31" s="11"/>
      <c r="P31" s="21">
        <v>120000</v>
      </c>
      <c r="Q31" s="11" t="s">
        <v>147</v>
      </c>
      <c r="R31" s="21"/>
      <c r="S31" s="11"/>
      <c r="T31" s="12"/>
    </row>
    <row r="32" spans="3:20" ht="18.95" customHeight="1">
      <c r="C32" s="13" t="s">
        <v>181</v>
      </c>
      <c r="D32" s="37" t="s">
        <v>398</v>
      </c>
      <c r="E32" s="37" t="s">
        <v>397</v>
      </c>
      <c r="F32" s="10" t="s">
        <v>146</v>
      </c>
      <c r="G32" s="25">
        <v>100000</v>
      </c>
      <c r="H32" s="21"/>
      <c r="I32" s="3"/>
      <c r="J32" s="21"/>
      <c r="K32" s="11"/>
      <c r="L32" s="21"/>
      <c r="M32" s="11"/>
      <c r="N32" s="21"/>
      <c r="O32" s="11"/>
      <c r="P32" s="21">
        <v>100000</v>
      </c>
      <c r="Q32" s="11" t="s">
        <v>147</v>
      </c>
      <c r="R32" s="21"/>
      <c r="S32" s="11"/>
      <c r="T32" s="12"/>
    </row>
    <row r="33" spans="3:20" ht="18.95" customHeight="1">
      <c r="C33" s="13" t="s">
        <v>211</v>
      </c>
      <c r="D33" s="37" t="s">
        <v>212</v>
      </c>
      <c r="E33" s="37" t="s">
        <v>213</v>
      </c>
      <c r="F33" s="10" t="s">
        <v>214</v>
      </c>
      <c r="G33" s="25">
        <v>284880</v>
      </c>
      <c r="H33" s="21"/>
      <c r="I33" s="3"/>
      <c r="J33" s="21"/>
      <c r="K33" s="11"/>
      <c r="L33" s="21"/>
      <c r="M33" s="11"/>
      <c r="N33" s="21"/>
      <c r="O33" s="11"/>
      <c r="P33" s="21"/>
      <c r="Q33" s="11"/>
      <c r="R33" s="21"/>
      <c r="S33" s="11"/>
      <c r="T33" s="12"/>
    </row>
    <row r="34" spans="3:20" ht="18.95" customHeight="1">
      <c r="C34" s="13" t="s">
        <v>215</v>
      </c>
      <c r="D34" s="37" t="s">
        <v>212</v>
      </c>
      <c r="E34" s="37" t="s">
        <v>216</v>
      </c>
      <c r="F34" s="10" t="s">
        <v>214</v>
      </c>
      <c r="G34" s="25">
        <v>436224</v>
      </c>
      <c r="H34" s="21"/>
      <c r="I34" s="3"/>
      <c r="J34" s="21"/>
      <c r="K34" s="11"/>
      <c r="L34" s="21"/>
      <c r="M34" s="11"/>
      <c r="N34" s="21"/>
      <c r="O34" s="11"/>
      <c r="P34" s="21"/>
      <c r="Q34" s="11"/>
      <c r="R34" s="21"/>
      <c r="S34" s="11"/>
      <c r="T34" s="12"/>
    </row>
    <row r="35" spans="3:20" ht="18.95" customHeight="1">
      <c r="C35" s="13" t="s">
        <v>217</v>
      </c>
      <c r="D35" s="37" t="s">
        <v>212</v>
      </c>
      <c r="E35" s="37" t="s">
        <v>218</v>
      </c>
      <c r="F35" s="10" t="s">
        <v>214</v>
      </c>
      <c r="G35" s="25">
        <v>315528</v>
      </c>
      <c r="H35" s="21"/>
      <c r="I35" s="3"/>
      <c r="J35" s="21"/>
      <c r="K35" s="11"/>
      <c r="L35" s="21"/>
      <c r="M35" s="11"/>
      <c r="N35" s="21"/>
      <c r="O35" s="11"/>
      <c r="P35" s="21"/>
      <c r="Q35" s="11"/>
      <c r="R35" s="21"/>
      <c r="S35" s="11"/>
      <c r="T35" s="12"/>
    </row>
    <row r="36" spans="3:20" ht="18.95" customHeight="1">
      <c r="C36" s="13" t="s">
        <v>219</v>
      </c>
      <c r="D36" s="37" t="s">
        <v>212</v>
      </c>
      <c r="E36" s="37" t="s">
        <v>220</v>
      </c>
      <c r="F36" s="10" t="s">
        <v>214</v>
      </c>
      <c r="G36" s="25">
        <v>172068</v>
      </c>
      <c r="H36" s="21"/>
      <c r="I36" s="3"/>
      <c r="J36" s="21"/>
      <c r="K36" s="11"/>
      <c r="L36" s="21"/>
      <c r="M36" s="11"/>
      <c r="N36" s="21"/>
      <c r="O36" s="11"/>
      <c r="P36" s="21"/>
      <c r="Q36" s="11"/>
      <c r="R36" s="21"/>
      <c r="S36" s="11"/>
      <c r="T36" s="12"/>
    </row>
    <row r="37" spans="3:20" ht="18.95" customHeight="1">
      <c r="C37" s="13" t="s">
        <v>221</v>
      </c>
      <c r="D37" s="37" t="s">
        <v>212</v>
      </c>
      <c r="E37" s="37" t="s">
        <v>222</v>
      </c>
      <c r="F37" s="10" t="s">
        <v>214</v>
      </c>
      <c r="G37" s="25">
        <v>226122</v>
      </c>
      <c r="H37" s="21"/>
      <c r="I37" s="3"/>
      <c r="J37" s="21"/>
      <c r="K37" s="11"/>
      <c r="L37" s="21"/>
      <c r="M37" s="11"/>
      <c r="N37" s="21"/>
      <c r="O37" s="11"/>
      <c r="P37" s="21"/>
      <c r="Q37" s="11"/>
      <c r="R37" s="21"/>
      <c r="S37" s="11"/>
      <c r="T37" s="12"/>
    </row>
    <row r="38" spans="3:20" ht="18.95" customHeight="1">
      <c r="C38" s="13" t="s">
        <v>223</v>
      </c>
      <c r="D38" s="37" t="s">
        <v>212</v>
      </c>
      <c r="E38" s="37" t="s">
        <v>224</v>
      </c>
      <c r="F38" s="10" t="s">
        <v>214</v>
      </c>
      <c r="G38" s="25">
        <v>393090</v>
      </c>
      <c r="H38" s="21"/>
      <c r="I38" s="3"/>
      <c r="J38" s="21"/>
      <c r="K38" s="11"/>
      <c r="L38" s="21"/>
      <c r="M38" s="11"/>
      <c r="N38" s="21"/>
      <c r="O38" s="11"/>
      <c r="P38" s="21"/>
      <c r="Q38" s="11"/>
      <c r="R38" s="21"/>
      <c r="S38" s="11"/>
      <c r="T38" s="12"/>
    </row>
    <row r="39" spans="3:20" ht="18.95" customHeight="1">
      <c r="C39" s="13" t="s">
        <v>225</v>
      </c>
      <c r="D39" s="37" t="s">
        <v>212</v>
      </c>
      <c r="E39" s="37" t="s">
        <v>226</v>
      </c>
      <c r="F39" s="10" t="s">
        <v>214</v>
      </c>
      <c r="G39" s="25">
        <v>446358</v>
      </c>
      <c r="H39" s="21"/>
      <c r="I39" s="3"/>
      <c r="J39" s="21"/>
      <c r="K39" s="11"/>
      <c r="L39" s="21"/>
      <c r="M39" s="11"/>
      <c r="N39" s="21"/>
      <c r="O39" s="11"/>
      <c r="P39" s="21"/>
      <c r="Q39" s="11"/>
      <c r="R39" s="21"/>
      <c r="S39" s="11"/>
      <c r="T39" s="12"/>
    </row>
    <row r="40" spans="3:20" ht="18.95" customHeight="1">
      <c r="C40" s="13" t="s">
        <v>227</v>
      </c>
      <c r="D40" s="37" t="s">
        <v>212</v>
      </c>
      <c r="E40" s="37" t="s">
        <v>228</v>
      </c>
      <c r="F40" s="10" t="s">
        <v>214</v>
      </c>
      <c r="G40" s="25">
        <v>273676</v>
      </c>
      <c r="H40" s="21"/>
      <c r="I40" s="3"/>
      <c r="J40" s="21"/>
      <c r="K40" s="11"/>
      <c r="L40" s="21"/>
      <c r="M40" s="11"/>
      <c r="N40" s="21"/>
      <c r="O40" s="11"/>
      <c r="P40" s="21"/>
      <c r="Q40" s="11"/>
      <c r="R40" s="21"/>
      <c r="S40" s="11"/>
      <c r="T40" s="12"/>
    </row>
    <row r="41" spans="3:20" ht="18.95" customHeight="1">
      <c r="C41" s="13" t="s">
        <v>229</v>
      </c>
      <c r="D41" s="37" t="s">
        <v>212</v>
      </c>
      <c r="E41" s="37" t="s">
        <v>230</v>
      </c>
      <c r="F41" s="10" t="s">
        <v>214</v>
      </c>
      <c r="G41" s="25">
        <v>304156</v>
      </c>
      <c r="H41" s="21"/>
      <c r="I41" s="3"/>
      <c r="J41" s="21"/>
      <c r="K41" s="11"/>
      <c r="L41" s="21"/>
      <c r="M41" s="11"/>
      <c r="N41" s="21"/>
      <c r="O41" s="11"/>
      <c r="P41" s="21"/>
      <c r="Q41" s="11"/>
      <c r="R41" s="21"/>
      <c r="S41" s="11"/>
      <c r="T41" s="12"/>
    </row>
    <row r="42" spans="3:20" ht="18.95" customHeight="1">
      <c r="D42" s="37"/>
      <c r="E42" s="37"/>
      <c r="F42" s="10"/>
      <c r="G42" s="25"/>
      <c r="H42" s="21"/>
      <c r="I42" s="3"/>
      <c r="J42" s="21"/>
      <c r="K42" s="11"/>
      <c r="L42" s="21"/>
      <c r="M42" s="11"/>
      <c r="N42" s="21"/>
      <c r="O42" s="11"/>
      <c r="P42" s="21"/>
      <c r="Q42" s="11"/>
      <c r="R42" s="21"/>
      <c r="S42" s="11"/>
      <c r="T42" s="12"/>
    </row>
    <row r="43" spans="3:20" ht="18.95" customHeight="1">
      <c r="D43" s="37"/>
      <c r="E43" s="37"/>
      <c r="F43" s="10"/>
      <c r="G43" s="25"/>
      <c r="H43" s="21"/>
      <c r="I43" s="3"/>
      <c r="J43" s="21"/>
      <c r="K43" s="11"/>
      <c r="L43" s="21"/>
      <c r="M43" s="11"/>
      <c r="N43" s="21"/>
      <c r="O43" s="11"/>
      <c r="P43" s="21"/>
      <c r="Q43" s="11"/>
      <c r="R43" s="21"/>
      <c r="S43" s="11"/>
      <c r="T43" s="12"/>
    </row>
    <row r="44" spans="3:20" ht="18.95" customHeight="1">
      <c r="D44" s="37"/>
      <c r="E44" s="37"/>
      <c r="F44" s="10"/>
      <c r="G44" s="25"/>
      <c r="H44" s="21"/>
      <c r="I44" s="3"/>
      <c r="J44" s="21"/>
      <c r="K44" s="11"/>
      <c r="L44" s="21"/>
      <c r="M44" s="11"/>
      <c r="N44" s="21"/>
      <c r="O44" s="11"/>
      <c r="P44" s="21"/>
      <c r="Q44" s="11"/>
      <c r="R44" s="21"/>
      <c r="S44" s="11"/>
      <c r="T44" s="12"/>
    </row>
    <row r="45" spans="3:20" ht="18.95" customHeight="1">
      <c r="D45" s="37"/>
      <c r="E45" s="37"/>
      <c r="F45" s="10"/>
      <c r="G45" s="25"/>
      <c r="H45" s="21"/>
      <c r="I45" s="3"/>
      <c r="J45" s="21"/>
      <c r="K45" s="11"/>
      <c r="L45" s="21"/>
      <c r="M45" s="11"/>
      <c r="N45" s="21"/>
      <c r="O45" s="11"/>
      <c r="P45" s="21"/>
      <c r="Q45" s="11"/>
      <c r="R45" s="21"/>
      <c r="S45" s="11"/>
      <c r="T45" s="12"/>
    </row>
    <row r="46" spans="3:20" ht="18.95" customHeight="1">
      <c r="D46" s="37"/>
      <c r="E46" s="37"/>
      <c r="F46" s="10"/>
      <c r="G46" s="25"/>
      <c r="H46" s="21"/>
      <c r="I46" s="3"/>
      <c r="J46" s="21"/>
      <c r="K46" s="11"/>
      <c r="L46" s="21"/>
      <c r="M46" s="11"/>
      <c r="N46" s="21"/>
      <c r="O46" s="11"/>
      <c r="P46" s="21"/>
      <c r="Q46" s="11"/>
      <c r="R46" s="21"/>
      <c r="S46" s="11"/>
      <c r="T46" s="12"/>
    </row>
    <row r="47" spans="3:20" ht="18.95" customHeight="1">
      <c r="D47" s="37"/>
      <c r="E47" s="37"/>
      <c r="F47" s="10"/>
      <c r="G47" s="25"/>
      <c r="H47" s="21"/>
      <c r="I47" s="3"/>
      <c r="J47" s="21"/>
      <c r="K47" s="11"/>
      <c r="L47" s="21"/>
      <c r="M47" s="11"/>
      <c r="N47" s="21"/>
      <c r="O47" s="11"/>
      <c r="P47" s="21"/>
      <c r="Q47" s="11"/>
      <c r="R47" s="21"/>
      <c r="S47" s="11"/>
      <c r="T47" s="12"/>
    </row>
    <row r="48" spans="3:20" ht="18.95" customHeight="1">
      <c r="D48" s="37"/>
      <c r="E48" s="37"/>
      <c r="F48" s="10"/>
      <c r="G48" s="25"/>
      <c r="H48" s="21"/>
      <c r="I48" s="3"/>
      <c r="J48" s="21"/>
      <c r="K48" s="11"/>
      <c r="L48" s="21"/>
      <c r="M48" s="11"/>
      <c r="N48" s="21"/>
      <c r="O48" s="11"/>
      <c r="P48" s="21"/>
      <c r="Q48" s="11"/>
      <c r="R48" s="21"/>
      <c r="S48" s="11"/>
      <c r="T48" s="12"/>
    </row>
    <row r="49" spans="4:20" ht="18.95" customHeight="1">
      <c r="D49" s="37"/>
      <c r="E49" s="37"/>
      <c r="F49" s="10"/>
      <c r="G49" s="25"/>
      <c r="H49" s="21"/>
      <c r="I49" s="3"/>
      <c r="J49" s="21"/>
      <c r="K49" s="11"/>
      <c r="L49" s="21"/>
      <c r="M49" s="11"/>
      <c r="N49" s="21"/>
      <c r="O49" s="11"/>
      <c r="P49" s="21"/>
      <c r="Q49" s="11"/>
      <c r="R49" s="21"/>
      <c r="S49" s="11"/>
      <c r="T49" s="12"/>
    </row>
    <row r="50" spans="4:20" ht="18.95" customHeight="1">
      <c r="D50" s="37"/>
      <c r="E50" s="37"/>
      <c r="F50" s="10"/>
      <c r="G50" s="25"/>
      <c r="H50" s="21"/>
      <c r="I50" s="3"/>
      <c r="J50" s="21"/>
      <c r="K50" s="11"/>
      <c r="L50" s="21"/>
      <c r="M50" s="11"/>
      <c r="N50" s="21"/>
      <c r="O50" s="11"/>
      <c r="P50" s="21"/>
      <c r="Q50" s="11"/>
      <c r="R50" s="21"/>
      <c r="S50" s="11"/>
      <c r="T50" s="12"/>
    </row>
    <row r="51" spans="4:20" ht="18.95" customHeight="1">
      <c r="D51" s="37"/>
      <c r="E51" s="37"/>
      <c r="F51" s="10"/>
      <c r="G51" s="25"/>
      <c r="H51" s="21"/>
      <c r="I51" s="3"/>
      <c r="J51" s="21"/>
      <c r="K51" s="11"/>
      <c r="L51" s="21"/>
      <c r="M51" s="11"/>
      <c r="N51" s="21"/>
      <c r="O51" s="11"/>
      <c r="P51" s="21"/>
      <c r="Q51" s="11"/>
      <c r="R51" s="21"/>
      <c r="S51" s="11"/>
      <c r="T51" s="12"/>
    </row>
    <row r="52" spans="4:20" ht="18.95" customHeight="1">
      <c r="D52" s="37"/>
      <c r="E52" s="37"/>
      <c r="F52" s="10"/>
      <c r="G52" s="25"/>
      <c r="H52" s="21"/>
      <c r="I52" s="3"/>
      <c r="J52" s="21"/>
      <c r="K52" s="11"/>
      <c r="L52" s="21"/>
      <c r="M52" s="11"/>
      <c r="N52" s="21"/>
      <c r="O52" s="11"/>
      <c r="P52" s="21"/>
      <c r="Q52" s="11"/>
      <c r="R52" s="21"/>
      <c r="S52" s="11"/>
      <c r="T52" s="12"/>
    </row>
    <row r="53" spans="4:20" ht="18.95" customHeight="1">
      <c r="D53" s="37"/>
      <c r="E53" s="37"/>
      <c r="F53" s="10"/>
      <c r="G53" s="25"/>
      <c r="H53" s="21"/>
      <c r="I53" s="3"/>
      <c r="J53" s="21"/>
      <c r="K53" s="11"/>
      <c r="L53" s="21"/>
      <c r="M53" s="11"/>
      <c r="N53" s="21"/>
      <c r="O53" s="11"/>
      <c r="P53" s="21"/>
      <c r="Q53" s="11"/>
      <c r="R53" s="21"/>
      <c r="S53" s="11"/>
      <c r="T53" s="12"/>
    </row>
    <row r="54" spans="4:20" ht="18.95" customHeight="1">
      <c r="D54" s="37"/>
      <c r="E54" s="37"/>
      <c r="F54" s="10"/>
      <c r="G54" s="25"/>
      <c r="H54" s="21"/>
      <c r="I54" s="3"/>
      <c r="J54" s="21"/>
      <c r="K54" s="11"/>
      <c r="L54" s="21"/>
      <c r="M54" s="11"/>
      <c r="N54" s="21"/>
      <c r="O54" s="11"/>
      <c r="P54" s="21"/>
      <c r="Q54" s="11"/>
      <c r="R54" s="21"/>
      <c r="S54" s="11"/>
      <c r="T54" s="12"/>
    </row>
    <row r="55" spans="4:20" ht="18.95" customHeight="1">
      <c r="D55" s="37"/>
      <c r="E55" s="37"/>
      <c r="F55" s="10"/>
      <c r="G55" s="25"/>
      <c r="H55" s="21"/>
      <c r="I55" s="3"/>
      <c r="J55" s="21"/>
      <c r="K55" s="11"/>
      <c r="L55" s="21"/>
      <c r="M55" s="11"/>
      <c r="N55" s="21"/>
      <c r="O55" s="11"/>
      <c r="P55" s="21"/>
      <c r="Q55" s="11"/>
      <c r="R55" s="21"/>
      <c r="S55" s="11"/>
      <c r="T55" s="12"/>
    </row>
    <row r="56" spans="4:20" ht="18.95" customHeight="1">
      <c r="D56" s="37"/>
      <c r="E56" s="37"/>
      <c r="F56" s="10"/>
      <c r="G56" s="25"/>
      <c r="H56" s="21"/>
      <c r="I56" s="3"/>
      <c r="J56" s="21"/>
      <c r="K56" s="11"/>
      <c r="L56" s="21"/>
      <c r="M56" s="11"/>
      <c r="N56" s="21"/>
      <c r="O56" s="11"/>
      <c r="P56" s="21"/>
      <c r="Q56" s="11"/>
      <c r="R56" s="21"/>
      <c r="S56" s="11"/>
      <c r="T56" s="12"/>
    </row>
    <row r="57" spans="4:20" ht="18.95" customHeight="1">
      <c r="D57" s="37"/>
      <c r="E57" s="37"/>
      <c r="F57" s="10"/>
      <c r="G57" s="25"/>
      <c r="H57" s="21"/>
      <c r="I57" s="3"/>
      <c r="J57" s="21"/>
      <c r="K57" s="11"/>
      <c r="L57" s="21"/>
      <c r="M57" s="11"/>
      <c r="N57" s="21"/>
      <c r="O57" s="11"/>
      <c r="P57" s="21"/>
      <c r="Q57" s="11"/>
      <c r="R57" s="21"/>
      <c r="S57" s="11"/>
      <c r="T57" s="12"/>
    </row>
    <row r="58" spans="4:20" ht="18.95" customHeight="1">
      <c r="D58" s="37"/>
      <c r="E58" s="37"/>
      <c r="F58" s="10"/>
      <c r="G58" s="25"/>
      <c r="H58" s="21"/>
      <c r="I58" s="3"/>
      <c r="J58" s="21"/>
      <c r="K58" s="11"/>
      <c r="L58" s="21"/>
      <c r="M58" s="11"/>
      <c r="N58" s="21"/>
      <c r="O58" s="11"/>
      <c r="P58" s="21"/>
      <c r="Q58" s="11"/>
      <c r="R58" s="21"/>
      <c r="S58" s="11"/>
      <c r="T58" s="12"/>
    </row>
    <row r="59" spans="4:20" ht="18.95" customHeight="1">
      <c r="D59" s="37"/>
      <c r="E59" s="37"/>
      <c r="F59" s="10"/>
      <c r="G59" s="25"/>
      <c r="H59" s="21"/>
      <c r="I59" s="3"/>
      <c r="J59" s="21"/>
      <c r="K59" s="11"/>
      <c r="L59" s="21"/>
      <c r="M59" s="11"/>
      <c r="N59" s="21"/>
      <c r="O59" s="11"/>
      <c r="P59" s="21"/>
      <c r="Q59" s="11"/>
      <c r="R59" s="21"/>
      <c r="S59" s="11"/>
      <c r="T59" s="12"/>
    </row>
    <row r="60" spans="4:20" ht="18.95" customHeight="1">
      <c r="D60" s="37"/>
      <c r="E60" s="37"/>
      <c r="F60" s="10"/>
      <c r="G60" s="25"/>
      <c r="H60" s="21"/>
      <c r="I60" s="3"/>
      <c r="J60" s="21"/>
      <c r="K60" s="11"/>
      <c r="L60" s="21"/>
      <c r="M60" s="11"/>
      <c r="N60" s="21"/>
      <c r="O60" s="11"/>
      <c r="P60" s="21"/>
      <c r="Q60" s="11"/>
      <c r="R60" s="21"/>
      <c r="S60" s="11"/>
      <c r="T60" s="12"/>
    </row>
    <row r="61" spans="4:20" ht="18.95" customHeight="1">
      <c r="D61" s="37"/>
      <c r="E61" s="37"/>
      <c r="F61" s="10"/>
      <c r="G61" s="25"/>
      <c r="H61" s="21"/>
      <c r="I61" s="3"/>
      <c r="J61" s="21"/>
      <c r="K61" s="11"/>
      <c r="L61" s="21"/>
      <c r="M61" s="11"/>
      <c r="N61" s="21"/>
      <c r="O61" s="11"/>
      <c r="P61" s="21"/>
      <c r="Q61" s="11"/>
      <c r="R61" s="21"/>
      <c r="S61" s="11"/>
      <c r="T61" s="12"/>
    </row>
    <row r="62" spans="4:20" ht="18.95" customHeight="1">
      <c r="D62" s="37"/>
      <c r="E62" s="37"/>
      <c r="F62" s="10"/>
      <c r="G62" s="25"/>
      <c r="H62" s="21"/>
      <c r="I62" s="3"/>
      <c r="J62" s="21"/>
      <c r="K62" s="11"/>
      <c r="L62" s="21"/>
      <c r="M62" s="11"/>
      <c r="N62" s="21"/>
      <c r="O62" s="11"/>
      <c r="P62" s="21"/>
      <c r="Q62" s="11"/>
      <c r="R62" s="21"/>
      <c r="S62" s="11"/>
      <c r="T62" s="12"/>
    </row>
    <row r="63" spans="4:20" ht="18.95" customHeight="1">
      <c r="D63" s="37"/>
      <c r="E63" s="37"/>
      <c r="F63" s="10"/>
      <c r="G63" s="25"/>
      <c r="H63" s="21"/>
      <c r="I63" s="3"/>
      <c r="J63" s="21"/>
      <c r="K63" s="11"/>
      <c r="L63" s="21"/>
      <c r="M63" s="11"/>
      <c r="N63" s="21"/>
      <c r="O63" s="11"/>
      <c r="P63" s="21"/>
      <c r="Q63" s="11"/>
      <c r="R63" s="21"/>
      <c r="S63" s="11"/>
      <c r="T63" s="12"/>
    </row>
    <row r="64" spans="4:20" ht="18.95" customHeight="1">
      <c r="D64" s="37"/>
      <c r="E64" s="37"/>
      <c r="F64" s="10"/>
      <c r="G64" s="25"/>
      <c r="H64" s="21"/>
      <c r="I64" s="3"/>
      <c r="J64" s="21"/>
      <c r="K64" s="11"/>
      <c r="L64" s="21"/>
      <c r="M64" s="11"/>
      <c r="N64" s="21"/>
      <c r="O64" s="11"/>
      <c r="P64" s="21"/>
      <c r="Q64" s="11"/>
      <c r="R64" s="21"/>
      <c r="S64" s="11"/>
      <c r="T64" s="12"/>
    </row>
    <row r="65" spans="4:20" ht="18.95" customHeight="1">
      <c r="D65" s="37"/>
      <c r="E65" s="37"/>
      <c r="F65" s="10"/>
      <c r="G65" s="25"/>
      <c r="H65" s="21"/>
      <c r="I65" s="3"/>
      <c r="J65" s="21"/>
      <c r="K65" s="11"/>
      <c r="L65" s="21"/>
      <c r="M65" s="11"/>
      <c r="N65" s="21"/>
      <c r="O65" s="11"/>
      <c r="P65" s="21"/>
      <c r="Q65" s="11"/>
      <c r="R65" s="21"/>
      <c r="S65" s="11"/>
      <c r="T65" s="12"/>
    </row>
    <row r="66" spans="4:20" ht="18.95" customHeight="1">
      <c r="D66" s="37"/>
      <c r="E66" s="37"/>
      <c r="F66" s="10"/>
      <c r="G66" s="25"/>
      <c r="H66" s="21"/>
      <c r="I66" s="3"/>
      <c r="J66" s="21"/>
      <c r="K66" s="11"/>
      <c r="L66" s="21"/>
      <c r="M66" s="11"/>
      <c r="N66" s="21"/>
      <c r="O66" s="11"/>
      <c r="P66" s="21"/>
      <c r="Q66" s="11"/>
      <c r="R66" s="21"/>
      <c r="S66" s="11"/>
      <c r="T66" s="12"/>
    </row>
    <row r="67" spans="4:20" ht="18.95" customHeight="1">
      <c r="D67" s="37"/>
      <c r="E67" s="37"/>
      <c r="F67" s="10"/>
      <c r="G67" s="25"/>
      <c r="H67" s="21"/>
      <c r="I67" s="3"/>
      <c r="J67" s="21"/>
      <c r="K67" s="11"/>
      <c r="L67" s="21"/>
      <c r="M67" s="11"/>
      <c r="N67" s="21"/>
      <c r="O67" s="11"/>
      <c r="P67" s="21"/>
      <c r="Q67" s="11"/>
      <c r="R67" s="21"/>
      <c r="S67" s="11"/>
      <c r="T67" s="12"/>
    </row>
    <row r="68" spans="4:20" ht="18.95" customHeight="1">
      <c r="D68" s="37"/>
      <c r="E68" s="37"/>
      <c r="F68" s="10"/>
      <c r="G68" s="25"/>
      <c r="H68" s="21"/>
      <c r="I68" s="3"/>
      <c r="J68" s="21"/>
      <c r="K68" s="11"/>
      <c r="L68" s="21"/>
      <c r="M68" s="11"/>
      <c r="N68" s="21"/>
      <c r="O68" s="11"/>
      <c r="P68" s="21"/>
      <c r="Q68" s="11"/>
      <c r="R68" s="21"/>
      <c r="S68" s="11"/>
      <c r="T68" s="12"/>
    </row>
  </sheetData>
  <mergeCells count="15">
    <mergeCell ref="R2:S2"/>
    <mergeCell ref="T2:T3"/>
    <mergeCell ref="A2:A3"/>
    <mergeCell ref="L2:M2"/>
    <mergeCell ref="B2:B3"/>
    <mergeCell ref="C2:C3"/>
    <mergeCell ref="L1:P1"/>
    <mergeCell ref="F2:F3"/>
    <mergeCell ref="G2:G3"/>
    <mergeCell ref="J2:K2"/>
    <mergeCell ref="N2:O2"/>
    <mergeCell ref="D1:K1"/>
    <mergeCell ref="E2:E3"/>
    <mergeCell ref="D2:D3"/>
    <mergeCell ref="P2:Q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2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9" t="s">
        <v>3</v>
      </c>
      <c r="B1" s="30" t="s">
        <v>7</v>
      </c>
      <c r="C1" s="30" t="s">
        <v>5</v>
      </c>
      <c r="D1" s="30" t="s">
        <v>6</v>
      </c>
      <c r="E1" s="30" t="s">
        <v>61</v>
      </c>
      <c r="F1" s="31" t="s">
        <v>8</v>
      </c>
      <c r="H1" s="28"/>
    </row>
    <row r="2" spans="1:13">
      <c r="A2" s="5" t="s">
        <v>9</v>
      </c>
      <c r="B2" s="24" t="e">
        <f>총괄표!#REF!</f>
        <v>#REF!</v>
      </c>
      <c r="C2" s="24" t="e">
        <f>총괄표!#REF!</f>
        <v>#REF!</v>
      </c>
      <c r="D2" s="24" t="e">
        <f>총괄표!#REF!</f>
        <v>#REF!</v>
      </c>
      <c r="E2" s="24"/>
      <c r="F2" s="24" t="e">
        <f>SUM(B2,C2,D2)</f>
        <v>#REF!</v>
      </c>
    </row>
    <row r="3" spans="1:13">
      <c r="A3" s="3" t="s">
        <v>83</v>
      </c>
      <c r="B3" s="25"/>
      <c r="C3" s="25"/>
      <c r="D3" s="25"/>
      <c r="E3" s="25"/>
      <c r="F3" s="24">
        <f>SUM(B3,C3,D3)</f>
        <v>0</v>
      </c>
      <c r="H3" s="187" t="s">
        <v>125</v>
      </c>
      <c r="I3" s="188"/>
      <c r="J3" s="188"/>
      <c r="K3" s="188"/>
      <c r="L3" s="188"/>
      <c r="M3" s="189"/>
    </row>
    <row r="4" spans="1:13">
      <c r="A4" s="3" t="s">
        <v>3</v>
      </c>
      <c r="B4" s="25"/>
      <c r="C4" s="25"/>
      <c r="D4" s="25"/>
      <c r="E4" s="25"/>
      <c r="F4" s="25"/>
      <c r="H4" s="190"/>
      <c r="I4" s="191"/>
      <c r="J4" s="191"/>
      <c r="K4" s="191"/>
      <c r="L4" s="191"/>
      <c r="M4" s="192"/>
    </row>
    <row r="5" spans="1:13">
      <c r="A5" s="3" t="s">
        <v>3</v>
      </c>
      <c r="B5" s="25"/>
      <c r="C5" s="25" t="s">
        <v>4</v>
      </c>
      <c r="D5" s="25"/>
      <c r="E5" s="25"/>
      <c r="F5" s="25"/>
    </row>
    <row r="6" spans="1:13">
      <c r="A6" s="3" t="s">
        <v>3</v>
      </c>
      <c r="B6" s="25"/>
      <c r="C6" s="25"/>
      <c r="D6" s="25"/>
      <c r="E6" s="25"/>
      <c r="F6" s="25"/>
      <c r="H6" s="181" t="s">
        <v>126</v>
      </c>
      <c r="I6" s="182"/>
      <c r="J6" s="182"/>
      <c r="K6" s="182"/>
      <c r="L6" s="182"/>
      <c r="M6" s="183"/>
    </row>
    <row r="7" spans="1:13">
      <c r="A7" s="3"/>
      <c r="B7" s="25"/>
      <c r="C7" s="25"/>
      <c r="D7" s="25"/>
      <c r="E7" s="25"/>
      <c r="F7" s="25"/>
      <c r="H7" s="184"/>
      <c r="I7" s="185"/>
      <c r="J7" s="185"/>
      <c r="K7" s="185"/>
      <c r="L7" s="185"/>
      <c r="M7" s="186"/>
    </row>
    <row r="8" spans="1:13">
      <c r="A8" s="3"/>
      <c r="B8" s="25"/>
      <c r="C8" s="25"/>
      <c r="D8" s="25"/>
      <c r="E8" s="25"/>
      <c r="F8" s="25"/>
    </row>
    <row r="9" spans="1:13" ht="14.25" thickBot="1">
      <c r="B9" s="33"/>
      <c r="C9" s="33"/>
      <c r="D9" s="33"/>
      <c r="E9" s="33"/>
      <c r="F9" s="33"/>
      <c r="H9" s="181" t="s">
        <v>127</v>
      </c>
      <c r="I9" s="182"/>
      <c r="J9" s="182"/>
      <c r="K9" s="182"/>
      <c r="L9" s="182"/>
      <c r="M9" s="183"/>
    </row>
    <row r="10" spans="1:13" ht="14.25" thickBot="1">
      <c r="A10" s="29"/>
      <c r="B10" s="30" t="s">
        <v>11</v>
      </c>
      <c r="C10" s="30" t="s">
        <v>13</v>
      </c>
      <c r="D10" s="30" t="s">
        <v>77</v>
      </c>
      <c r="E10" s="30" t="s">
        <v>94</v>
      </c>
      <c r="F10" s="31"/>
      <c r="H10" s="184"/>
      <c r="I10" s="185"/>
      <c r="J10" s="185"/>
      <c r="K10" s="185"/>
      <c r="L10" s="185"/>
      <c r="M10" s="186"/>
    </row>
    <row r="11" spans="1:13">
      <c r="A11" s="5" t="s">
        <v>117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>
      <c r="A12" s="3" t="s">
        <v>118</v>
      </c>
      <c r="B12" s="15">
        <v>100</v>
      </c>
      <c r="C12" s="15">
        <v>1</v>
      </c>
      <c r="D12" s="17">
        <f>$B$12/100</f>
        <v>1</v>
      </c>
      <c r="E12" s="15">
        <v>2</v>
      </c>
      <c r="F12" s="15"/>
      <c r="H12" s="181" t="s">
        <v>128</v>
      </c>
      <c r="I12" s="182"/>
      <c r="J12" s="182"/>
      <c r="K12" s="182"/>
      <c r="L12" s="182"/>
      <c r="M12" s="183"/>
    </row>
    <row r="13" spans="1:13">
      <c r="A13" s="3" t="s">
        <v>119</v>
      </c>
      <c r="B13" s="15">
        <v>100</v>
      </c>
      <c r="C13" s="15">
        <v>1</v>
      </c>
      <c r="D13" s="17">
        <f>$B$13/100</f>
        <v>1</v>
      </c>
      <c r="E13" s="15">
        <v>5</v>
      </c>
      <c r="F13" s="15"/>
      <c r="H13" s="184"/>
      <c r="I13" s="185"/>
      <c r="J13" s="185"/>
      <c r="K13" s="185"/>
      <c r="L13" s="185"/>
      <c r="M13" s="186"/>
    </row>
    <row r="14" spans="1:13">
      <c r="A14" s="3"/>
      <c r="B14" s="15"/>
      <c r="C14" s="15"/>
      <c r="D14" s="15"/>
      <c r="E14" s="15"/>
      <c r="F14" s="15"/>
    </row>
    <row r="15" spans="1:13">
      <c r="A15" s="3"/>
      <c r="B15" s="15"/>
      <c r="C15" s="15"/>
      <c r="D15" s="15"/>
      <c r="E15" s="15"/>
      <c r="F15" s="15"/>
    </row>
    <row r="16" spans="1:13">
      <c r="A16" s="3"/>
      <c r="B16" s="15"/>
      <c r="C16" s="15"/>
      <c r="D16" s="15"/>
      <c r="E16" s="15"/>
      <c r="F16" s="15"/>
    </row>
    <row r="17" spans="1:6">
      <c r="A17" s="3"/>
      <c r="B17" s="15"/>
      <c r="C17" s="15"/>
      <c r="D17" s="15"/>
      <c r="E17" s="15"/>
      <c r="F17" s="15"/>
    </row>
    <row r="18" spans="1:6">
      <c r="A18" s="3" t="s">
        <v>2</v>
      </c>
      <c r="B18" s="15"/>
      <c r="C18" s="15"/>
      <c r="D18" s="15"/>
      <c r="E18" s="15"/>
      <c r="F18" s="15"/>
    </row>
    <row r="19" spans="1:6" ht="14.25" thickBot="1">
      <c r="A19" s="4" t="s">
        <v>4</v>
      </c>
      <c r="B19" s="32"/>
      <c r="C19" s="32"/>
      <c r="D19" s="32"/>
      <c r="E19" s="32"/>
      <c r="F19" s="32"/>
    </row>
    <row r="20" spans="1:6" ht="14.25" thickBot="1">
      <c r="A20" s="29" t="s">
        <v>71</v>
      </c>
      <c r="B20" s="30" t="s">
        <v>11</v>
      </c>
      <c r="C20" s="30"/>
      <c r="D20" s="30" t="s">
        <v>77</v>
      </c>
      <c r="E20" s="30"/>
      <c r="F20" s="31"/>
    </row>
    <row r="21" spans="1:6">
      <c r="A21" s="5" t="s">
        <v>72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>
      <c r="A22" s="3" t="s">
        <v>73</v>
      </c>
      <c r="B22" s="15">
        <f>B11</f>
        <v>100</v>
      </c>
      <c r="C22" s="17"/>
      <c r="D22" s="17">
        <f>$B$22/100</f>
        <v>1</v>
      </c>
      <c r="E22" s="15"/>
      <c r="F22" s="15"/>
    </row>
    <row r="23" spans="1:6">
      <c r="A23" s="3" t="s">
        <v>76</v>
      </c>
      <c r="B23" s="15">
        <f>B11</f>
        <v>100</v>
      </c>
      <c r="C23" s="17"/>
      <c r="D23" s="17">
        <f>$B$23/100</f>
        <v>1</v>
      </c>
      <c r="E23" s="15"/>
      <c r="F23" s="15"/>
    </row>
    <row r="24" spans="1:6">
      <c r="A24" s="3" t="s">
        <v>74</v>
      </c>
      <c r="B24" s="15">
        <f>B11</f>
        <v>100</v>
      </c>
      <c r="C24" s="17"/>
      <c r="D24" s="17">
        <f>$B$24/100</f>
        <v>1</v>
      </c>
      <c r="E24" s="15"/>
      <c r="F24" s="15"/>
    </row>
    <row r="25" spans="1:6">
      <c r="A25" s="3" t="s">
        <v>75</v>
      </c>
      <c r="B25" s="15">
        <f>B11</f>
        <v>100</v>
      </c>
      <c r="C25" s="17"/>
      <c r="D25" s="17">
        <f>$B$25/100</f>
        <v>1</v>
      </c>
      <c r="E25" s="15"/>
      <c r="F25" s="15"/>
    </row>
    <row r="26" spans="1:6">
      <c r="A26" s="3"/>
      <c r="B26" s="15"/>
      <c r="C26" s="15"/>
      <c r="D26" s="15"/>
      <c r="E26" s="15"/>
      <c r="F26" s="15"/>
    </row>
    <row r="27" spans="1:6">
      <c r="A27" s="3"/>
      <c r="B27" s="15"/>
      <c r="C27" s="15"/>
      <c r="D27" s="15"/>
      <c r="E27" s="15"/>
      <c r="F27" s="15"/>
    </row>
    <row r="28" spans="1:6">
      <c r="A28" s="3"/>
      <c r="B28" s="15"/>
      <c r="C28" s="15"/>
      <c r="D28" s="15"/>
      <c r="E28" s="15"/>
      <c r="F28" s="15"/>
    </row>
    <row r="29" spans="1:6" ht="14.25" customHeight="1" thickBot="1">
      <c r="A29" s="4"/>
      <c r="B29" s="32"/>
      <c r="C29" s="32"/>
      <c r="D29" s="32"/>
      <c r="E29" s="32"/>
      <c r="F29" s="32"/>
    </row>
    <row r="30" spans="1:6" ht="14.25" customHeight="1" thickBot="1">
      <c r="A30" s="29" t="s">
        <v>87</v>
      </c>
      <c r="B30" s="30" t="s">
        <v>88</v>
      </c>
      <c r="C30" s="30" t="s">
        <v>89</v>
      </c>
      <c r="D30" s="30" t="s">
        <v>90</v>
      </c>
      <c r="E30" s="30"/>
      <c r="F30" s="31"/>
    </row>
    <row r="31" spans="1:6">
      <c r="A31" s="5" t="s">
        <v>91</v>
      </c>
      <c r="B31" s="17">
        <v>20</v>
      </c>
      <c r="C31" s="17">
        <v>15</v>
      </c>
      <c r="D31" s="17">
        <v>20</v>
      </c>
      <c r="E31" s="17"/>
      <c r="F31" s="17"/>
    </row>
    <row r="32" spans="1:6">
      <c r="A32" s="5" t="s">
        <v>86</v>
      </c>
      <c r="B32" s="15">
        <v>40</v>
      </c>
      <c r="C32" s="15">
        <v>40</v>
      </c>
      <c r="D32" s="15">
        <v>40</v>
      </c>
      <c r="E32" s="15"/>
      <c r="F32" s="15"/>
    </row>
    <row r="33" spans="1:13">
      <c r="A33" s="3" t="s">
        <v>14</v>
      </c>
      <c r="B33" s="15">
        <v>2</v>
      </c>
      <c r="C33" s="15"/>
      <c r="D33" s="15"/>
      <c r="E33" s="15"/>
      <c r="F33" s="15"/>
      <c r="H33" s="181" t="s">
        <v>343</v>
      </c>
      <c r="I33" s="182"/>
      <c r="J33" s="182"/>
      <c r="K33" s="182"/>
      <c r="L33" s="182"/>
      <c r="M33" s="183"/>
    </row>
    <row r="34" spans="1:13">
      <c r="A34" s="3" t="s">
        <v>15</v>
      </c>
      <c r="B34" s="15"/>
      <c r="C34" s="15"/>
      <c r="D34" s="15"/>
      <c r="E34" s="15"/>
      <c r="F34" s="15"/>
      <c r="H34" s="184"/>
      <c r="I34" s="185"/>
      <c r="J34" s="185"/>
      <c r="K34" s="185"/>
      <c r="L34" s="185"/>
      <c r="M34" s="186"/>
    </row>
    <row r="35" spans="1:13">
      <c r="A35" s="3" t="s">
        <v>16</v>
      </c>
      <c r="B35" s="15">
        <v>2</v>
      </c>
      <c r="C35" s="15"/>
      <c r="D35" s="15"/>
      <c r="E35" s="15"/>
      <c r="F35" s="15"/>
    </row>
    <row r="36" spans="1:13">
      <c r="A36" s="3" t="s">
        <v>17</v>
      </c>
      <c r="B36" s="15">
        <v>3</v>
      </c>
      <c r="C36" s="15"/>
      <c r="D36" s="15"/>
      <c r="E36" s="15"/>
      <c r="F36" s="15"/>
    </row>
    <row r="37" spans="1:13">
      <c r="A37" s="3"/>
      <c r="B37" s="15"/>
      <c r="C37" s="15"/>
      <c r="D37" s="15"/>
      <c r="E37" s="15"/>
      <c r="F37" s="15"/>
    </row>
    <row r="38" spans="1:13">
      <c r="A38" s="3"/>
      <c r="B38" s="15"/>
      <c r="C38" s="15"/>
      <c r="D38" s="15"/>
      <c r="E38" s="15"/>
      <c r="F38" s="15"/>
    </row>
    <row r="39" spans="1:13" ht="14.25" thickBot="1">
      <c r="A39" s="4"/>
      <c r="B39" s="32"/>
      <c r="C39" s="32"/>
      <c r="D39" s="32"/>
      <c r="E39" s="32"/>
      <c r="F39" s="32"/>
    </row>
    <row r="40" spans="1:13" ht="14.25" thickBot="1">
      <c r="A40" s="29" t="s">
        <v>10</v>
      </c>
      <c r="B40" s="30" t="s">
        <v>11</v>
      </c>
      <c r="C40" s="30" t="s">
        <v>12</v>
      </c>
      <c r="D40" s="30"/>
      <c r="E40" s="30"/>
      <c r="F40" s="31"/>
    </row>
    <row r="41" spans="1:13">
      <c r="A41" s="1" t="s">
        <v>129</v>
      </c>
      <c r="B41" s="2">
        <v>100</v>
      </c>
      <c r="C41" s="2">
        <v>0</v>
      </c>
    </row>
    <row r="42" spans="1:13">
      <c r="A42" s="1" t="s">
        <v>130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17</vt:i4>
      </vt:variant>
    </vt:vector>
  </HeadingPairs>
  <TitlesOfParts>
    <vt:vector size="29" baseType="lpstr">
      <vt:lpstr>원가</vt:lpstr>
      <vt:lpstr>총괄표</vt:lpstr>
      <vt:lpstr>내역서(안평초)</vt:lpstr>
      <vt:lpstr>내역서(신묵초)</vt:lpstr>
      <vt:lpstr>내역서(중화초)</vt:lpstr>
      <vt:lpstr>일대목차</vt:lpstr>
      <vt:lpstr>일위대가</vt:lpstr>
      <vt:lpstr>노임근거</vt:lpstr>
      <vt:lpstr>일위노임</vt:lpstr>
      <vt:lpstr>합산자재</vt:lpstr>
      <vt:lpstr>단가조사</vt:lpstr>
      <vt:lpstr>옵션</vt:lpstr>
      <vt:lpstr>'내역서(신묵초)'!Print_Area</vt:lpstr>
      <vt:lpstr>'내역서(안평초)'!Print_Area</vt:lpstr>
      <vt:lpstr>'내역서(중화초)'!Print_Area</vt:lpstr>
      <vt:lpstr>노임근거!Print_Area</vt:lpstr>
      <vt:lpstr>일위노임!Print_Area</vt:lpstr>
      <vt:lpstr>일위대가!Print_Area</vt:lpstr>
      <vt:lpstr>총괄표!Print_Area</vt:lpstr>
      <vt:lpstr>'내역서(신묵초)'!Print_Titles</vt:lpstr>
      <vt:lpstr>'내역서(안평초)'!Print_Titles</vt:lpstr>
      <vt:lpstr>'내역서(중화초)'!Print_Titles</vt:lpstr>
      <vt:lpstr>노임근거!Print_Titles</vt:lpstr>
      <vt:lpstr>단가조사!Print_Titles</vt:lpstr>
      <vt:lpstr>일대목차!Print_Titles</vt:lpstr>
      <vt:lpstr>일위노임!Print_Titles</vt:lpstr>
      <vt:lpstr>일위대가!Print_Titles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2026-07-14T06:48:01Z</dcterms:modified>
</cp:coreProperties>
</file>