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owner\Desktop\0.ING\김포 통진 건폐용역3개\3.폐콘크리트 처리용역\"/>
    </mc:Choice>
  </mc:AlternateContent>
  <xr:revisionPtr revIDLastSave="0" documentId="8_{9FCEF84B-AF4C-40E0-9CE0-C90E8698EC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괄설계내역서" sheetId="3" r:id="rId1"/>
    <sheet name="설계내역서" sheetId="4" r:id="rId2"/>
    <sheet name="경비목록표" sheetId="5" r:id="rId3"/>
    <sheet name="〓 INITIAL 〓" sheetId="6" state="veryHidden" r:id="rId4"/>
  </sheets>
  <definedNames>
    <definedName name="_xlnm.Print_Area" localSheetId="2">경비목록표!$A:$F</definedName>
    <definedName name="_xlnm.Print_Area" localSheetId="1">설계내역서!$A:$N</definedName>
    <definedName name="_xlnm.Print_Area" localSheetId="0">총괄설계내역서!$A:$G</definedName>
    <definedName name="_xlnm.Print_Titles" localSheetId="2">경비목록표!$1:$3</definedName>
    <definedName name="_xlnm.Print_Titles" localSheetId="1">설계내역서!$1:$4</definedName>
    <definedName name="_xlnm.Print_Titles" localSheetId="0">총괄설계내역서!$1:$3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0" i="4" l="1"/>
  <c r="D4" i="6" l="1"/>
  <c r="D8" i="6"/>
  <c r="C8" i="6" s="1"/>
  <c r="D16" i="6"/>
  <c r="C16" i="6" s="1"/>
  <c r="D17" i="6"/>
  <c r="C17" i="6" s="1"/>
  <c r="O17" i="6" s="1"/>
  <c r="D24" i="6"/>
  <c r="D33" i="6"/>
  <c r="D52" i="6"/>
  <c r="D75" i="6"/>
  <c r="G2" i="5"/>
  <c r="O2" i="4"/>
  <c r="O5" i="4"/>
  <c r="O6" i="4"/>
  <c r="I7" i="4"/>
  <c r="K7" i="4"/>
  <c r="L7" i="4"/>
  <c r="M7" i="4" s="1"/>
  <c r="I8" i="4"/>
  <c r="K8" i="4"/>
  <c r="L8" i="4"/>
  <c r="F8" i="4" s="1"/>
  <c r="H2" i="3"/>
  <c r="I6" i="4" l="1"/>
  <c r="I5" i="4" s="1"/>
  <c r="E5" i="3"/>
  <c r="K6" i="4"/>
  <c r="M8" i="4"/>
  <c r="L16" i="6"/>
  <c r="E16" i="6"/>
  <c r="R16" i="6"/>
  <c r="I16" i="6"/>
  <c r="H16" i="6"/>
  <c r="S16" i="6"/>
  <c r="Q16" i="6"/>
  <c r="J16" i="6"/>
  <c r="K16" i="6"/>
  <c r="M16" i="6"/>
  <c r="P16" i="6"/>
  <c r="L8" i="6"/>
  <c r="G8" i="6"/>
  <c r="K8" i="6"/>
  <c r="X8" i="6"/>
  <c r="AC12" i="4"/>
  <c r="AC7" i="4"/>
  <c r="AC11" i="4"/>
  <c r="AC8" i="4"/>
  <c r="G7" i="4"/>
  <c r="F17" i="6"/>
  <c r="N17" i="6"/>
  <c r="E17" i="6"/>
  <c r="O16" i="6"/>
  <c r="G16" i="6"/>
  <c r="J8" i="6"/>
  <c r="M17" i="6"/>
  <c r="N16" i="6"/>
  <c r="F16" i="6"/>
  <c r="I8" i="6"/>
  <c r="F7" i="4"/>
  <c r="K17" i="6"/>
  <c r="X16" i="6"/>
  <c r="F8" i="6"/>
  <c r="L17" i="6"/>
  <c r="X17" i="6"/>
  <c r="J17" i="6"/>
  <c r="Q4" i="3"/>
  <c r="Q17" i="6"/>
  <c r="I17" i="6"/>
  <c r="P17" i="6"/>
  <c r="G17" i="6"/>
  <c r="G8" i="4" l="1"/>
  <c r="K5" i="4"/>
  <c r="F4" i="3" s="1"/>
  <c r="C4" i="6"/>
  <c r="I13" i="4"/>
  <c r="E7" i="3" s="1"/>
  <c r="E4" i="3"/>
  <c r="G6" i="4"/>
  <c r="M6" i="4"/>
  <c r="K13" i="4"/>
  <c r="G5" i="4" l="1"/>
  <c r="M5" i="4"/>
  <c r="G4" i="3" l="1"/>
  <c r="M13" i="4"/>
  <c r="G13" i="4"/>
  <c r="D4" i="3"/>
  <c r="D5" i="3" s="1"/>
  <c r="D6" i="3" l="1"/>
  <c r="D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0000000-0006-0000-02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Q3" authorId="0" shapeId="0" xr:uid="{00000000-0006-0000-02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3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AC4" authorId="0" shapeId="0" xr:uid="{00000000-0006-0000-03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3" authorId="0" shapeId="0" xr:uid="{00000000-0006-0000-0400-000001000000}">
      <text>
        <r>
          <rPr>
            <sz val="9"/>
            <color theme="1"/>
            <rFont val="돋움체"/>
            <family val="3"/>
            <charset val="129"/>
          </rPr>
          <t>주의) 현재행 아래 내용을 수정 또는 삭제하지 마십시요.</t>
        </r>
      </text>
    </comment>
    <comment ref="H3" authorId="0" shapeId="0" xr:uid="{00000000-0006-0000-0400-000002000000}">
      <text>
        <r>
          <rPr>
            <sz val="9"/>
            <color theme="1"/>
            <rFont val="돋움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<sst xmlns="http://schemas.openxmlformats.org/spreadsheetml/2006/main" count="276" uniqueCount="186">
  <si>
    <t>경비 목록표</t>
  </si>
  <si>
    <t>호표</t>
  </si>
  <si>
    <t>명      칭</t>
  </si>
  <si>
    <t>규      격</t>
  </si>
  <si>
    <t>단위</t>
  </si>
  <si>
    <t>단   가</t>
  </si>
  <si>
    <t>비  고</t>
  </si>
  <si>
    <t>1</t>
  </si>
  <si>
    <t>건설폐기물 운반비</t>
  </si>
  <si>
    <t>L=30Km이내</t>
  </si>
  <si>
    <t>Ton</t>
  </si>
  <si>
    <t>_x0007_`COD|S00035_x0005_`QTY1|1_x0005_`BQC|_x0005_`EQC|_x0005_`JDC|_x0005_`WQC|_x0005_`EDT|_x0005_`</t>
  </si>
  <si>
    <t>S00035</t>
  </si>
  <si>
    <t>2</t>
  </si>
  <si>
    <t>폐기물 처리비</t>
  </si>
  <si>
    <t>콘크리트</t>
  </si>
  <si>
    <t>_x0007_`COD|S00034_x0005_`QTY1|1_x0005_`BQC|물자151_x0005_`EQC|_x0005_`JDC|_x0005_`WQC|_x0005_`EDT|_x0005_`</t>
  </si>
  <si>
    <t>S00034</t>
  </si>
  <si>
    <t>STmate</t>
  </si>
  <si>
    <t>설 계 내 역 서</t>
  </si>
  <si>
    <t>공   종</t>
  </si>
  <si>
    <t>수   량</t>
  </si>
  <si>
    <t>합  계</t>
  </si>
  <si>
    <t>금    액</t>
  </si>
  <si>
    <t>노 무 비</t>
  </si>
  <si>
    <t>재 료 비</t>
  </si>
  <si>
    <t>경  비</t>
  </si>
  <si>
    <t>총 괄 설 계 내 역 서</t>
  </si>
  <si>
    <t>E10_1</t>
  </si>
  <si>
    <t xml:space="preserve">   □</t>
  </si>
  <si>
    <t>CMT_1</t>
  </si>
  <si>
    <t>E7_1</t>
  </si>
  <si>
    <t>하수처리시설</t>
  </si>
  <si>
    <t>1_6_01</t>
  </si>
  <si>
    <t>S00034_1</t>
  </si>
  <si>
    <t>E6_1</t>
  </si>
  <si>
    <t>_x0007_`COD|S00034_x0005_`QTY1|1_x0005_`EXI|0_x0005_`IPR|1_x0005_`BLA|F_x0005_`</t>
  </si>
  <si>
    <t>S00035_1</t>
  </si>
  <si>
    <t>_x0007_`COD|S00035_x0005_`QTY1|1_x0005_`EXI|0_x0005_`IPR|1_x0005_`BLA|F_x0005_`</t>
  </si>
  <si>
    <t>_x0007_`COD|_x0005_`QTY1|1_x0005_`EXI|1_x0005_`ITT|0_x0005_`</t>
  </si>
  <si>
    <t>_x0007_`JTYP|0_x0005_`ACTL|F_x0005_`</t>
  </si>
  <si>
    <t>_x0007_`COD|S00034_x0005_`QTY1|1_x0005_`EXI|0_x0005_`IPR|0_x0005_`BLA|F_x0005_`</t>
  </si>
  <si>
    <t>_x0007_`DTP|400_x0005_`QTY1|1_x0005_`BDC|_x0005_`SRE|TA-F_x0005_`</t>
  </si>
  <si>
    <t xml:space="preserve">    도급공사비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</si>
  <si>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</si>
  <si>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</si>
  <si>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</si>
  <si>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</si>
  <si>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</si>
  <si>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</si>
  <si>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</si>
  <si>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</si>
  <si>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QTY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</si>
  <si>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</si>
  <si>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</si>
  <si>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</si>
  <si>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</si>
  <si>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</si>
  <si>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</si>
  <si>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</si>
  <si>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</si>
  <si>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</si>
  <si>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</si>
  <si>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</si>
  <si>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</si>
  <si>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</si>
  <si>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</si>
  <si>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</si>
  <si>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</si>
  <si>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</si>
  <si>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</si>
  <si>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</si>
  <si>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</si>
  <si>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</si>
  <si>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</si>
  <si>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</si>
  <si>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</si>
  <si>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</si>
  <si>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</si>
  <si>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</si>
  <si>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</si>
  <si>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</si>
  <si>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</si>
  <si>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</si>
  <si>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</si>
  <si>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</si>
  <si>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</si>
  <si>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</si>
  <si>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M_VER</t>
  </si>
  <si>
    <t>25.02</t>
  </si>
  <si>
    <t>PNAME</t>
  </si>
  <si>
    <t>통진레코파크 증설사업(3단계:폐기물 처리비)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</si>
  <si>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</si>
  <si>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</si>
  <si>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</si>
  <si>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</si>
  <si>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</si>
  <si>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</si>
  <si>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</si>
  <si>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</si>
  <si>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</si>
  <si>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</si>
  <si>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</si>
  <si>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1466</t>
  </si>
  <si>
    <t>931</t>
  </si>
  <si>
    <t>EXRNM</t>
  </si>
  <si>
    <t>RXNM_</t>
  </si>
  <si>
    <t>1/8*16/12*25/20</t>
  </si>
  <si>
    <t>25/20 * 16/12 * 1/8</t>
  </si>
  <si>
    <t>1/8*16/12*25/20*12/10</t>
  </si>
  <si>
    <t>1/8*16/12*25/20*24/5</t>
  </si>
  <si>
    <t>COND_</t>
  </si>
  <si>
    <t>L00019L00020L00021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</si>
  <si>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</si>
  <si>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</si>
  <si>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</si>
  <si>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</si>
  <si>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</si>
  <si>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</si>
  <si>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</si>
  <si>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</si>
  <si>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</si>
  <si>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</si>
  <si>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</si>
  <si>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</si>
  <si>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</si>
  <si>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</si>
  <si>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</si>
  <si>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</si>
  <si>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</si>
  <si>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TLMS</t>
  </si>
  <si>
    <t>JEMNM</t>
  </si>
  <si>
    <t>123456</t>
  </si>
  <si>
    <t>JMKN1</t>
  </si>
  <si>
    <t>조 달 청</t>
  </si>
  <si>
    <t>가.정</t>
  </si>
  <si>
    <t>JMKN2</t>
  </si>
  <si>
    <t>물가자료</t>
  </si>
  <si>
    <t>물.자</t>
  </si>
  <si>
    <t>JMKN3</t>
  </si>
  <si>
    <t>물가정보</t>
  </si>
  <si>
    <t>물.정</t>
  </si>
  <si>
    <t>JMKN4</t>
  </si>
  <si>
    <t>견적단가</t>
  </si>
  <si>
    <t>견적</t>
  </si>
  <si>
    <t>JMKN5</t>
  </si>
  <si>
    <t>견적단가2</t>
  </si>
  <si>
    <t>견적2</t>
  </si>
  <si>
    <t>JMKN6</t>
  </si>
  <si>
    <t>적용 단가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</si>
  <si>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</si>
  <si>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</si>
  <si>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</si>
  <si>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</si>
  <si>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</si>
  <si>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</si>
  <si>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</si>
  <si>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</si>
  <si>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</si>
  <si>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</si>
  <si>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</si>
  <si>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</si>
  <si>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</si>
  <si>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</si>
  <si>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페이지</t>
  </si>
  <si>
    <t>CAP_AMOUNT</t>
  </si>
  <si>
    <t>CAP_BIGO</t>
  </si>
  <si>
    <t>[PREPARE]</t>
  </si>
  <si>
    <t>PREP_VER</t>
  </si>
  <si>
    <t>w25.02</t>
  </si>
  <si>
    <t>PREP_COP</t>
  </si>
  <si>
    <t>(주)건화 수도사업본부 #02</t>
  </si>
  <si>
    <t>PREP_DATE</t>
  </si>
  <si>
    <t>2025-02-22</t>
  </si>
  <si>
    <t>[.끝.]</t>
  </si>
  <si>
    <t>가.</t>
    <phoneticPr fontId="11" type="noConversion"/>
  </si>
  <si>
    <t>나.</t>
    <phoneticPr fontId="11" type="noConversion"/>
  </si>
  <si>
    <t>공급가액</t>
    <phoneticPr fontId="11" type="noConversion"/>
  </si>
  <si>
    <t>다.</t>
    <phoneticPr fontId="11" type="noConversion"/>
  </si>
  <si>
    <t>부가가치세</t>
    <phoneticPr fontId="11" type="noConversion"/>
  </si>
  <si>
    <t>라.</t>
    <phoneticPr fontId="11" type="noConversion"/>
  </si>
  <si>
    <t>공급가액 x 10%</t>
  </si>
  <si>
    <t>용역명 : 김포시 통진레코파크 증설사업(3단계) 건설폐기물처리용역(폐콘크리트)</t>
    <phoneticPr fontId="11" type="noConversion"/>
  </si>
  <si>
    <t>마.</t>
    <phoneticPr fontId="11" type="noConversion"/>
  </si>
  <si>
    <t>2</t>
    <phoneticPr fontId="11" type="noConversion"/>
  </si>
  <si>
    <t>절삭금액(만원이하)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</si>
</sst>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#"/>
    <numFmt numFmtId="177" formatCode="#,##0.#######;\-#,##0.#######;#"/>
    <numFmt numFmtId="178" formatCode="#,###"/>
    <numFmt numFmtId="179" formatCode="#,##0.####;\-#,##0.####;#"/>
    <numFmt numFmtId="180" formatCode="#,##0.###;\-#,##0.###;#"/>
    <numFmt numFmtId="181" formatCode="#,##0.######;\-#,##0.######;#"/>
    <numFmt numFmtId="182" formatCode="#,##0;\-#,##0;#"/>
  </numFmts>
  <fonts count="12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돋움체"/>
      <family val="3"/>
      <charset val="129"/>
    </font>
    <font>
      <sz val="9"/>
      <color indexed="8"/>
      <name val="돋움체"/>
      <family val="3"/>
      <charset val="129"/>
    </font>
    <font>
      <sz val="9"/>
      <color indexed="22"/>
      <name val="돋움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돋움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돋움체"/>
      <family val="3"/>
      <charset val="129"/>
    </font>
    <font>
      <b/>
      <sz val="9"/>
      <color indexed="8"/>
      <name val="돋움체"/>
      <family val="3"/>
      <charset val="129"/>
    </font>
    <font>
      <b/>
      <sz val="15"/>
      <color indexed="10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5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177" fontId="3" fillId="0" borderId="0" xfId="0" applyNumberFormat="1" applyFont="1" applyAlignment="1">
      <alignment horizontal="left" vertical="center" shrinkToFit="1"/>
    </xf>
    <xf numFmtId="49" fontId="8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8" fillId="0" borderId="4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179" fontId="2" fillId="0" borderId="5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81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82" fontId="2" fillId="0" borderId="6" xfId="0" applyNumberFormat="1" applyFont="1" applyBorder="1" applyAlignment="1">
      <alignment horizontal="right" vertical="center" shrinkToFit="1"/>
    </xf>
    <xf numFmtId="182" fontId="2" fillId="0" borderId="4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82" fontId="2" fillId="0" borderId="0" xfId="0" applyNumberFormat="1" applyFont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180" fontId="2" fillId="0" borderId="5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78" fontId="2" fillId="0" borderId="4" xfId="0" applyNumberFormat="1" applyFont="1" applyBorder="1" applyAlignment="1">
      <alignment horizontal="right" vertical="center" shrinkToFit="1"/>
    </xf>
    <xf numFmtId="182" fontId="2" fillId="0" borderId="2" xfId="0" applyNumberFormat="1" applyFont="1" applyBorder="1" applyAlignment="1">
      <alignment horizontal="righ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181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82" fontId="2" fillId="0" borderId="5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2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49" fontId="8" fillId="0" borderId="0" xfId="0" applyNumberFormat="1" applyFont="1" applyAlignment="1">
      <alignment horizontal="left" vertical="center"/>
    </xf>
    <xf numFmtId="182" fontId="8" fillId="0" borderId="4" xfId="0" applyNumberFormat="1" applyFon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5" xfId="0" applyNumberFormat="1" applyFont="1" applyBorder="1" applyAlignment="1">
      <alignment horizontal="left" vertical="center" shrinkToFit="1"/>
    </xf>
    <xf numFmtId="0" fontId="0" fillId="0" borderId="5" xfId="0" applyBorder="1"/>
    <xf numFmtId="0" fontId="0" fillId="0" borderId="6" xfId="0" applyBorder="1"/>
    <xf numFmtId="182" fontId="2" fillId="0" borderId="1" xfId="0" applyNumberFormat="1" applyFont="1" applyBorder="1" applyAlignment="1">
      <alignment horizontal="center" vertical="center" shrinkToFit="1"/>
    </xf>
    <xf numFmtId="182" fontId="2" fillId="0" borderId="7" xfId="0" applyNumberFormat="1" applyFont="1" applyBorder="1" applyAlignment="1">
      <alignment horizontal="center" vertical="center" shrinkToFit="1"/>
    </xf>
    <xf numFmtId="182" fontId="2" fillId="0" borderId="8" xfId="0" applyNumberFormat="1" applyFont="1" applyBorder="1" applyAlignment="1">
      <alignment horizontal="center" vertical="center" shrinkToFit="1"/>
    </xf>
    <xf numFmtId="182" fontId="2" fillId="0" borderId="1" xfId="0" applyNumberFormat="1" applyFont="1" applyBorder="1" applyAlignment="1">
      <alignment horizontal="left" vertical="center" shrinkToFit="1"/>
    </xf>
    <xf numFmtId="182" fontId="2" fillId="0" borderId="7" xfId="0" applyNumberFormat="1" applyFont="1" applyBorder="1" applyAlignment="1">
      <alignment horizontal="left" vertical="center" shrinkToFit="1"/>
    </xf>
    <xf numFmtId="182" fontId="2" fillId="0" borderId="8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0" fontId="0" fillId="0" borderId="3" xfId="0" applyBorder="1"/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9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1">
    <dxf>
      <numFmt numFmtId="178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8"/>
  <sheetViews>
    <sheetView tabSelected="1" view="pageBreakPreview" zoomScale="130" zoomScaleNormal="100" zoomScaleSheetLayoutView="130" workbookViewId="0">
      <pane ySplit="3" topLeftCell="A4" activePane="bottomLeft" state="frozenSplit"/>
      <selection pane="bottomLeft" activeCell="D7" sqref="D7"/>
    </sheetView>
  </sheetViews>
  <sheetFormatPr defaultColWidth="9.125" defaultRowHeight="16.5" x14ac:dyDescent="0.3"/>
  <cols>
    <col min="1" max="1" width="10" style="3" customWidth="1"/>
    <col min="2" max="2" width="26.5" style="3" customWidth="1"/>
    <col min="3" max="3" width="22.75" style="3" customWidth="1"/>
    <col min="4" max="7" width="17.5" style="3" customWidth="1"/>
    <col min="8" max="8" width="9.125" style="11" hidden="1" customWidth="1"/>
    <col min="9" max="12" width="2.125" style="3" customWidth="1"/>
    <col min="13" max="14" width="4" style="3" customWidth="1"/>
    <col min="15" max="16" width="4" style="11" customWidth="1"/>
    <col min="17" max="17" width="9.125" style="13" customWidth="1"/>
    <col min="18" max="16384" width="9.125" style="3"/>
  </cols>
  <sheetData>
    <row r="1" spans="1:17" ht="24.95" customHeight="1" x14ac:dyDescent="0.3">
      <c r="A1" s="56" t="s">
        <v>27</v>
      </c>
      <c r="B1" s="57"/>
      <c r="C1" s="57"/>
      <c r="D1" s="57"/>
      <c r="E1" s="57"/>
      <c r="F1" s="57"/>
      <c r="G1" s="57"/>
      <c r="H1" s="14" t="s">
        <v>18</v>
      </c>
      <c r="Q1" s="14" t="s">
        <v>18</v>
      </c>
    </row>
    <row r="2" spans="1:17" ht="24" customHeight="1" x14ac:dyDescent="0.3">
      <c r="A2" s="54" t="s">
        <v>182</v>
      </c>
      <c r="H2" s="15" t="str">
        <f ca="1">MID(CELL("filename",$A$1),FIND("]",CELL("filename",$A$1))+1,LEN(CELL("filename",$A$1)))</f>
        <v>총괄설계내역서</v>
      </c>
    </row>
    <row r="3" spans="1:17" ht="24" customHeight="1" x14ac:dyDescent="0.3">
      <c r="A3" s="5" t="s">
        <v>20</v>
      </c>
      <c r="B3" s="5" t="s">
        <v>2</v>
      </c>
      <c r="C3" s="5" t="s">
        <v>3</v>
      </c>
      <c r="D3" s="5" t="s">
        <v>22</v>
      </c>
      <c r="E3" s="5" t="s">
        <v>24</v>
      </c>
      <c r="F3" s="5" t="s">
        <v>25</v>
      </c>
      <c r="G3" s="9" t="s">
        <v>26</v>
      </c>
      <c r="H3" s="12" t="s">
        <v>40</v>
      </c>
      <c r="Q3" s="1"/>
    </row>
    <row r="4" spans="1:17" ht="24" customHeight="1" x14ac:dyDescent="0.3">
      <c r="A4" s="6" t="s">
        <v>175</v>
      </c>
      <c r="B4" s="7" t="s">
        <v>14</v>
      </c>
      <c r="C4" s="7"/>
      <c r="D4" s="31">
        <f>설계내역서!G5</f>
        <v>0</v>
      </c>
      <c r="E4" s="30">
        <f>설계내역서!I5</f>
        <v>0</v>
      </c>
      <c r="F4" s="42">
        <f>설계내역서!K5</f>
        <v>0</v>
      </c>
      <c r="G4" s="31">
        <f>설계내역서!M5</f>
        <v>0</v>
      </c>
      <c r="Q4" s="1" t="str">
        <f ca="1">HYPERLINK("#"&amp;설계내역서!O2&amp;"!A"&amp;ROW(설계내역서!A5),"내역 →")</f>
        <v>내역 →</v>
      </c>
    </row>
    <row r="5" spans="1:17" ht="24" customHeight="1" x14ac:dyDescent="0.3">
      <c r="A5" s="6" t="s">
        <v>176</v>
      </c>
      <c r="B5" s="7" t="s">
        <v>177</v>
      </c>
      <c r="C5" s="7"/>
      <c r="D5" s="31">
        <f>D4</f>
        <v>0</v>
      </c>
      <c r="E5" s="61">
        <f>설계내역서!I8</f>
        <v>0</v>
      </c>
      <c r="F5" s="62"/>
      <c r="G5" s="63"/>
      <c r="Q5" s="1"/>
    </row>
    <row r="6" spans="1:17" ht="24" customHeight="1" x14ac:dyDescent="0.3">
      <c r="A6" s="6" t="s">
        <v>178</v>
      </c>
      <c r="B6" s="7" t="s">
        <v>179</v>
      </c>
      <c r="C6" s="7"/>
      <c r="D6" s="31">
        <f>D5*0.1</f>
        <v>0</v>
      </c>
      <c r="E6" s="64" t="s">
        <v>181</v>
      </c>
      <c r="F6" s="65"/>
      <c r="G6" s="66"/>
      <c r="Q6" s="1"/>
    </row>
    <row r="7" spans="1:17" ht="24" customHeight="1" x14ac:dyDescent="0.3">
      <c r="A7" s="6" t="s">
        <v>180</v>
      </c>
      <c r="B7" s="7" t="s">
        <v>185</v>
      </c>
      <c r="C7" s="7"/>
      <c r="D7" s="31"/>
      <c r="E7" s="61">
        <f>설계내역서!I13</f>
        <v>0</v>
      </c>
      <c r="F7" s="62"/>
      <c r="G7" s="63"/>
      <c r="Q7" s="1"/>
    </row>
    <row r="8" spans="1:17" ht="24" customHeight="1" x14ac:dyDescent="0.3">
      <c r="A8" s="6" t="s">
        <v>183</v>
      </c>
      <c r="B8" s="7" t="s">
        <v>43</v>
      </c>
      <c r="C8" s="7"/>
      <c r="D8" s="55">
        <f>D5+D6-D7</f>
        <v>0</v>
      </c>
      <c r="E8" s="58"/>
      <c r="F8" s="59"/>
      <c r="G8" s="60"/>
      <c r="H8" s="12" t="s">
        <v>42</v>
      </c>
      <c r="I8" s="43">
        <v>0</v>
      </c>
      <c r="M8" s="43">
        <v>0</v>
      </c>
      <c r="N8" s="43">
        <v>0</v>
      </c>
      <c r="O8" s="44">
        <v>0</v>
      </c>
      <c r="P8" s="44">
        <v>0</v>
      </c>
    </row>
  </sheetData>
  <mergeCells count="5">
    <mergeCell ref="A1:G1"/>
    <mergeCell ref="E8:G8"/>
    <mergeCell ref="E7:G7"/>
    <mergeCell ref="E5:G5"/>
    <mergeCell ref="E6:G6"/>
  </mergeCells>
  <phoneticPr fontId="11" type="noConversion"/>
  <hyperlinks>
    <hyperlink ref="H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200-000000000000}"/>
    <hyperlink ref="Q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200-000001000000}"/>
  </hyperlinks>
  <printOptions horizontalCentered="1"/>
  <pageMargins left="0.78740157480314965" right="0.78740157480314965" top="0.59055118110236215" bottom="0.55118110236220474" header="0" footer="0.35433070866141736"/>
  <pageSetup paperSize="9" scale="91" fitToWidth="0" fitToHeight="0" orientation="landscape" r:id="rId3"/>
  <headerFooter alignWithMargins="0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0"/>
  <sheetViews>
    <sheetView view="pageBreakPreview" zoomScaleNormal="100" zoomScaleSheetLayoutView="100" workbookViewId="0">
      <pane ySplit="4" topLeftCell="A33" activePane="bottomLeft" state="frozenSplit"/>
      <selection pane="bottomLeft" activeCell="B17" sqref="B17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0" style="3" customWidth="1"/>
    <col min="15" max="15" width="9.125" style="11" hidden="1" customWidth="1"/>
    <col min="16" max="28" width="2.125" style="3" customWidth="1"/>
    <col min="29" max="29" width="9.125" style="13" customWidth="1"/>
    <col min="30" max="16384" width="9.125" style="3"/>
  </cols>
  <sheetData>
    <row r="1" spans="1:29" ht="24.95" customHeight="1" x14ac:dyDescent="0.3">
      <c r="A1" s="56" t="s">
        <v>19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2" t="s">
        <v>18</v>
      </c>
      <c r="AC1" s="14" t="s">
        <v>18</v>
      </c>
    </row>
    <row r="2" spans="1:29" ht="30.6" customHeight="1" x14ac:dyDescent="0.3">
      <c r="A2" s="54" t="s">
        <v>182</v>
      </c>
      <c r="O2" s="15" t="str">
        <f ca="1">MID(CELL("filename",$A$1),FIND("]",CELL("filename",$A$1))+1,LEN(CELL("filename",$A$1)))</f>
        <v>설계내역서</v>
      </c>
    </row>
    <row r="3" spans="1:29" ht="30.6" customHeight="1" x14ac:dyDescent="0.3">
      <c r="A3" s="69" t="s">
        <v>20</v>
      </c>
      <c r="B3" s="69" t="s">
        <v>2</v>
      </c>
      <c r="C3" s="69" t="s">
        <v>3</v>
      </c>
      <c r="D3" s="69" t="s">
        <v>21</v>
      </c>
      <c r="E3" s="69" t="s">
        <v>4</v>
      </c>
      <c r="F3" s="67" t="s">
        <v>22</v>
      </c>
      <c r="G3" s="70"/>
      <c r="H3" s="67" t="s">
        <v>24</v>
      </c>
      <c r="I3" s="70"/>
      <c r="J3" s="67" t="s">
        <v>25</v>
      </c>
      <c r="K3" s="70"/>
      <c r="L3" s="67" t="s">
        <v>26</v>
      </c>
      <c r="M3" s="70"/>
      <c r="N3" s="67" t="s">
        <v>6</v>
      </c>
    </row>
    <row r="4" spans="1:29" ht="30.6" customHeight="1" x14ac:dyDescent="0.3">
      <c r="A4" s="70"/>
      <c r="B4" s="70"/>
      <c r="C4" s="70"/>
      <c r="D4" s="70"/>
      <c r="E4" s="70"/>
      <c r="F4" s="6" t="s">
        <v>5</v>
      </c>
      <c r="G4" s="6" t="s">
        <v>23</v>
      </c>
      <c r="H4" s="6" t="s">
        <v>5</v>
      </c>
      <c r="I4" s="6" t="s">
        <v>23</v>
      </c>
      <c r="J4" s="6" t="s">
        <v>5</v>
      </c>
      <c r="K4" s="6" t="s">
        <v>23</v>
      </c>
      <c r="L4" s="6" t="s">
        <v>5</v>
      </c>
      <c r="M4" s="6" t="s">
        <v>23</v>
      </c>
      <c r="N4" s="68"/>
      <c r="AC4" s="1"/>
    </row>
    <row r="5" spans="1:29" ht="30.6" customHeight="1" x14ac:dyDescent="0.3">
      <c r="A5" s="16" t="s">
        <v>29</v>
      </c>
      <c r="B5" s="16" t="s">
        <v>14</v>
      </c>
      <c r="C5" s="18"/>
      <c r="D5" s="20"/>
      <c r="E5" s="10"/>
      <c r="F5" s="26">
        <v>0</v>
      </c>
      <c r="G5" s="30">
        <f>SUMIF(Q6:Q12,P5,G6:G12)</f>
        <v>0</v>
      </c>
      <c r="H5" s="34">
        <v>0</v>
      </c>
      <c r="I5" s="31">
        <f>SUMIF(Q6:Q12,P5,I6:I12)</f>
        <v>0</v>
      </c>
      <c r="J5" s="34">
        <v>0</v>
      </c>
      <c r="K5" s="38">
        <f>SUMIF(Q6:Q12,P5,K6:K12)</f>
        <v>0</v>
      </c>
      <c r="L5" s="39">
        <v>0</v>
      </c>
      <c r="M5" s="38">
        <f>SUMIF(Q6:Q12,P5,M6:M12)</f>
        <v>0</v>
      </c>
      <c r="N5" s="10"/>
      <c r="O5" s="12" t="str">
        <f>"_x0007_`COD|E7_x0005_`QTY1|1_x0005_`EXI|0_x0005_`ITT|0_x0005_`END|"&amp;ROW(M13)&amp;"_x0005_`"</f>
        <v>_x0007_`COD|E7_x0005_`QTY1|1_x0005_`EXI|0_x0005_`ITT|0_x0005_`END|13_x0005_`</v>
      </c>
      <c r="P5" s="4" t="s">
        <v>31</v>
      </c>
      <c r="Q5" s="4" t="s">
        <v>28</v>
      </c>
    </row>
    <row r="6" spans="1:29" ht="30.6" customHeight="1" x14ac:dyDescent="0.3">
      <c r="A6" s="16" t="s">
        <v>7</v>
      </c>
      <c r="B6" s="16" t="s">
        <v>32</v>
      </c>
      <c r="C6" s="18"/>
      <c r="D6" s="20"/>
      <c r="E6" s="10"/>
      <c r="F6" s="26">
        <v>0</v>
      </c>
      <c r="G6" s="30">
        <f>SUMIF(Q7:Q8,P6,G7:G8)</f>
        <v>0</v>
      </c>
      <c r="H6" s="34">
        <v>0</v>
      </c>
      <c r="I6" s="31">
        <f>SUMIF(Q7:Q8,P6,I7:I8)</f>
        <v>0</v>
      </c>
      <c r="J6" s="34">
        <v>0</v>
      </c>
      <c r="K6" s="38">
        <f>SUMIF(Q7:Q8,P6,K7:K8)</f>
        <v>0</v>
      </c>
      <c r="L6" s="39">
        <v>0</v>
      </c>
      <c r="M6" s="38">
        <f>SUMIF(Q7:Q8,P6,M7:M8)</f>
        <v>0</v>
      </c>
      <c r="N6" s="10"/>
      <c r="O6" s="12" t="str">
        <f>"_x0007_`COD|E6_x0005_`QTY1|1_x0005_`EXI|0_x0005_`ITT|0_x0005_`END|"&amp;ROW(M9)&amp;"_x0005_`"</f>
        <v>_x0007_`COD|E6_x0005_`QTY1|1_x0005_`EXI|0_x0005_`ITT|0_x0005_`END|9_x0005_`</v>
      </c>
      <c r="P6" s="4" t="s">
        <v>35</v>
      </c>
      <c r="Q6" s="4" t="s">
        <v>31</v>
      </c>
    </row>
    <row r="7" spans="1:29" ht="30.6" customHeight="1" x14ac:dyDescent="0.3">
      <c r="A7" s="7"/>
      <c r="B7" s="7" t="s">
        <v>14</v>
      </c>
      <c r="C7" s="19" t="s">
        <v>15</v>
      </c>
      <c r="D7" s="21">
        <v>697.68</v>
      </c>
      <c r="E7" s="10" t="s">
        <v>10</v>
      </c>
      <c r="F7" s="27">
        <f t="shared" ref="F7:G8" si="0">J7+H7+L7</f>
        <v>0</v>
      </c>
      <c r="G7" s="31">
        <f t="shared" si="0"/>
        <v>0</v>
      </c>
      <c r="H7" s="35">
        <v>0</v>
      </c>
      <c r="I7" s="37">
        <f t="shared" ref="I7:I8" si="1">ROUNDDOWN(H7*D7,0)</f>
        <v>0</v>
      </c>
      <c r="J7" s="35">
        <v>0</v>
      </c>
      <c r="K7" s="39">
        <f t="shared" ref="K7:K8" si="2">ROUNDDOWN(J7*D7,0)</f>
        <v>0</v>
      </c>
      <c r="L7" s="40">
        <f>경비목록표!E5</f>
        <v>0</v>
      </c>
      <c r="M7" s="39">
        <f t="shared" ref="M7:M8" si="3">ROUNDDOWN(L7*D7,0)</f>
        <v>0</v>
      </c>
      <c r="N7" s="10" t="s">
        <v>17</v>
      </c>
      <c r="O7" s="12" t="s">
        <v>36</v>
      </c>
      <c r="P7" s="4" t="s">
        <v>34</v>
      </c>
      <c r="Q7" s="4" t="s">
        <v>35</v>
      </c>
      <c r="R7" s="4" t="s">
        <v>33</v>
      </c>
      <c r="AC7" s="1" t="str">
        <f ca="1">HYPERLINK("#"&amp;경비목록표!G2&amp;"!A"&amp;ROW(경비목록표!A5),"S00034 →")</f>
        <v>S00034 →</v>
      </c>
    </row>
    <row r="8" spans="1:29" ht="30.6" customHeight="1" x14ac:dyDescent="0.3">
      <c r="A8" s="7"/>
      <c r="B8" s="7" t="s">
        <v>8</v>
      </c>
      <c r="C8" s="19" t="s">
        <v>9</v>
      </c>
      <c r="D8" s="21">
        <v>697.68</v>
      </c>
      <c r="E8" s="10" t="s">
        <v>10</v>
      </c>
      <c r="F8" s="27">
        <f t="shared" si="0"/>
        <v>0</v>
      </c>
      <c r="G8" s="31">
        <f t="shared" si="0"/>
        <v>0</v>
      </c>
      <c r="H8" s="35">
        <v>0</v>
      </c>
      <c r="I8" s="37">
        <f t="shared" si="1"/>
        <v>0</v>
      </c>
      <c r="J8" s="35">
        <v>0</v>
      </c>
      <c r="K8" s="39">
        <f t="shared" si="2"/>
        <v>0</v>
      </c>
      <c r="L8" s="40">
        <f>경비목록표!E4</f>
        <v>0</v>
      </c>
      <c r="M8" s="39">
        <f t="shared" si="3"/>
        <v>0</v>
      </c>
      <c r="N8" s="10" t="s">
        <v>12</v>
      </c>
      <c r="O8" s="12" t="s">
        <v>38</v>
      </c>
      <c r="P8" s="4" t="s">
        <v>37</v>
      </c>
      <c r="Q8" s="4" t="s">
        <v>35</v>
      </c>
      <c r="R8" s="4" t="s">
        <v>33</v>
      </c>
      <c r="AC8" s="1" t="str">
        <f ca="1">HYPERLINK("#"&amp;경비목록표!G2&amp;"!A"&amp;ROW(경비목록표!A4),"S00035 →")</f>
        <v>S00035 →</v>
      </c>
    </row>
    <row r="9" spans="1:29" ht="30.6" customHeight="1" x14ac:dyDescent="0.3">
      <c r="A9" s="7"/>
      <c r="B9" s="7"/>
      <c r="C9" s="19"/>
      <c r="D9" s="20"/>
      <c r="E9" s="10"/>
      <c r="F9" s="26">
        <v>0</v>
      </c>
      <c r="G9" s="32"/>
      <c r="H9" s="36"/>
      <c r="I9" s="36"/>
      <c r="J9" s="36"/>
      <c r="K9" s="36"/>
      <c r="L9" s="36"/>
      <c r="M9" s="41"/>
      <c r="N9" s="10"/>
      <c r="O9" s="12" t="s">
        <v>39</v>
      </c>
      <c r="P9" s="4" t="s">
        <v>30</v>
      </c>
      <c r="Q9" s="4" t="s">
        <v>31</v>
      </c>
    </row>
    <row r="10" spans="1:29" ht="30.6" customHeight="1" x14ac:dyDescent="0.3">
      <c r="A10" s="16"/>
      <c r="B10" s="16"/>
      <c r="C10" s="18"/>
      <c r="D10" s="20"/>
      <c r="E10" s="10"/>
      <c r="F10" s="26"/>
      <c r="G10" s="30"/>
      <c r="H10" s="34"/>
      <c r="I10" s="31"/>
      <c r="J10" s="34"/>
      <c r="K10" s="38"/>
      <c r="L10" s="39"/>
      <c r="M10" s="38"/>
      <c r="N10" s="10"/>
      <c r="O10" s="12" t="str">
        <f>"_x0007_`COD|E6_x0005_`QTY1|1_x0005_`EXI|0_x0005_`ITT|0_x0005_`END|"&amp;ROW(M13)&amp;"_x0005_`"</f>
        <v>_x0007_`COD|E6_x0005_`QTY1|1_x0005_`EXI|0_x0005_`ITT|0_x0005_`END|13_x0005_`</v>
      </c>
      <c r="P10" s="4" t="s">
        <v>35</v>
      </c>
      <c r="Q10" s="4" t="s">
        <v>31</v>
      </c>
    </row>
    <row r="11" spans="1:29" ht="30.6" customHeight="1" x14ac:dyDescent="0.3">
      <c r="A11" s="7"/>
      <c r="B11" s="7"/>
      <c r="C11" s="19"/>
      <c r="D11" s="21"/>
      <c r="E11" s="10"/>
      <c r="F11" s="27"/>
      <c r="G11" s="31"/>
      <c r="H11" s="35"/>
      <c r="I11" s="37"/>
      <c r="J11" s="35"/>
      <c r="K11" s="39"/>
      <c r="L11" s="40"/>
      <c r="M11" s="39"/>
      <c r="N11" s="10"/>
      <c r="O11" s="12" t="s">
        <v>41</v>
      </c>
      <c r="P11" s="4" t="s">
        <v>34</v>
      </c>
      <c r="Q11" s="4" t="s">
        <v>35</v>
      </c>
      <c r="AC11" s="1" t="str">
        <f ca="1">HYPERLINK("#"&amp;경비목록표!G2&amp;"!A"&amp;ROW(경비목록표!A5),"S00034 →")</f>
        <v>S00034 →</v>
      </c>
    </row>
    <row r="12" spans="1:29" ht="30.6" customHeight="1" x14ac:dyDescent="0.3">
      <c r="A12" s="7"/>
      <c r="B12" s="7"/>
      <c r="C12" s="19"/>
      <c r="D12" s="21"/>
      <c r="E12" s="10"/>
      <c r="F12" s="27"/>
      <c r="G12" s="31"/>
      <c r="H12" s="35"/>
      <c r="I12" s="37"/>
      <c r="J12" s="35"/>
      <c r="K12" s="39"/>
      <c r="L12" s="40"/>
      <c r="M12" s="39"/>
      <c r="N12" s="10"/>
      <c r="O12" s="12" t="s">
        <v>38</v>
      </c>
      <c r="P12" s="4" t="s">
        <v>37</v>
      </c>
      <c r="Q12" s="4" t="s">
        <v>35</v>
      </c>
      <c r="R12" s="4" t="s">
        <v>33</v>
      </c>
      <c r="AC12" s="1" t="str">
        <f ca="1">HYPERLINK("#"&amp;경비목록표!G2&amp;"!A"&amp;ROW(경비목록표!A4),"S00035 →")</f>
        <v>S00035 →</v>
      </c>
    </row>
    <row r="13" spans="1:29" hidden="1" x14ac:dyDescent="0.3">
      <c r="G13" s="33">
        <f>SUMIF(Q5:Q12,"E10_1",G5:G12)</f>
        <v>0</v>
      </c>
      <c r="I13" s="33">
        <f>SUMIF(Q5:Q12,"E10_1",I5:I12)</f>
        <v>0</v>
      </c>
      <c r="K13" s="33">
        <f>SUMIF(Q5:Q12,"E10_1",K5:K12)</f>
        <v>0</v>
      </c>
      <c r="M13" s="33">
        <f>SUMIF(Q5:Q12,"E10_1",M5:M12)</f>
        <v>0</v>
      </c>
    </row>
    <row r="14" spans="1:29" ht="30.6" customHeight="1" x14ac:dyDescent="0.3">
      <c r="A14" s="17"/>
      <c r="B14" s="17"/>
      <c r="C14" s="17"/>
      <c r="D14" s="22"/>
      <c r="E14" s="24"/>
      <c r="F14" s="28"/>
      <c r="G14" s="28"/>
      <c r="H14" s="28"/>
      <c r="I14" s="28"/>
      <c r="J14" s="28"/>
      <c r="K14" s="28"/>
      <c r="L14" s="28"/>
      <c r="M14" s="28"/>
      <c r="N14" s="9"/>
    </row>
    <row r="15" spans="1:29" ht="30.6" customHeight="1" x14ac:dyDescent="0.3">
      <c r="A15" s="7"/>
      <c r="B15" s="7"/>
      <c r="C15" s="7"/>
      <c r="D15" s="23"/>
      <c r="E15" s="25"/>
      <c r="F15" s="29"/>
      <c r="G15" s="29"/>
      <c r="H15" s="29"/>
      <c r="I15" s="29"/>
      <c r="J15" s="29"/>
      <c r="K15" s="29"/>
      <c r="L15" s="29"/>
      <c r="M15" s="29"/>
      <c r="N15" s="10"/>
    </row>
    <row r="16" spans="1:29" ht="30.6" customHeight="1" x14ac:dyDescent="0.3">
      <c r="A16" s="7"/>
      <c r="B16" s="7"/>
      <c r="C16" s="7"/>
      <c r="D16" s="23"/>
      <c r="E16" s="25"/>
      <c r="F16" s="29"/>
      <c r="G16" s="29"/>
      <c r="H16" s="29"/>
      <c r="I16" s="29"/>
      <c r="J16" s="29"/>
      <c r="K16" s="29"/>
      <c r="L16" s="29"/>
      <c r="M16" s="29"/>
      <c r="N16" s="10"/>
    </row>
    <row r="17" spans="1:14" ht="30.6" customHeight="1" x14ac:dyDescent="0.3">
      <c r="A17" s="7"/>
      <c r="B17" s="7"/>
      <c r="C17" s="7"/>
      <c r="D17" s="23"/>
      <c r="E17" s="25"/>
      <c r="F17" s="29"/>
      <c r="G17" s="29"/>
      <c r="H17" s="29"/>
      <c r="I17" s="29"/>
      <c r="J17" s="29"/>
      <c r="K17" s="29"/>
      <c r="L17" s="29"/>
      <c r="M17" s="29"/>
      <c r="N17" s="10"/>
    </row>
    <row r="18" spans="1:14" ht="30.6" customHeight="1" x14ac:dyDescent="0.3">
      <c r="A18" s="7"/>
      <c r="B18" s="7"/>
      <c r="C18" s="7"/>
      <c r="D18" s="23"/>
      <c r="E18" s="25"/>
      <c r="F18" s="29"/>
      <c r="G18" s="29"/>
      <c r="H18" s="29"/>
      <c r="I18" s="29"/>
      <c r="J18" s="29"/>
      <c r="K18" s="29"/>
      <c r="L18" s="29"/>
      <c r="M18" s="29"/>
      <c r="N18" s="10"/>
    </row>
    <row r="19" spans="1:14" ht="30.6" customHeight="1" x14ac:dyDescent="0.3">
      <c r="A19" s="7"/>
      <c r="B19" s="7"/>
      <c r="C19" s="7"/>
      <c r="D19" s="23"/>
      <c r="E19" s="25"/>
      <c r="F19" s="29"/>
      <c r="G19" s="29"/>
      <c r="H19" s="29"/>
      <c r="I19" s="29"/>
      <c r="J19" s="29"/>
      <c r="K19" s="29"/>
      <c r="L19" s="29"/>
      <c r="M19" s="29"/>
      <c r="N19" s="10"/>
    </row>
    <row r="20" spans="1:14" ht="30.6" customHeight="1" x14ac:dyDescent="0.3">
      <c r="A20" s="7"/>
      <c r="B20" s="7"/>
      <c r="C20" s="7"/>
      <c r="D20" s="23"/>
      <c r="E20" s="25"/>
      <c r="F20" s="29"/>
      <c r="G20" s="29"/>
      <c r="H20" s="29"/>
      <c r="I20" s="29"/>
      <c r="J20" s="29"/>
      <c r="K20" s="29"/>
      <c r="L20" s="29"/>
      <c r="M20" s="29"/>
      <c r="N20" s="10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1" type="noConversion"/>
  <conditionalFormatting sqref="D5:D20 F5:N20">
    <cfRule type="expression" dxfId="0" priority="1" stopIfTrue="1">
      <formula>AND(D5&lt;&gt;0,INT(D5)=D5)</formula>
    </cfRule>
  </conditionalFormatting>
  <hyperlinks>
    <hyperlink ref="AC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300-000000000000}"/>
    <hyperlink ref="O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300-000001000000}"/>
  </hyperlinks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3"/>
  <headerFooter alignWithMargins="0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view="pageBreakPreview" zoomScale="160" zoomScaleNormal="100" zoomScaleSheetLayoutView="160" workbookViewId="0">
      <pane ySplit="3" topLeftCell="A4" activePane="bottomLeft" state="frozenSplit"/>
      <selection pane="bottomLeft" activeCell="E5" sqref="E5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5.5" style="3" customWidth="1"/>
    <col min="5" max="5" width="13.75" style="3" customWidth="1"/>
    <col min="6" max="6" width="10" style="3" customWidth="1"/>
    <col min="7" max="7" width="9.125" style="11" hidden="1" customWidth="1"/>
    <col min="8" max="8" width="9.125" style="13" customWidth="1"/>
    <col min="9" max="16384" width="9.125" style="3"/>
  </cols>
  <sheetData>
    <row r="1" spans="1:8" ht="24.95" customHeight="1" x14ac:dyDescent="0.3">
      <c r="A1" s="56" t="s">
        <v>0</v>
      </c>
      <c r="B1" s="57"/>
      <c r="C1" s="57"/>
      <c r="D1" s="57"/>
      <c r="E1" s="57"/>
      <c r="F1" s="57"/>
      <c r="G1" s="2" t="s">
        <v>18</v>
      </c>
      <c r="H1" s="14" t="s">
        <v>18</v>
      </c>
    </row>
    <row r="2" spans="1:8" ht="17.45" customHeight="1" x14ac:dyDescent="0.3">
      <c r="A2" s="54" t="s">
        <v>182</v>
      </c>
      <c r="G2" s="15" t="str">
        <f ca="1">MID(CELL("filename",$A$1),FIND("]",CELL("filename",$A$1))+1,LEN(CELL("filename",$A$1)))</f>
        <v>경비목록표</v>
      </c>
    </row>
    <row r="3" spans="1:8" ht="17.4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9" t="s">
        <v>6</v>
      </c>
      <c r="H3" s="1"/>
    </row>
    <row r="4" spans="1:8" ht="17.45" customHeight="1" x14ac:dyDescent="0.3">
      <c r="A4" s="6" t="s">
        <v>7</v>
      </c>
      <c r="B4" s="7" t="s">
        <v>8</v>
      </c>
      <c r="C4" s="7" t="s">
        <v>9</v>
      </c>
      <c r="D4" s="6" t="s">
        <v>10</v>
      </c>
      <c r="E4" s="8"/>
      <c r="F4" s="10" t="s">
        <v>12</v>
      </c>
      <c r="G4" s="12" t="s">
        <v>11</v>
      </c>
    </row>
    <row r="5" spans="1:8" ht="17.45" customHeight="1" x14ac:dyDescent="0.3">
      <c r="A5" s="6" t="s">
        <v>184</v>
      </c>
      <c r="B5" s="7" t="s">
        <v>14</v>
      </c>
      <c r="C5" s="7" t="s">
        <v>15</v>
      </c>
      <c r="D5" s="6" t="s">
        <v>10</v>
      </c>
      <c r="E5" s="8"/>
      <c r="F5" s="10" t="s">
        <v>17</v>
      </c>
      <c r="G5" s="12" t="s">
        <v>16</v>
      </c>
    </row>
  </sheetData>
  <mergeCells count="1">
    <mergeCell ref="A1:F1"/>
  </mergeCells>
  <phoneticPr fontId="11" type="noConversion"/>
  <hyperlinks>
    <hyperlink ref="H1" r:id="rId1" tooltip="설계예산시스템(STmate w25.02)으로 작성 하였으며,_x000a_엑셀 인쇄품질 600 dpi에 최적화 되어 있습니다._x000a_경영정보(주) http://www.stma.co.kr_x000a_Tel) 070-4350-0040_x000a_Fax) 0505-300-3948" xr:uid="{00000000-0004-0000-0400-000000000000}"/>
    <hyperlink ref="G1" r:id="rId2" tooltip="설계예산시스템(STmate w25.02)으로 작성 하였으며,_x000a_엑셀 인쇄품질 600 dpi에 최적화 되어 있습니다._x000a_경영정보(주) http://www.stma.co.kr_x000a_Tel) 070-4350-0040_x000a_Fax) 0505-300-3948" xr:uid="{00000000-0004-0000-0400-000001000000}"/>
  </hyperlinks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3"/>
  <headerFooter alignWithMargins="0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B2:X80"/>
  <sheetViews>
    <sheetView workbookViewId="0"/>
  </sheetViews>
  <sheetFormatPr defaultColWidth="9.125" defaultRowHeight="16.5" x14ac:dyDescent="0.3"/>
  <cols>
    <col min="1" max="1" width="9.125" style="45" customWidth="1"/>
    <col min="2" max="2" width="16.75" style="45" customWidth="1"/>
    <col min="3" max="3" width="15.25" style="45" customWidth="1"/>
    <col min="4" max="24" width="2.5" style="45" customWidth="1"/>
    <col min="25" max="16384" width="9.125" style="45"/>
  </cols>
  <sheetData>
    <row r="2" spans="2:24" ht="19.5" x14ac:dyDescent="0.3">
      <c r="B2" s="71" t="s">
        <v>44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4" spans="2:24" hidden="1" x14ac:dyDescent="0.3">
      <c r="B4" s="46" t="s">
        <v>45</v>
      </c>
      <c r="C4" s="49" t="b">
        <f ca="1">ISERROR(SUM(C6:X15,C18:X23))</f>
        <v>1</v>
      </c>
      <c r="D4" s="51">
        <f>ROW(C24)</f>
        <v>24</v>
      </c>
    </row>
    <row r="5" spans="2:24" hidden="1" x14ac:dyDescent="0.3">
      <c r="B5" s="47" t="s">
        <v>46</v>
      </c>
      <c r="C5" s="47" t="s">
        <v>47</v>
      </c>
      <c r="D5" s="47" t="s">
        <v>48</v>
      </c>
      <c r="E5" s="47" t="s">
        <v>49</v>
      </c>
      <c r="F5" s="47" t="s">
        <v>50</v>
      </c>
      <c r="G5" s="47" t="s">
        <v>51</v>
      </c>
      <c r="H5" s="47" t="s">
        <v>52</v>
      </c>
      <c r="I5" s="47" t="s">
        <v>53</v>
      </c>
      <c r="J5" s="47" t="s">
        <v>54</v>
      </c>
      <c r="K5" s="47" t="s">
        <v>55</v>
      </c>
      <c r="L5" s="47" t="s">
        <v>56</v>
      </c>
      <c r="M5" s="47" t="s">
        <v>57</v>
      </c>
      <c r="N5" s="47" t="s">
        <v>58</v>
      </c>
      <c r="O5" s="47" t="s">
        <v>59</v>
      </c>
      <c r="P5" s="47" t="s">
        <v>60</v>
      </c>
      <c r="Q5" s="47" t="s">
        <v>61</v>
      </c>
      <c r="R5" s="47" t="s">
        <v>62</v>
      </c>
      <c r="S5" s="47" t="s">
        <v>63</v>
      </c>
      <c r="T5" s="47" t="s">
        <v>64</v>
      </c>
      <c r="U5" s="47" t="s">
        <v>65</v>
      </c>
      <c r="V5" s="47" t="s">
        <v>66</v>
      </c>
      <c r="W5" s="47" t="s">
        <v>67</v>
      </c>
      <c r="X5" s="47" t="s">
        <v>68</v>
      </c>
    </row>
    <row r="6" spans="2:24" hidden="1" x14ac:dyDescent="0.3">
      <c r="B6" s="48" t="s">
        <v>69</v>
      </c>
      <c r="C6" s="48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</row>
    <row r="7" spans="2:24" hidden="1" x14ac:dyDescent="0.3">
      <c r="B7" s="48" t="s">
        <v>70</v>
      </c>
      <c r="C7" s="48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</row>
    <row r="8" spans="2:24" hidden="1" x14ac:dyDescent="0.3">
      <c r="B8" s="48" t="s">
        <v>71</v>
      </c>
      <c r="C8" s="50" t="str">
        <f ca="1">IF(D8="","경비목록표",MID(D8,FIND("]",D8)+1,LEN(D8)))</f>
        <v>경비목록표</v>
      </c>
      <c r="D8" s="50" t="str">
        <f ca="1">CELL("filename",경비목록표!A1)</f>
        <v>C:\Users\owner\Desktop\0.ING\김포 통진 건폐용역3개\3.폐콘크리트 처리용역\[2. 폐기물 내역서(폐콘크리트).xlsx]경비목록표</v>
      </c>
      <c r="E8" s="52"/>
      <c r="F8" s="53">
        <f ca="1">HYPERLINK("#"&amp;C8&amp;"!"&amp;CHAR(COLUMN(경비목록표!B1)+64)&amp;3,COLUMN(경비목록표!B1))</f>
        <v>2</v>
      </c>
      <c r="G8" s="53">
        <f ca="1">HYPERLINK("#"&amp;C8&amp;"!"&amp;CHAR(COLUMN(경비목록표!C1)+64)&amp;3,COLUMN(경비목록표!C1))</f>
        <v>3</v>
      </c>
      <c r="H8" s="52"/>
      <c r="I8" s="53">
        <f ca="1">HYPERLINK("#"&amp;C8&amp;"!"&amp;CHAR(COLUMN(경비목록표!D1)+64)&amp;3,COLUMN(경비목록표!D1))</f>
        <v>4</v>
      </c>
      <c r="J8" s="53">
        <f ca="1">HYPERLINK("#"&amp;C8&amp;"!A"&amp;ROW(경비목록표!A4),ROW(경비목록표!A4))</f>
        <v>4</v>
      </c>
      <c r="K8" s="53" t="e">
        <f ca="1">HYPERLINK("#"&amp;C8&amp;"!A"&amp;ROW(경비목록표!#REF!),ROW(경비목록표!#REF!))</f>
        <v>#REF!</v>
      </c>
      <c r="L8" s="53">
        <f ca="1">HYPERLINK("#"&amp;C8&amp;"!"&amp;CHAR(COLUMN(경비목록표!E1)+64)&amp;3,COLUMN(경비목록표!E1))</f>
        <v>5</v>
      </c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3">
        <f ca="1">HYPERLINK("#"&amp;C8&amp;"!"&amp;CHAR(COLUMN(경비목록표!G1)+64)&amp;3,COLUMN(경비목록표!G1))</f>
        <v>7</v>
      </c>
    </row>
    <row r="9" spans="2:24" hidden="1" x14ac:dyDescent="0.3">
      <c r="B9" s="48" t="s">
        <v>72</v>
      </c>
      <c r="C9" s="48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</row>
    <row r="10" spans="2:24" hidden="1" x14ac:dyDescent="0.3">
      <c r="B10" s="48" t="s">
        <v>73</v>
      </c>
      <c r="C10" s="48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spans="2:24" hidden="1" x14ac:dyDescent="0.3">
      <c r="B11" s="48" t="s">
        <v>74</v>
      </c>
      <c r="C11" s="48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</row>
    <row r="12" spans="2:24" hidden="1" x14ac:dyDescent="0.3">
      <c r="B12" s="48" t="s">
        <v>75</v>
      </c>
      <c r="C12" s="48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3" spans="2:24" hidden="1" x14ac:dyDescent="0.3">
      <c r="B13" s="48" t="s">
        <v>76</v>
      </c>
      <c r="C13" s="48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</row>
    <row r="14" spans="2:24" hidden="1" x14ac:dyDescent="0.3">
      <c r="B14" s="48" t="s">
        <v>77</v>
      </c>
      <c r="C14" s="48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</row>
    <row r="15" spans="2:24" hidden="1" x14ac:dyDescent="0.3">
      <c r="B15" s="48" t="s">
        <v>78</v>
      </c>
      <c r="C15" s="48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</row>
    <row r="16" spans="2:24" hidden="1" x14ac:dyDescent="0.3">
      <c r="B16" s="48" t="s">
        <v>79</v>
      </c>
      <c r="C16" s="50" t="str">
        <f ca="1">IF(D16="","설계내역서",MID(D16,FIND("]",D16)+1,LEN(D16)))</f>
        <v>설계내역서</v>
      </c>
      <c r="D16" s="50" t="str">
        <f ca="1">CELL("filename",설계내역서!A1)</f>
        <v>C:\Users\owner\Desktop\0.ING\김포 통진 건폐용역3개\3.폐콘크리트 처리용역\[2. 폐기물 내역서(폐콘크리트).xlsx]설계내역서</v>
      </c>
      <c r="E16" s="53">
        <f ca="1">HYPERLINK("#"&amp;C16&amp;"!"&amp;CHAR(COLUMN(설계내역서!A1)+64)&amp;4,COLUMN(설계내역서!A1))</f>
        <v>1</v>
      </c>
      <c r="F16" s="53">
        <f ca="1">HYPERLINK("#"&amp;C16&amp;"!"&amp;CHAR(COLUMN(설계내역서!B1)+64)&amp;4,COLUMN(설계내역서!B1))</f>
        <v>2</v>
      </c>
      <c r="G16" s="53">
        <f ca="1">HYPERLINK("#"&amp;C16&amp;"!"&amp;CHAR(COLUMN(설계내역서!C1)+64)&amp;4,COLUMN(설계내역서!C1))</f>
        <v>3</v>
      </c>
      <c r="H16" s="53">
        <f ca="1">HYPERLINK("#"&amp;C16&amp;"!"&amp;CHAR(COLUMN(설계내역서!D1)+64)&amp;4,COLUMN(설계내역서!D1))</f>
        <v>4</v>
      </c>
      <c r="I16" s="53">
        <f ca="1">HYPERLINK("#"&amp;C16&amp;"!"&amp;CHAR(COLUMN(설계내역서!E1)+64)&amp;4,COLUMN(설계내역서!E1))</f>
        <v>5</v>
      </c>
      <c r="J16" s="53">
        <f ca="1">HYPERLINK("#"&amp;C16&amp;"!A"&amp;ROW(설계내역서!A5),ROW(설계내역서!A5))</f>
        <v>5</v>
      </c>
      <c r="K16" s="53">
        <f ca="1">HYPERLINK("#"&amp;C16&amp;"!A"&amp;ROW(설계내역서!A20),ROW(설계내역서!A20))</f>
        <v>20</v>
      </c>
      <c r="L16" s="53">
        <f ca="1">HYPERLINK("#"&amp;C16&amp;"!"&amp;CHAR(COLUMN(설계내역서!H1)+64)&amp;4,COLUMN(설계내역서!H1))</f>
        <v>8</v>
      </c>
      <c r="M16" s="53">
        <f ca="1">HYPERLINK("#"&amp;C16&amp;"!"&amp;CHAR(COLUMN(설계내역서!I1)+64)&amp;4,COLUMN(설계내역서!I1))</f>
        <v>9</v>
      </c>
      <c r="N16" s="53">
        <f ca="1">HYPERLINK("#"&amp;C16&amp;"!"&amp;CHAR(COLUMN(설계내역서!L1)+64)&amp;4,COLUMN(설계내역서!L1))</f>
        <v>12</v>
      </c>
      <c r="O16" s="53">
        <f ca="1">HYPERLINK("#"&amp;C16&amp;"!"&amp;CHAR(COLUMN(설계내역서!M1)+64)&amp;4,COLUMN(설계내역서!M1))</f>
        <v>13</v>
      </c>
      <c r="P16" s="53">
        <f ca="1">HYPERLINK("#"&amp;C16&amp;"!"&amp;CHAR(COLUMN(설계내역서!J1)+64)&amp;4,COLUMN(설계내역서!J1))</f>
        <v>10</v>
      </c>
      <c r="Q16" s="53">
        <f ca="1">HYPERLINK("#"&amp;C16&amp;"!"&amp;CHAR(COLUMN(설계내역서!K1)+64)&amp;4,COLUMN(설계내역서!K1))</f>
        <v>11</v>
      </c>
      <c r="R16" s="53">
        <f ca="1">HYPERLINK("#"&amp;C16&amp;"!"&amp;CHAR(COLUMN(설계내역서!N1)+64)&amp;4,COLUMN(설계내역서!N1))</f>
        <v>14</v>
      </c>
      <c r="S16" s="53">
        <f ca="1">HYPERLINK("#"&amp;C16&amp;"!"&amp;CHAR(COLUMN(설계내역서!O1)+64)&amp;4,COLUMN(설계내역서!O1))</f>
        <v>15</v>
      </c>
      <c r="T16" s="52"/>
      <c r="U16" s="52"/>
      <c r="V16" s="52"/>
      <c r="W16" s="52"/>
      <c r="X16" s="53">
        <f ca="1">HYPERLINK("#"&amp;C16&amp;"!"&amp;CHAR(COLUMN(설계내역서!O1)+64)&amp;4,COLUMN(설계내역서!O1))</f>
        <v>15</v>
      </c>
    </row>
    <row r="17" spans="2:24" hidden="1" x14ac:dyDescent="0.3">
      <c r="B17" s="48" t="s">
        <v>80</v>
      </c>
      <c r="C17" s="50" t="str">
        <f ca="1">IF(D17="","총괄설계내역서",MID(D17,FIND("]",D17)+1,LEN(D17)))</f>
        <v>총괄설계내역서</v>
      </c>
      <c r="D17" s="50" t="str">
        <f ca="1">CELL("filename",총괄설계내역서!A1)</f>
        <v>C:\Users\owner\Desktop\0.ING\김포 통진 건폐용역3개\3.폐콘크리트 처리용역\[2. 폐기물 내역서(폐콘크리트).xlsx]총괄설계내역서</v>
      </c>
      <c r="E17" s="53">
        <f ca="1">HYPERLINK("#"&amp;C17&amp;"!"&amp;CHAR(COLUMN(총괄설계내역서!A1)+64)&amp;3,COLUMN(총괄설계내역서!A1))</f>
        <v>1</v>
      </c>
      <c r="F17" s="53">
        <f ca="1">HYPERLINK("#"&amp;C17&amp;"!"&amp;CHAR(COLUMN(총괄설계내역서!B1)+64)&amp;3,COLUMN(총괄설계내역서!B1))</f>
        <v>2</v>
      </c>
      <c r="G17" s="53">
        <f ca="1">HYPERLINK("#"&amp;C17&amp;"!"&amp;CHAR(COLUMN(총괄설계내역서!C1)+64)&amp;3,COLUMN(총괄설계내역서!C1))</f>
        <v>3</v>
      </c>
      <c r="H17" s="52"/>
      <c r="I17" s="53">
        <f ca="1">HYPERLINK("#"&amp;C17&amp;"!"&amp;CHAR(COLUMN(총괄설계내역서!E1)+64)&amp;3,COLUMN(총괄설계내역서!E1))</f>
        <v>5</v>
      </c>
      <c r="J17" s="53">
        <f ca="1">HYPERLINK("#"&amp;C17&amp;"!A"&amp;ROW(총괄설계내역서!A4),ROW(총괄설계내역서!A4))</f>
        <v>4</v>
      </c>
      <c r="K17" s="53" t="e">
        <f ca="1">HYPERLINK("#"&amp;C17&amp;"!A"&amp;ROW(총괄설계내역서!#REF!),ROW(총괄설계내역서!#REF!))</f>
        <v>#REF!</v>
      </c>
      <c r="L17" s="53">
        <f ca="1">HYPERLINK("#"&amp;C17&amp;"!"&amp;CHAR(COLUMN(총괄설계내역서!D1)+64)&amp;3,COLUMN(총괄설계내역서!D1))</f>
        <v>4</v>
      </c>
      <c r="M17" s="53">
        <f ca="1">HYPERLINK("#"&amp;C17&amp;"!"&amp;CHAR(COLUMN(총괄설계내역서!I1)+64)&amp;3,COLUMN(총괄설계내역서!I1))</f>
        <v>9</v>
      </c>
      <c r="N17" s="53">
        <f ca="1">HYPERLINK("#"&amp;C17&amp;"!"&amp;CHAR(COLUMN(총괄설계내역서!M1)+64)&amp;3,COLUMN(총괄설계내역서!M1))</f>
        <v>13</v>
      </c>
      <c r="O17" s="53">
        <f ca="1">HYPERLINK("#"&amp;C17&amp;"!"&amp;CHAR(COLUMN(총괄설계내역서!N1)+64)&amp;3,COLUMN(총괄설계내역서!N1))</f>
        <v>14</v>
      </c>
      <c r="P17" s="53">
        <f ca="1">HYPERLINK("#"&amp;C17&amp;"!"&amp;CHAR(COLUMN(총괄설계내역서!O1)+64)&amp;3,COLUMN(총괄설계내역서!O1))</f>
        <v>15</v>
      </c>
      <c r="Q17" s="53">
        <f ca="1">HYPERLINK("#"&amp;C17&amp;"!"&amp;CHAR(COLUMN(총괄설계내역서!P1)+64)&amp;3,COLUMN(총괄설계내역서!P1))</f>
        <v>16</v>
      </c>
      <c r="R17" s="52"/>
      <c r="S17" s="52"/>
      <c r="T17" s="52"/>
      <c r="U17" s="52"/>
      <c r="V17" s="52"/>
      <c r="W17" s="52"/>
      <c r="X17" s="53">
        <f ca="1">HYPERLINK("#"&amp;C17&amp;"!"&amp;CHAR(COLUMN(총괄설계내역서!H1)+64)&amp;3,COLUMN(총괄설계내역서!H1))</f>
        <v>8</v>
      </c>
    </row>
    <row r="18" spans="2:24" hidden="1" x14ac:dyDescent="0.3">
      <c r="B18" s="48" t="s">
        <v>81</v>
      </c>
      <c r="C18" s="48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</row>
    <row r="19" spans="2:24" hidden="1" x14ac:dyDescent="0.3">
      <c r="B19" s="48" t="s">
        <v>82</v>
      </c>
      <c r="C19" s="48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</row>
    <row r="20" spans="2:24" hidden="1" x14ac:dyDescent="0.3">
      <c r="B20" s="48" t="s">
        <v>83</v>
      </c>
      <c r="C20" s="48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</row>
    <row r="21" spans="2:24" hidden="1" x14ac:dyDescent="0.3">
      <c r="B21" s="48" t="s">
        <v>84</v>
      </c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2:24" hidden="1" x14ac:dyDescent="0.3">
      <c r="B22" s="48" t="s">
        <v>85</v>
      </c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2:24" hidden="1" x14ac:dyDescent="0.3">
      <c r="B23" s="48" t="s">
        <v>86</v>
      </c>
      <c r="C23" s="48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2:24" hidden="1" x14ac:dyDescent="0.3">
      <c r="B24" s="46" t="s">
        <v>87</v>
      </c>
      <c r="D24" s="51">
        <f>ROW(C33)</f>
        <v>33</v>
      </c>
    </row>
    <row r="25" spans="2:24" hidden="1" x14ac:dyDescent="0.3">
      <c r="B25" s="48" t="s">
        <v>88</v>
      </c>
      <c r="C25" s="48" t="s">
        <v>89</v>
      </c>
    </row>
    <row r="26" spans="2:24" hidden="1" x14ac:dyDescent="0.3">
      <c r="B26" s="48" t="s">
        <v>90</v>
      </c>
      <c r="C26" s="48" t="s">
        <v>91</v>
      </c>
    </row>
    <row r="27" spans="2:24" hidden="1" x14ac:dyDescent="0.3">
      <c r="B27" s="48" t="s">
        <v>92</v>
      </c>
      <c r="C27" s="48" t="s">
        <v>93</v>
      </c>
    </row>
    <row r="28" spans="2:24" hidden="1" x14ac:dyDescent="0.3">
      <c r="B28" s="48" t="s">
        <v>94</v>
      </c>
      <c r="C28" s="48" t="s">
        <v>93</v>
      </c>
    </row>
    <row r="29" spans="2:24" hidden="1" x14ac:dyDescent="0.3">
      <c r="B29" s="48" t="s">
        <v>95</v>
      </c>
      <c r="C29" s="48" t="s">
        <v>93</v>
      </c>
    </row>
    <row r="30" spans="2:24" hidden="1" x14ac:dyDescent="0.3">
      <c r="B30" s="48" t="s">
        <v>96</v>
      </c>
      <c r="C30" s="50" t="s">
        <v>97</v>
      </c>
    </row>
    <row r="31" spans="2:24" hidden="1" x14ac:dyDescent="0.3">
      <c r="B31" s="48" t="s">
        <v>98</v>
      </c>
      <c r="C31" s="48" t="s">
        <v>7</v>
      </c>
    </row>
    <row r="32" spans="2:24" hidden="1" x14ac:dyDescent="0.3">
      <c r="B32" s="48" t="s">
        <v>99</v>
      </c>
      <c r="C32" s="48" t="s">
        <v>13</v>
      </c>
    </row>
    <row r="33" spans="2:10" hidden="1" x14ac:dyDescent="0.3">
      <c r="B33" s="46" t="s">
        <v>100</v>
      </c>
      <c r="D33" s="51">
        <f>ROW(C52)</f>
        <v>52</v>
      </c>
    </row>
    <row r="34" spans="2:10" hidden="1" x14ac:dyDescent="0.3">
      <c r="B34" s="48" t="s">
        <v>101</v>
      </c>
      <c r="C34" s="48" t="s">
        <v>7</v>
      </c>
      <c r="D34" s="48" t="s">
        <v>7</v>
      </c>
      <c r="E34" s="48" t="s">
        <v>93</v>
      </c>
      <c r="F34" s="48" t="s">
        <v>93</v>
      </c>
      <c r="G34" s="48" t="s">
        <v>93</v>
      </c>
      <c r="H34" s="48" t="s">
        <v>93</v>
      </c>
    </row>
    <row r="35" spans="2:10" hidden="1" x14ac:dyDescent="0.3">
      <c r="B35" s="48" t="s">
        <v>102</v>
      </c>
      <c r="C35" s="48" t="s">
        <v>103</v>
      </c>
      <c r="D35" s="48" t="s">
        <v>103</v>
      </c>
      <c r="E35" s="48" t="s">
        <v>103</v>
      </c>
      <c r="F35" s="48" t="s">
        <v>103</v>
      </c>
      <c r="G35" s="48" t="s">
        <v>7</v>
      </c>
      <c r="H35" s="48" t="s">
        <v>7</v>
      </c>
      <c r="I35" s="48" t="s">
        <v>104</v>
      </c>
      <c r="J35" s="48" t="s">
        <v>104</v>
      </c>
    </row>
    <row r="36" spans="2:10" hidden="1" x14ac:dyDescent="0.3">
      <c r="B36" s="48" t="s">
        <v>105</v>
      </c>
      <c r="C36" s="50" t="s">
        <v>97</v>
      </c>
    </row>
    <row r="37" spans="2:10" hidden="1" x14ac:dyDescent="0.3">
      <c r="B37" s="48" t="s">
        <v>106</v>
      </c>
      <c r="C37" s="48" t="s">
        <v>107</v>
      </c>
      <c r="D37" s="48" t="s">
        <v>108</v>
      </c>
      <c r="E37" s="48"/>
      <c r="F37" s="48" t="s">
        <v>109</v>
      </c>
      <c r="G37" s="48" t="s">
        <v>110</v>
      </c>
      <c r="H37" s="48"/>
    </row>
    <row r="38" spans="2:10" hidden="1" x14ac:dyDescent="0.3">
      <c r="B38" s="48" t="s">
        <v>111</v>
      </c>
      <c r="C38" s="48" t="s">
        <v>112</v>
      </c>
      <c r="D38" s="48"/>
      <c r="E38" s="48"/>
      <c r="F38" s="48"/>
      <c r="G38" s="48"/>
      <c r="H38" s="48"/>
    </row>
    <row r="39" spans="2:10" hidden="1" x14ac:dyDescent="0.3">
      <c r="B39" s="48" t="s">
        <v>113</v>
      </c>
      <c r="C39" s="48" t="s">
        <v>7</v>
      </c>
    </row>
    <row r="40" spans="2:10" hidden="1" x14ac:dyDescent="0.3">
      <c r="B40" s="48" t="s">
        <v>114</v>
      </c>
      <c r="C40" s="48" t="s">
        <v>7</v>
      </c>
    </row>
    <row r="41" spans="2:10" hidden="1" x14ac:dyDescent="0.3">
      <c r="B41" s="48" t="s">
        <v>115</v>
      </c>
      <c r="C41" s="48" t="s">
        <v>93</v>
      </c>
    </row>
    <row r="42" spans="2:10" hidden="1" x14ac:dyDescent="0.3">
      <c r="B42" s="48" t="s">
        <v>116</v>
      </c>
      <c r="C42" s="48" t="s">
        <v>7</v>
      </c>
    </row>
    <row r="43" spans="2:10" hidden="1" x14ac:dyDescent="0.3">
      <c r="B43" s="48" t="s">
        <v>117</v>
      </c>
      <c r="C43" s="48" t="s">
        <v>7</v>
      </c>
    </row>
    <row r="44" spans="2:10" hidden="1" x14ac:dyDescent="0.3">
      <c r="B44" s="48" t="s">
        <v>118</v>
      </c>
      <c r="C44" s="48" t="s">
        <v>13</v>
      </c>
    </row>
    <row r="45" spans="2:10" hidden="1" x14ac:dyDescent="0.3">
      <c r="B45" s="48" t="s">
        <v>119</v>
      </c>
      <c r="C45" s="50" t="s">
        <v>97</v>
      </c>
    </row>
    <row r="46" spans="2:10" hidden="1" x14ac:dyDescent="0.3">
      <c r="B46" s="48" t="s">
        <v>120</v>
      </c>
      <c r="C46" s="50" t="s">
        <v>97</v>
      </c>
    </row>
    <row r="47" spans="2:10" hidden="1" x14ac:dyDescent="0.3">
      <c r="B47" s="48" t="s">
        <v>121</v>
      </c>
      <c r="C47" s="50" t="s">
        <v>97</v>
      </c>
    </row>
    <row r="48" spans="2:10" hidden="1" x14ac:dyDescent="0.3">
      <c r="B48" s="48" t="s">
        <v>122</v>
      </c>
      <c r="C48" s="50" t="s">
        <v>97</v>
      </c>
    </row>
    <row r="49" spans="2:6" hidden="1" x14ac:dyDescent="0.3">
      <c r="B49" s="48" t="s">
        <v>123</v>
      </c>
      <c r="C49" s="48" t="s">
        <v>124</v>
      </c>
    </row>
    <row r="50" spans="2:6" hidden="1" x14ac:dyDescent="0.3">
      <c r="B50" s="48" t="s">
        <v>125</v>
      </c>
      <c r="C50" s="50" t="s">
        <v>97</v>
      </c>
    </row>
    <row r="51" spans="2:6" hidden="1" x14ac:dyDescent="0.3">
      <c r="B51" s="48" t="s">
        <v>126</v>
      </c>
      <c r="C51" s="48"/>
    </row>
    <row r="52" spans="2:6" hidden="1" x14ac:dyDescent="0.3">
      <c r="B52" s="46" t="s">
        <v>127</v>
      </c>
      <c r="D52" s="51">
        <f>ROW(C75)</f>
        <v>75</v>
      </c>
    </row>
    <row r="53" spans="2:6" hidden="1" x14ac:dyDescent="0.3">
      <c r="B53" s="48" t="s">
        <v>128</v>
      </c>
      <c r="C53" s="48" t="s">
        <v>25</v>
      </c>
      <c r="D53" s="48" t="s">
        <v>24</v>
      </c>
      <c r="E53" s="48" t="s">
        <v>26</v>
      </c>
      <c r="F53" s="48" t="s">
        <v>22</v>
      </c>
    </row>
    <row r="54" spans="2:6" hidden="1" x14ac:dyDescent="0.3">
      <c r="B54" s="48" t="s">
        <v>129</v>
      </c>
      <c r="C54" s="48" t="s">
        <v>130</v>
      </c>
    </row>
    <row r="55" spans="2:6" hidden="1" x14ac:dyDescent="0.3">
      <c r="B55" s="48" t="s">
        <v>131</v>
      </c>
      <c r="C55" s="48" t="s">
        <v>132</v>
      </c>
    </row>
    <row r="56" spans="2:6" hidden="1" x14ac:dyDescent="0.3">
      <c r="B56" s="48" t="s">
        <v>133</v>
      </c>
      <c r="C56" s="48" t="s">
        <v>134</v>
      </c>
      <c r="D56" s="48" t="s">
        <v>135</v>
      </c>
    </row>
    <row r="57" spans="2:6" hidden="1" x14ac:dyDescent="0.3">
      <c r="B57" s="48" t="s">
        <v>136</v>
      </c>
      <c r="C57" s="48" t="s">
        <v>137</v>
      </c>
      <c r="D57" s="48" t="s">
        <v>138</v>
      </c>
    </row>
    <row r="58" spans="2:6" hidden="1" x14ac:dyDescent="0.3">
      <c r="B58" s="48" t="s">
        <v>139</v>
      </c>
      <c r="C58" s="48" t="s">
        <v>140</v>
      </c>
      <c r="D58" s="48" t="s">
        <v>141</v>
      </c>
    </row>
    <row r="59" spans="2:6" hidden="1" x14ac:dyDescent="0.3">
      <c r="B59" s="48" t="s">
        <v>142</v>
      </c>
      <c r="C59" s="48" t="s">
        <v>143</v>
      </c>
      <c r="D59" s="48" t="s">
        <v>144</v>
      </c>
    </row>
    <row r="60" spans="2:6" hidden="1" x14ac:dyDescent="0.3">
      <c r="B60" s="48" t="s">
        <v>145</v>
      </c>
      <c r="C60" s="48" t="s">
        <v>146</v>
      </c>
      <c r="D60" s="48" t="s">
        <v>147</v>
      </c>
    </row>
    <row r="61" spans="2:6" hidden="1" x14ac:dyDescent="0.3">
      <c r="B61" s="48" t="s">
        <v>148</v>
      </c>
      <c r="C61" s="48" t="s">
        <v>149</v>
      </c>
    </row>
    <row r="62" spans="2:6" hidden="1" x14ac:dyDescent="0.3">
      <c r="B62" s="48" t="s">
        <v>150</v>
      </c>
      <c r="C62" s="48" t="s">
        <v>151</v>
      </c>
    </row>
    <row r="63" spans="2:6" hidden="1" x14ac:dyDescent="0.3">
      <c r="B63" s="48" t="s">
        <v>152</v>
      </c>
      <c r="C63" s="48" t="s">
        <v>1</v>
      </c>
    </row>
    <row r="64" spans="2:6" hidden="1" x14ac:dyDescent="0.3">
      <c r="B64" s="48" t="s">
        <v>153</v>
      </c>
      <c r="C64" s="48" t="s">
        <v>154</v>
      </c>
    </row>
    <row r="65" spans="2:4" hidden="1" x14ac:dyDescent="0.3">
      <c r="B65" s="48" t="s">
        <v>155</v>
      </c>
      <c r="C65" s="48" t="s">
        <v>156</v>
      </c>
    </row>
    <row r="66" spans="2:4" hidden="1" x14ac:dyDescent="0.3">
      <c r="B66" s="48" t="s">
        <v>157</v>
      </c>
      <c r="C66" s="48" t="s">
        <v>20</v>
      </c>
    </row>
    <row r="67" spans="2:4" hidden="1" x14ac:dyDescent="0.3">
      <c r="B67" s="48" t="s">
        <v>158</v>
      </c>
      <c r="C67" s="48" t="s">
        <v>2</v>
      </c>
    </row>
    <row r="68" spans="2:4" hidden="1" x14ac:dyDescent="0.3">
      <c r="B68" s="48" t="s">
        <v>159</v>
      </c>
      <c r="C68" s="48" t="s">
        <v>3</v>
      </c>
    </row>
    <row r="69" spans="2:4" hidden="1" x14ac:dyDescent="0.3">
      <c r="B69" s="48" t="s">
        <v>160</v>
      </c>
      <c r="C69" s="48" t="s">
        <v>21</v>
      </c>
    </row>
    <row r="70" spans="2:4" hidden="1" x14ac:dyDescent="0.3">
      <c r="B70" s="48" t="s">
        <v>161</v>
      </c>
      <c r="C70" s="48" t="s">
        <v>4</v>
      </c>
    </row>
    <row r="71" spans="2:4" hidden="1" x14ac:dyDescent="0.3">
      <c r="B71" s="48" t="s">
        <v>162</v>
      </c>
      <c r="C71" s="48" t="s">
        <v>5</v>
      </c>
    </row>
    <row r="72" spans="2:4" hidden="1" x14ac:dyDescent="0.3">
      <c r="B72" s="48" t="s">
        <v>163</v>
      </c>
      <c r="C72" s="48" t="s">
        <v>164</v>
      </c>
    </row>
    <row r="73" spans="2:4" hidden="1" x14ac:dyDescent="0.3">
      <c r="B73" s="48" t="s">
        <v>165</v>
      </c>
      <c r="C73" s="48" t="s">
        <v>23</v>
      </c>
    </row>
    <row r="74" spans="2:4" hidden="1" x14ac:dyDescent="0.3">
      <c r="B74" s="48" t="s">
        <v>166</v>
      </c>
      <c r="C74" s="48" t="s">
        <v>6</v>
      </c>
    </row>
    <row r="75" spans="2:4" hidden="1" x14ac:dyDescent="0.3">
      <c r="B75" s="46" t="s">
        <v>167</v>
      </c>
      <c r="D75" s="51">
        <f>ROW(C79)</f>
        <v>79</v>
      </c>
    </row>
    <row r="76" spans="2:4" hidden="1" x14ac:dyDescent="0.3">
      <c r="B76" s="48" t="s">
        <v>168</v>
      </c>
      <c r="C76" s="48" t="s">
        <v>169</v>
      </c>
    </row>
    <row r="77" spans="2:4" hidden="1" x14ac:dyDescent="0.3">
      <c r="B77" s="48" t="s">
        <v>170</v>
      </c>
      <c r="C77" s="48" t="s">
        <v>171</v>
      </c>
    </row>
    <row r="78" spans="2:4" hidden="1" x14ac:dyDescent="0.3">
      <c r="B78" s="48" t="s">
        <v>172</v>
      </c>
      <c r="C78" s="48" t="s">
        <v>173</v>
      </c>
    </row>
    <row r="79" spans="2:4" hidden="1" x14ac:dyDescent="0.3">
      <c r="B79" s="46" t="s">
        <v>174</v>
      </c>
    </row>
    <row r="80" spans="2:4" hidden="1" x14ac:dyDescent="0.3"/>
  </sheetData>
  <sheetProtection algorithmName="SHA-512" hashValue="zeHvmwKo+HjGblBuGKP7MD+3aCG2rjLHp+UbL81T9muHfXoyrXgL/cMG8pcG1jW6GYSYbEHqYQ9vYnkYjTJTXQ==" saltValue="0GXcD1LHFdS1ieVY2D0JSA==" spinCount="100000" sheet="1" objects="1" scenarios="1" selectLockedCells="1"/>
  <mergeCells count="1">
    <mergeCell ref="B2:X2"/>
  </mergeCells>
  <phoneticPr fontId="11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총괄설계내역서</vt:lpstr>
      <vt:lpstr>설계내역서</vt:lpstr>
      <vt:lpstr>경비목록표</vt:lpstr>
      <vt:lpstr>경비목록표!Print_Area</vt:lpstr>
      <vt:lpstr>설계내역서!Print_Area</vt:lpstr>
      <vt:lpstr>총괄설계내역서!Print_Area</vt:lpstr>
      <vt:lpstr>경비목록표!Print_Titles</vt:lpstr>
      <vt:lpstr>설계내역서!Print_Titles</vt:lpstr>
      <vt:lpstr>총괄설계내역서!Print_Titles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통진레코파크 증설사업(3단계:폐기물 처리비)</dc:title>
  <dc:creator>user</dc:creator>
  <dc:description>STmate w25.02로 작성</dc:description>
  <cp:lastModifiedBy>owner</cp:lastModifiedBy>
  <dcterms:created xsi:type="dcterms:W3CDTF">2025-02-22T09:33:10Z</dcterms:created>
  <dcterms:modified xsi:type="dcterms:W3CDTF">2026-07-10T02:13:41Z</dcterms:modified>
</cp:coreProperties>
</file>