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 기전사업\3. 2026년\3. 슬러지2처리장 잉여슬러지 저류조 슬러지수집기(B호기) 교체\8. 청소용역 시행&amp;의뢰(슬러지2처리장 잉여슬러지 저류조(B호기) 청소용역)\1. 계약의뢰\"/>
    </mc:Choice>
  </mc:AlternateContent>
  <xr:revisionPtr revIDLastSave="0" documentId="13_ncr:1_{CA7E45A8-FCAA-4B7F-A857-A1153DA7329E}" xr6:coauthVersionLast="47" xr6:coauthVersionMax="47" xr10:uidLastSave="{00000000-0000-0000-0000-000000000000}"/>
  <bookViews>
    <workbookView xWindow="28680" yWindow="-120" windowWidth="29040" windowHeight="15720" tabRatio="886" xr2:uid="{00000000-000D-0000-FFFF-FFFF00000000}"/>
  </bookViews>
  <sheets>
    <sheet name="갑지 " sheetId="1" r:id="rId1"/>
    <sheet name="원가계산서" sheetId="2" r:id="rId2"/>
    <sheet name="물량산출서" sheetId="13" r:id="rId3"/>
    <sheet name="내역서" sheetId="4" r:id="rId4"/>
    <sheet name="물품기자재내역" sheetId="5" state="hidden" r:id="rId5"/>
    <sheet name="중기단가목록" sheetId="6" state="hidden" r:id="rId6"/>
    <sheet name="중기단가산출서" sheetId="7" state="hidden" r:id="rId7"/>
    <sheet name="관급자재내역" sheetId="8" state="hidden" r:id="rId8"/>
    <sheet name=" 공사설정 " sheetId="10" state="hidden" r:id="rId9"/>
    <sheet name="Sheet1" sheetId="11" state="hidden" r:id="rId10"/>
    <sheet name="일위대가" sheetId="9" r:id="rId11"/>
    <sheet name="관급자재단가대비표" sheetId="15" state="hidden" r:id="rId12"/>
    <sheet name="조달수수료산출" sheetId="16" state="hidden" r:id="rId13"/>
  </sheets>
  <definedNames>
    <definedName name="_xlnm._FilterDatabase" localSheetId="2" hidden="1">물량산출서!$A$14:$Q$14</definedName>
    <definedName name="_xlnm.Print_Area" localSheetId="7">관급자재내역!$A$1:$H$16</definedName>
    <definedName name="_xlnm.Print_Area" localSheetId="11">관급자재단가대비표!$A$1:$M$29</definedName>
    <definedName name="_xlnm.Print_Area" localSheetId="4">물품기자재내역!$A$1:$H$21</definedName>
    <definedName name="_xlnm.Print_Area" localSheetId="10">일위대가!$B$1:$V$66</definedName>
    <definedName name="_xlnm.Print_Area" localSheetId="12">조달수수료산출!$A$1:$U$23</definedName>
    <definedName name="_xlnm.Print_Area" localSheetId="5">중기단가목록!$A$1:$J$4</definedName>
    <definedName name="_xlnm.Print_Area" localSheetId="6">중기단가산출서!$A$1:$F$6</definedName>
    <definedName name="_xlnm.Print_Titles" localSheetId="5">중기단가목록!$1:$3</definedName>
    <definedName name="_xlnm.Print_Titles" localSheetId="6">중기단가산출서!$1:$3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8" i="9" l="1"/>
  <c r="S6" i="9"/>
  <c r="R13" i="9" s="1"/>
  <c r="B6" i="4" l="1"/>
  <c r="A6" i="4"/>
  <c r="E5" i="9"/>
  <c r="C6" i="9"/>
  <c r="M14" i="13"/>
  <c r="B2" i="13" l="1"/>
  <c r="G6" i="8"/>
  <c r="E4" i="8"/>
  <c r="G4" i="8" s="1"/>
  <c r="G12" i="8" s="1"/>
  <c r="D4" i="8"/>
  <c r="C4" i="8"/>
  <c r="B4" i="8"/>
  <c r="A2" i="8"/>
  <c r="F5" i="5"/>
  <c r="E5" i="5"/>
  <c r="D5" i="5"/>
  <c r="C5" i="5"/>
  <c r="B5" i="5"/>
  <c r="F4" i="5"/>
  <c r="E4" i="5"/>
  <c r="D4" i="5"/>
  <c r="C4" i="5"/>
  <c r="B4" i="5"/>
  <c r="A2" i="5"/>
  <c r="A2" i="4"/>
  <c r="E34" i="2"/>
  <c r="B3" i="1"/>
  <c r="G5" i="5" l="1"/>
  <c r="G4" i="5"/>
  <c r="G8" i="5" s="1"/>
  <c r="P4" i="5" l="1"/>
  <c r="E4" i="2" l="1"/>
  <c r="H17" i="4"/>
  <c r="E7" i="2" l="1"/>
  <c r="J17" i="4"/>
  <c r="F17" i="4" l="1"/>
  <c r="E6" i="2"/>
  <c r="P17" i="2" s="1"/>
  <c r="E17" i="2" s="1"/>
  <c r="E8" i="2" l="1"/>
  <c r="P16" i="2"/>
  <c r="E9" i="2" l="1"/>
  <c r="E19" i="2" l="1"/>
  <c r="E12" i="2"/>
  <c r="E11" i="2"/>
  <c r="E20" i="2" l="1"/>
  <c r="E21" i="2" l="1"/>
  <c r="E22" i="2" l="1"/>
  <c r="E23" i="2" s="1"/>
  <c r="E27" i="2" l="1"/>
  <c r="E28" i="2" s="1"/>
  <c r="E29" i="2" s="1"/>
  <c r="E6" i="1" l="1"/>
  <c r="D6" i="1"/>
  <c r="D8" i="1"/>
  <c r="D5" i="1" s="1"/>
  <c r="E35" i="2"/>
  <c r="E31" i="2"/>
  <c r="E8" i="1"/>
  <c r="E7" i="1"/>
  <c r="D7" i="1"/>
  <c r="E36" i="2" l="1"/>
  <c r="F35" i="2" s="1"/>
  <c r="F25" i="2"/>
  <c r="E5" i="1"/>
  <c r="F24" i="2" l="1"/>
  <c r="F18" i="2"/>
  <c r="F30" i="2"/>
  <c r="F5" i="2"/>
  <c r="F26" i="2"/>
  <c r="F36" i="2"/>
  <c r="F33" i="2"/>
  <c r="F32" i="2"/>
  <c r="F34" i="2"/>
  <c r="F10" i="2"/>
  <c r="F4" i="2"/>
  <c r="F6" i="2"/>
  <c r="F7" i="2"/>
  <c r="F16" i="2"/>
  <c r="F14" i="2"/>
  <c r="F8" i="2"/>
  <c r="F13" i="2"/>
  <c r="F17" i="2"/>
  <c r="F15" i="2"/>
  <c r="F9" i="2"/>
  <c r="F19" i="2"/>
  <c r="F12" i="2"/>
  <c r="F11" i="2"/>
  <c r="F20" i="2"/>
  <c r="F21" i="2"/>
  <c r="F22" i="2"/>
  <c r="F27" i="2"/>
  <c r="F23" i="2"/>
  <c r="F28" i="2"/>
  <c r="F29" i="2"/>
  <c r="F3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WONJINMAC</author>
  </authors>
  <commentList>
    <comment ref="G4" authorId="0" shapeId="0" xr:uid="{00000000-0006-0000-0700-000001000000}">
      <text>
        <r>
          <rPr>
            <b/>
            <sz val="9"/>
            <color rgb="FF000000"/>
            <rFont val="Tahoma"/>
            <family val="2"/>
          </rPr>
          <t>WONJINMAC: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조달예상가격임</t>
        </r>
        <r>
          <rPr>
            <sz val="9"/>
            <color rgb="FF000000"/>
            <rFont val="Tahoma"/>
            <family val="2"/>
          </rPr>
          <t>.
3</t>
        </r>
        <r>
          <rPr>
            <sz val="9"/>
            <color rgb="FF000000"/>
            <rFont val="돋움"/>
            <family val="3"/>
            <charset val="129"/>
          </rPr>
          <t>자단가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결정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수정해야함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WONJINMAC</author>
  </authors>
  <commentList>
    <comment ref="A5" authorId="0" shapeId="0" xr:uid="{00000000-0006-0000-0D00-000001000000}">
      <text>
        <r>
          <rPr>
            <b/>
            <sz val="9"/>
            <color rgb="FF000000"/>
            <rFont val="Tahoma"/>
            <family val="2"/>
          </rPr>
          <t>WONJINMAC: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예상가격임</t>
        </r>
        <r>
          <rPr>
            <sz val="9"/>
            <color rgb="FF000000"/>
            <rFont val="Tahoma"/>
            <family val="2"/>
          </rPr>
          <t xml:space="preserve">. </t>
        </r>
        <r>
          <rPr>
            <sz val="9"/>
            <color rgb="FF000000"/>
            <rFont val="돋움"/>
            <family val="3"/>
            <charset val="129"/>
          </rPr>
          <t>조달</t>
        </r>
        <r>
          <rPr>
            <sz val="9"/>
            <color rgb="FF000000"/>
            <rFont val="Tahoma"/>
            <family val="2"/>
          </rPr>
          <t>3</t>
        </r>
        <r>
          <rPr>
            <sz val="9"/>
            <color rgb="FF000000"/>
            <rFont val="돋움"/>
            <family val="3"/>
            <charset val="129"/>
          </rPr>
          <t>자단가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확정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>후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돋움"/>
            <family val="3"/>
            <charset val="129"/>
          </rPr>
          <t xml:space="preserve">수정해야함
</t>
        </r>
      </text>
    </comment>
  </commentList>
</comments>
</file>

<file path=xl/sharedStrings.xml><?xml version="1.0" encoding="utf-8"?>
<sst xmlns="http://schemas.openxmlformats.org/spreadsheetml/2006/main" count="414" uniqueCount="257">
  <si>
    <t>도급비</t>
  </si>
  <si>
    <t>호표</t>
  </si>
  <si>
    <t xml:space="preserve"> </t>
  </si>
  <si>
    <t>보험료</t>
  </si>
  <si>
    <t>.</t>
  </si>
  <si>
    <t>총합계</t>
  </si>
  <si>
    <t>㎡</t>
  </si>
  <si>
    <t>설정</t>
  </si>
  <si>
    <t>품명</t>
  </si>
  <si>
    <t>DJ</t>
  </si>
  <si>
    <t>변수</t>
  </si>
  <si>
    <t>규격</t>
  </si>
  <si>
    <t>R</t>
  </si>
  <si>
    <t>단산</t>
  </si>
  <si>
    <t>자 재</t>
  </si>
  <si>
    <t>C</t>
  </si>
  <si>
    <t>D3</t>
  </si>
  <si>
    <t>단위</t>
  </si>
  <si>
    <t>원내역</t>
  </si>
  <si>
    <t>수량</t>
  </si>
  <si>
    <t>A3</t>
  </si>
  <si>
    <t>단가명</t>
  </si>
  <si>
    <t>코드</t>
  </si>
  <si>
    <t>단 위</t>
  </si>
  <si>
    <t/>
  </si>
  <si>
    <t>제경비</t>
  </si>
  <si>
    <t>적용율</t>
  </si>
  <si>
    <t>A</t>
  </si>
  <si>
    <t>비고</t>
  </si>
  <si>
    <t>환율</t>
  </si>
  <si>
    <t>계</t>
  </si>
  <si>
    <t>구분</t>
  </si>
  <si>
    <t>일위</t>
  </si>
  <si>
    <t>재료비</t>
  </si>
  <si>
    <t>C1</t>
  </si>
  <si>
    <t>노무비</t>
  </si>
  <si>
    <t>...</t>
  </si>
  <si>
    <t>번호</t>
  </si>
  <si>
    <t>식</t>
  </si>
  <si>
    <t>합계</t>
  </si>
  <si>
    <t>수 량</t>
  </si>
  <si>
    <t>합 계</t>
  </si>
  <si>
    <t>연번</t>
  </si>
  <si>
    <t>인</t>
  </si>
  <si>
    <t>금                                   액</t>
  </si>
  <si>
    <t xml:space="preserve">  - 조달수수료 산출 = 650,000,000 * 0.54% = 3,510,000원</t>
  </si>
  <si>
    <t>1억까지1.07%, 1억초과~10억까지0.76%, 
10억초과~100억 0.48%</t>
  </si>
  <si>
    <t xml:space="preserve">  - 적용기준(납품금액) = [(650,000,000 * 1대) = 650,000,000원]</t>
  </si>
  <si>
    <t>환경관리비의 산출기준 및 관리에 관한 지침 국토부 고시 제2018-528호(2018.8.30.)</t>
  </si>
  <si>
    <t xml:space="preserve">                                         구        분
비        목 </t>
  </si>
  <si>
    <r>
      <t xml:space="preserve">공사금액(도급금액+관급금액) 4천만원이상 건설공사, 건설업 산업안전보건관리비 계상 및 사용기준(고용노동부 고시) 적용 </t>
    </r>
    <r>
      <rPr>
        <sz val="11"/>
        <color rgb="FF0000FF"/>
        <rFont val="돋움"/>
        <family val="3"/>
        <charset val="129"/>
      </rPr>
      <t>정산</t>
    </r>
  </si>
  <si>
    <r>
      <t xml:space="preserve">공사기간 1개월(30일) 이상 모든 공사에 반영, </t>
    </r>
    <r>
      <rPr>
        <sz val="11"/>
        <color rgb="FF0000FF"/>
        <rFont val="돋움"/>
        <family val="3"/>
        <charset val="129"/>
      </rPr>
      <t>법정정산과목</t>
    </r>
  </si>
  <si>
    <t>도면 번호 (ISO. DWG SHEET NO.) 및 산출내역</t>
  </si>
  <si>
    <t>[ 홍천군 홍천분뇨처리시설 대수선사업 실시설계용역(기계분야) ]</t>
  </si>
  <si>
    <t xml:space="preserve">  - 3자단가계약 요율 : 0.54%(10억원 까지 적용)</t>
  </si>
  <si>
    <t>금   액(원)</t>
  </si>
  <si>
    <t>모든 건설공사에 적용</t>
  </si>
  <si>
    <t>시간당 노임산출 계수</t>
  </si>
  <si>
    <t>일위대가내역소수점처리</t>
  </si>
  <si>
    <t>총원가 + 부가가치세</t>
  </si>
  <si>
    <t>작 업 부 산 물</t>
  </si>
  <si>
    <t>내역금액소수점처리</t>
  </si>
  <si>
    <t>합      계</t>
  </si>
  <si>
    <t>관급자재조달수수료</t>
  </si>
  <si>
    <t>구     성   비</t>
  </si>
  <si>
    <t>총사업비+조달수수료</t>
  </si>
  <si>
    <t>규      격</t>
  </si>
  <si>
    <t>1회 사이클시간</t>
  </si>
  <si>
    <t>재료비 할증 계수</t>
  </si>
  <si>
    <t>경비 할증 계수</t>
  </si>
  <si>
    <t xml:space="preserve"> LAB074 </t>
  </si>
  <si>
    <t>경      비</t>
  </si>
  <si>
    <t>관 급 자 재 비</t>
  </si>
  <si>
    <t>중 기 단 가 목 록</t>
  </si>
  <si>
    <t>품      명</t>
  </si>
  <si>
    <t>시간당 작업사이클</t>
  </si>
  <si>
    <t>운    반    비</t>
  </si>
  <si>
    <t>노무비 할증 계수</t>
  </si>
  <si>
    <t>내   역   서</t>
  </si>
  <si>
    <t>외    자    재</t>
  </si>
  <si>
    <t>물품 기자재 내역서</t>
  </si>
  <si>
    <t xml:space="preserve"> LAB088 </t>
  </si>
  <si>
    <t xml:space="preserve">조달 수수료 산출표 </t>
  </si>
  <si>
    <t>조달수수료 포함</t>
  </si>
  <si>
    <t>일  위  대  가</t>
  </si>
  <si>
    <t>사 급 자 재 비</t>
  </si>
  <si>
    <t>관급 기자재 내역서</t>
  </si>
  <si>
    <t>계(관급 기자재)</t>
  </si>
  <si>
    <t>1억까지 0.54%</t>
  </si>
  <si>
    <t>계(물품 기자재)</t>
  </si>
  <si>
    <t>총 사업비</t>
  </si>
  <si>
    <t>간접재료비</t>
  </si>
  <si>
    <t>◎ 사업개요</t>
  </si>
  <si>
    <t>부가가치세</t>
  </si>
  <si>
    <t>계(도급비)</t>
  </si>
  <si>
    <t>관급기자재</t>
  </si>
  <si>
    <t>관급자재비</t>
  </si>
  <si>
    <t>모든공사적용</t>
  </si>
  <si>
    <t>폐기물처리</t>
  </si>
  <si>
    <t>도급자관급포함</t>
  </si>
  <si>
    <t>퇴직공제부금비</t>
  </si>
  <si>
    <t>총원가×10%</t>
  </si>
  <si>
    <t>공 급 가 액</t>
  </si>
  <si>
    <t>고재처리</t>
  </si>
  <si>
    <t>기타경비</t>
  </si>
  <si>
    <t>구성비(%)</t>
  </si>
  <si>
    <t>총사업비</t>
  </si>
  <si>
    <t>조달수수료</t>
  </si>
  <si>
    <t>PUMP11</t>
  </si>
  <si>
    <t>규  격</t>
  </si>
  <si>
    <t>금액(원)</t>
  </si>
  <si>
    <t>단가(원)</t>
  </si>
  <si>
    <t>품  명</t>
  </si>
  <si>
    <t>JUK12</t>
  </si>
  <si>
    <t>손료저장</t>
  </si>
  <si>
    <t>금  액</t>
  </si>
  <si>
    <t>손료적용</t>
  </si>
  <si>
    <t>JUK5</t>
  </si>
  <si>
    <t>JUK7</t>
  </si>
  <si>
    <t>공종코드</t>
  </si>
  <si>
    <t>JUK8</t>
  </si>
  <si>
    <t>JUK6</t>
  </si>
  <si>
    <t>JUK9</t>
  </si>
  <si>
    <t>JUK1</t>
  </si>
  <si>
    <t>JUK13</t>
  </si>
  <si>
    <t>JUK14</t>
  </si>
  <si>
    <t>JUK10</t>
  </si>
  <si>
    <t>합    계</t>
  </si>
  <si>
    <t>JUK15</t>
  </si>
  <si>
    <t>비  고</t>
  </si>
  <si>
    <t>물가자료</t>
  </si>
  <si>
    <t>JUK18</t>
  </si>
  <si>
    <t>JUK11</t>
  </si>
  <si>
    <t>재 료 비</t>
  </si>
  <si>
    <t>노  무  비</t>
  </si>
  <si>
    <t>코  드</t>
  </si>
  <si>
    <t>재  료  비</t>
  </si>
  <si>
    <t>JUK19</t>
  </si>
  <si>
    <t>JUK3</t>
  </si>
  <si>
    <t>견적가3</t>
  </si>
  <si>
    <t>경    비</t>
  </si>
  <si>
    <t>노 무 비</t>
  </si>
  <si>
    <t>번  호</t>
  </si>
  <si>
    <t>자재구분</t>
  </si>
  <si>
    <t>JUK2</t>
  </si>
  <si>
    <t>품목코드</t>
  </si>
  <si>
    <t>견적가2</t>
  </si>
  <si>
    <t>물가정보</t>
  </si>
  <si>
    <t>JUK16</t>
  </si>
  <si>
    <t>공종레벨</t>
  </si>
  <si>
    <t>비    고</t>
  </si>
  <si>
    <t>견적가1</t>
  </si>
  <si>
    <t>JUK4</t>
  </si>
  <si>
    <t>단  가</t>
  </si>
  <si>
    <t>공급가액</t>
  </si>
  <si>
    <t>품목코드형식</t>
  </si>
  <si>
    <t>원가비목코드</t>
  </si>
  <si>
    <t>자재단가적용</t>
  </si>
  <si>
    <t>JUK20</t>
  </si>
  <si>
    <t>JUK17</t>
  </si>
  <si>
    <t>확정내역</t>
  </si>
  <si>
    <t>공종구분명</t>
  </si>
  <si>
    <t>비   고</t>
  </si>
  <si>
    <t>일반변수</t>
  </si>
  <si>
    <t>TTTTT</t>
  </si>
  <si>
    <t>시간당작업량</t>
  </si>
  <si>
    <t>고유번호</t>
  </si>
  <si>
    <t>START</t>
  </si>
  <si>
    <t>공사구분</t>
  </si>
  <si>
    <t>경비단가적용</t>
  </si>
  <si>
    <t xml:space="preserve">  총  계</t>
  </si>
  <si>
    <t>기계설비공</t>
  </si>
  <si>
    <t>공종+자재</t>
  </si>
  <si>
    <t>공종구분</t>
  </si>
  <si>
    <t>건   강   보   험   료</t>
  </si>
  <si>
    <t>간   접   인   건   비</t>
  </si>
  <si>
    <t>이 Sheet는 수정하지 마십시요</t>
  </si>
  <si>
    <t>공  사  원  가  계  산  서</t>
  </si>
  <si>
    <t>순   공   사   원   가</t>
  </si>
  <si>
    <t>산   재   보   험   료</t>
  </si>
  <si>
    <t>연   금   보   험   료</t>
  </si>
  <si>
    <t>환    경    보   전   비</t>
  </si>
  <si>
    <t>고   용   보   험   료</t>
  </si>
  <si>
    <t>기    계     경     비</t>
  </si>
  <si>
    <t>직   접   인   건   비</t>
  </si>
  <si>
    <t>(방진가대, 2차전기공사포함)</t>
  </si>
  <si>
    <t>직   접   재   료   비</t>
  </si>
  <si>
    <t>XXXX-XXXXXXXXXXXXX</t>
  </si>
  <si>
    <t>산    출    내    역</t>
  </si>
  <si>
    <t>산업설비(건축), 일반건설(을)(기계장치공사) 적용</t>
  </si>
  <si>
    <t>1개월이상반영 (공기50일)</t>
  </si>
  <si>
    <t>소           계</t>
  </si>
  <si>
    <t>노인 장기 요양 보 험 료</t>
  </si>
  <si>
    <t>추정금액 3억원이상 건설공사</t>
  </si>
  <si>
    <t>(재+직노+도급자관급)</t>
  </si>
  <si>
    <t>[조 달   수 수 료]</t>
  </si>
  <si>
    <t xml:space="preserve">※ 조달수수료 산출금액 : </t>
  </si>
  <si>
    <t>1/8*16/12*25/20</t>
  </si>
  <si>
    <t>산업안전 보건 관 리 비</t>
  </si>
  <si>
    <t xml:space="preserve">        (  ) </t>
  </si>
  <si>
    <t>중 기 단 가 산 출 서</t>
  </si>
  <si>
    <t>물  량  산  출  서</t>
  </si>
  <si>
    <t>합          계</t>
  </si>
  <si>
    <t>물품식별번호:24171429</t>
  </si>
  <si>
    <t>(1.85%)*1.22</t>
  </si>
  <si>
    <t>설치공사 1개월 이내는 제외</t>
  </si>
  <si>
    <t>부     가     가     치     세</t>
  </si>
  <si>
    <t>일    반      관     리     비</t>
  </si>
  <si>
    <t>조달수수료 제외 금액(계(도급비)+관급자재비)</t>
  </si>
  <si>
    <t>이                       윤</t>
  </si>
  <si>
    <t>소                    계</t>
  </si>
  <si>
    <t>설    계    내    역    서</t>
  </si>
  <si>
    <t>소                  계</t>
  </si>
  <si>
    <t>내역,일위대가 품명,규격,단위 따로적용</t>
  </si>
  <si>
    <t>2023년 건축 산업환경설비공사 원가계산 제비율 적용</t>
    <phoneticPr fontId="43" type="noConversion"/>
  </si>
  <si>
    <r>
      <t>모든 건설공사에 적용(</t>
    </r>
    <r>
      <rPr>
        <sz val="11"/>
        <color rgb="FFFFFF00"/>
        <rFont val="맑은 고딕"/>
        <family val="3"/>
        <charset val="129"/>
      </rPr>
      <t>고용노동부 고시 제2021-95호</t>
    </r>
    <r>
      <rPr>
        <sz val="11"/>
        <color rgb="FF000000"/>
        <rFont val="맑은 고딕"/>
        <family val="3"/>
        <charset val="129"/>
      </rPr>
      <t>, 산업재해보상보험법 시행령 제2조)</t>
    </r>
    <phoneticPr fontId="43" type="noConversion"/>
  </si>
  <si>
    <t>추정금액 1억 이상 건설공사 적용</t>
    <phoneticPr fontId="43" type="noConversion"/>
  </si>
  <si>
    <t>당초금액</t>
    <phoneticPr fontId="43" type="noConversion"/>
  </si>
  <si>
    <t>건명: 난지물재생센터 원심농축기 A호기 철거공사</t>
  </si>
  <si>
    <t>1. 저류조 청소</t>
    <phoneticPr fontId="43" type="noConversion"/>
  </si>
  <si>
    <t>지름16.61m, 깊이4.4m</t>
    <phoneticPr fontId="43" type="noConversion"/>
  </si>
  <si>
    <t>잉여슬러지 저류조</t>
    <phoneticPr fontId="43" type="noConversion"/>
  </si>
  <si>
    <t>RNT16-MM0000</t>
    <phoneticPr fontId="43" type="noConversion"/>
  </si>
  <si>
    <t>탱크청소, 오물제거(물)</t>
    <phoneticPr fontId="43" type="noConversion"/>
  </si>
  <si>
    <t>개소</t>
    <phoneticPr fontId="43" type="noConversion"/>
  </si>
  <si>
    <t>저류조 청소</t>
    <phoneticPr fontId="43" type="noConversion"/>
  </si>
  <si>
    <t>(재+직노)*1.85%+기초액</t>
    <phoneticPr fontId="43" type="noConversion"/>
  </si>
  <si>
    <t>떠내기</t>
    <phoneticPr fontId="43" type="noConversion"/>
  </si>
  <si>
    <t>오물제거</t>
    <phoneticPr fontId="43" type="noConversion"/>
  </si>
  <si>
    <t>녹제거</t>
    <phoneticPr fontId="43" type="noConversion"/>
  </si>
  <si>
    <t>닦아내기</t>
    <phoneticPr fontId="43" type="noConversion"/>
  </si>
  <si>
    <t>합계</t>
    <phoneticPr fontId="43" type="noConversion"/>
  </si>
  <si>
    <t>20% 가산</t>
    <phoneticPr fontId="43" type="noConversion"/>
  </si>
  <si>
    <t>잉여슬러지 저류조(B호기) 1개소 청소</t>
    <phoneticPr fontId="43" type="noConversion"/>
  </si>
  <si>
    <t xml:space="preserve">Clean Out Door가 없는 탱크로 </t>
  </si>
  <si>
    <t>Clean Out Door가 없는 탱크로 
떠내기 및 오물제거에 20% 가산</t>
    <phoneticPr fontId="43" type="noConversion"/>
  </si>
  <si>
    <t>비고</t>
    <phoneticPr fontId="43" type="noConversion"/>
  </si>
  <si>
    <t>*탱크청소</t>
    <phoneticPr fontId="43" type="noConversion"/>
  </si>
  <si>
    <t>보통인부</t>
    <phoneticPr fontId="43" type="noConversion"/>
  </si>
  <si>
    <t>공구손료</t>
    <phoneticPr fontId="43" type="noConversion"/>
  </si>
  <si>
    <t>인건비의 3%</t>
    <phoneticPr fontId="43" type="noConversion"/>
  </si>
  <si>
    <t>7.5㎾이하 (대당)</t>
    <phoneticPr fontId="43" type="noConversion"/>
  </si>
  <si>
    <t>일반펌프설치</t>
    <phoneticPr fontId="43" type="noConversion"/>
  </si>
  <si>
    <t>인</t>
    <phoneticPr fontId="43" type="noConversion"/>
  </si>
  <si>
    <t>트럭탑재형크레인</t>
    <phoneticPr fontId="43" type="noConversion"/>
  </si>
  <si>
    <t>5ton</t>
    <phoneticPr fontId="43" type="noConversion"/>
  </si>
  <si>
    <t>일</t>
    <phoneticPr fontId="43" type="noConversion"/>
  </si>
  <si>
    <t>일반펌프설치</t>
    <phoneticPr fontId="43" type="noConversion"/>
  </si>
  <si>
    <t xml:space="preserve">일반펌프해체 </t>
    <phoneticPr fontId="43" type="noConversion"/>
  </si>
  <si>
    <t>일반펌프해체</t>
    <phoneticPr fontId="43" type="noConversion"/>
  </si>
  <si>
    <t>트럭탑재형크레인</t>
    <phoneticPr fontId="43" type="noConversion"/>
  </si>
  <si>
    <t>대당</t>
    <phoneticPr fontId="43" type="noConversion"/>
  </si>
  <si>
    <t>대당</t>
    <phoneticPr fontId="43" type="noConversion"/>
  </si>
  <si>
    <t>일</t>
    <phoneticPr fontId="43" type="noConversion"/>
  </si>
  <si>
    <t>7.5㎾이하</t>
    <phoneticPr fontId="43" type="noConversion"/>
  </si>
  <si>
    <t>5ton(0.5일 2회)</t>
    <phoneticPr fontId="43" type="noConversion"/>
  </si>
  <si>
    <t>건명: 슬러지2처리장 잉여슬러지 저류조(B호기) 청소용역</t>
    <phoneticPr fontId="4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</si>
</sst>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9">
    <numFmt numFmtId="41" formatCode="_-* #,##0_-;\-* #,##0_-;_-* &quot;-&quot;_-;_-@_-"/>
    <numFmt numFmtId="43" formatCode="_-* #,##0.00_-;\-* #,##0.00_-;_-* &quot;-&quot;??_-;_-@_-"/>
    <numFmt numFmtId="176" formatCode="#,##0.0;\-#,##0.0;#"/>
    <numFmt numFmtId="177" formatCode="#,##0;\-#,##0;#"/>
    <numFmt numFmtId="178" formatCode="#,##0.00;\-#,##0.00;#"/>
    <numFmt numFmtId="179" formatCode="#,##0_ "/>
    <numFmt numFmtId="180" formatCode="_-* #,##0.00_-;\-* #,##0.00_-;_-* &quot;-&quot;_-;_-@_-"/>
    <numFmt numFmtId="181" formatCode="#,##0.000_ "/>
    <numFmt numFmtId="182" formatCode="&quot; &lt;직접 인건비&gt; x &quot;General&quot;%&quot;"/>
    <numFmt numFmtId="183" formatCode="&quot;금&quot;#,##0&quot;원&quot;"/>
    <numFmt numFmtId="184" formatCode="&quot;(&quot;General&quot;)&quot;"/>
    <numFmt numFmtId="185" formatCode="&quot; &lt;인건비&gt; x &quot;General&quot;%&quot;"/>
    <numFmt numFmtId="186" formatCode="&quot; &lt;건강보험료&gt; x &quot;General&quot;%&quot;"/>
    <numFmt numFmtId="187" formatCode="&quot; &lt;재료비+직접인건비&gt; x &quot;General&quot;%&quot;"/>
    <numFmt numFmtId="188" formatCode="&quot; &lt;재료비+인건비&gt; x &quot;General&quot;%&quot;"/>
    <numFmt numFmtId="189" formatCode="&quot; &lt;재료비+직접인건비+산경&gt; x &quot;General&quot;%&quot;"/>
    <numFmt numFmtId="190" formatCode="_ * #,##0_ ;_ * \-#,##0_ ;_ * &quot;-&quot;_ ;_ @_ "/>
    <numFmt numFmtId="191" formatCode="&quot; &lt;재료비+인건비+경비&gt; x &quot;General&quot;%&quot;\ &quot;이&quot;&quot;내&quot;"/>
    <numFmt numFmtId="192" formatCode="&quot; &lt;인건비+경비+일반관리비&gt; x &quot;General&quot;%&quot;\ &quot;이&quot;&quot;내&quot;"/>
    <numFmt numFmtId="193" formatCode="_-* #,##0_-;\-* #,##0_-;_-* &quot;-&quot;?_-;_-@_-"/>
    <numFmt numFmtId="194" formatCode="_ * #,##0.0_ ;_ * \-#,##0.0_ ;_ * &quot;-&quot;_ ;_ @_ "/>
    <numFmt numFmtId="195" formatCode="0.000_ "/>
    <numFmt numFmtId="196" formatCode="0.00_);[Red]\(0.00\)"/>
    <numFmt numFmtId="197" formatCode="#,##0.0_);[Red]\(#,##0.0\)"/>
    <numFmt numFmtId="198" formatCode="&quot;제&quot;##&quot;호표&quot;"/>
    <numFmt numFmtId="199" formatCode="#,##0_);[Red]\(#,##0\)"/>
    <numFmt numFmtId="200" formatCode="#,##0_ ;[Red]\-#,##0\ "/>
    <numFmt numFmtId="201" formatCode="#,##0.0_ "/>
    <numFmt numFmtId="202" formatCode="0.0_);[Red]\(0.0\)"/>
  </numFmts>
  <fonts count="5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rgb="FF000000"/>
      <name val="돋움"/>
      <family val="3"/>
      <charset val="129"/>
    </font>
    <font>
      <sz val="12"/>
      <color rgb="FF000000"/>
      <name val="바탕체"/>
      <family val="1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돋움체"/>
      <family val="3"/>
      <charset val="129"/>
    </font>
    <font>
      <b/>
      <sz val="11"/>
      <color rgb="FF000000"/>
      <name val="굴림체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00"/>
      <name val="굴림체"/>
      <family val="3"/>
      <charset val="129"/>
    </font>
    <font>
      <b/>
      <sz val="1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08서울남산체 B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2"/>
      <color rgb="FF000000"/>
      <name val="굴림체"/>
      <family val="3"/>
      <charset val="129"/>
    </font>
    <font>
      <b/>
      <sz val="12"/>
      <color rgb="FF0000FF"/>
      <name val="굴림체"/>
      <family val="3"/>
      <charset val="129"/>
    </font>
    <font>
      <b/>
      <sz val="12"/>
      <color rgb="FF0000FF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굴림체"/>
      <family val="3"/>
      <charset val="129"/>
    </font>
    <font>
      <b/>
      <u val="double"/>
      <sz val="24"/>
      <color rgb="FF000000"/>
      <name val="돋움"/>
      <family val="3"/>
      <charset val="129"/>
    </font>
    <font>
      <b/>
      <sz val="24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4"/>
      <color rgb="FF000000"/>
      <name val="굴림"/>
      <family val="3"/>
      <charset val="129"/>
    </font>
    <font>
      <sz val="14"/>
      <color rgb="FF000000"/>
      <name val="굴림"/>
      <family val="3"/>
      <charset val="129"/>
    </font>
    <font>
      <sz val="10"/>
      <color rgb="FF000000"/>
      <name val="바탕"/>
      <family val="1"/>
      <charset val="129"/>
    </font>
    <font>
      <sz val="10"/>
      <color rgb="FF000000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u/>
      <sz val="20"/>
      <color rgb="FF000000"/>
      <name val="맑은 고딕"/>
      <family val="3"/>
      <charset val="129"/>
    </font>
    <font>
      <b/>
      <u/>
      <sz val="16"/>
      <color rgb="FF000000"/>
      <name val="맑은 고딕"/>
      <family val="3"/>
      <charset val="129"/>
    </font>
    <font>
      <sz val="11"/>
      <color rgb="FF000000"/>
      <name val="돋움체"/>
      <family val="3"/>
      <charset val="129"/>
    </font>
    <font>
      <b/>
      <sz val="20"/>
      <color rgb="FF000000"/>
      <name val="굴림체"/>
      <family val="3"/>
      <charset val="129"/>
    </font>
    <font>
      <sz val="11"/>
      <color rgb="FF0000FF"/>
      <name val="돋움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FF00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08서울남산체 EB"/>
      <family val="3"/>
      <charset val="129"/>
    </font>
    <font>
      <sz val="10"/>
      <color rgb="FF333333"/>
      <name val="굴림체"/>
      <family val="3"/>
      <charset val="129"/>
    </font>
    <font>
      <sz val="10"/>
      <color indexed="8"/>
      <name val="Arial"/>
      <family val="2"/>
    </font>
    <font>
      <sz val="9"/>
      <color indexed="8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 diagonalDown="1">
      <left style="medium">
        <color auto="1"/>
      </left>
      <right/>
      <top style="medium">
        <color auto="1"/>
      </top>
      <bottom style="hair">
        <color auto="1"/>
      </bottom>
      <diagonal style="hair">
        <color auto="1"/>
      </diagonal>
    </border>
    <border diagonalDown="1">
      <left/>
      <right/>
      <top style="medium">
        <color auto="1"/>
      </top>
      <bottom/>
      <diagonal style="hair">
        <color auto="1"/>
      </diagonal>
    </border>
    <border diagonalDown="1">
      <left/>
      <right style="hair">
        <color auto="1"/>
      </right>
      <top style="medium">
        <color auto="1"/>
      </top>
      <bottom/>
      <diagonal style="hair">
        <color auto="1"/>
      </diagonal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42" fillId="0" borderId="0">
      <alignment vertical="center"/>
    </xf>
    <xf numFmtId="0" fontId="2" fillId="0" borderId="0"/>
    <xf numFmtId="0" fontId="3" fillId="0" borderId="0"/>
    <xf numFmtId="190" fontId="4" fillId="0" borderId="0"/>
    <xf numFmtId="0" fontId="3" fillId="0" borderId="0">
      <alignment vertical="center"/>
    </xf>
    <xf numFmtId="0" fontId="4" fillId="0" borderId="0"/>
    <xf numFmtId="0" fontId="49" fillId="0" borderId="0"/>
    <xf numFmtId="0" fontId="50" fillId="0" borderId="0" applyFill="0" applyProtection="0"/>
  </cellStyleXfs>
  <cellXfs count="394">
    <xf numFmtId="0" fontId="0" fillId="0" borderId="0" xfId="0">
      <alignment vertical="center"/>
    </xf>
    <xf numFmtId="0" fontId="0" fillId="0" borderId="0" xfId="0" quotePrefix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center" wrapText="1"/>
    </xf>
    <xf numFmtId="177" fontId="6" fillId="0" borderId="1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quotePrefix="1" applyFont="1" applyBorder="1" applyAlignment="1">
      <alignment vertical="center" wrapText="1"/>
    </xf>
    <xf numFmtId="0" fontId="6" fillId="0" borderId="3" xfId="0" quotePrefix="1" applyFont="1" applyBorder="1" applyAlignment="1">
      <alignment vertical="center" wrapText="1"/>
    </xf>
    <xf numFmtId="176" fontId="6" fillId="0" borderId="3" xfId="0" applyNumberFormat="1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177" fontId="6" fillId="0" borderId="4" xfId="0" applyNumberFormat="1" applyFont="1" applyBorder="1" applyAlignment="1">
      <alignment vertical="center" wrapText="1"/>
    </xf>
    <xf numFmtId="178" fontId="0" fillId="0" borderId="0" xfId="0" applyNumberFormat="1">
      <alignment vertical="center"/>
    </xf>
    <xf numFmtId="0" fontId="0" fillId="0" borderId="5" xfId="0" applyBorder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0" fillId="0" borderId="0" xfId="0" applyNumberFormat="1">
      <alignment vertical="center"/>
    </xf>
    <xf numFmtId="41" fontId="6" fillId="0" borderId="1" xfId="0" applyNumberFormat="1" applyFont="1" applyBorder="1" applyAlignment="1">
      <alignment vertical="center" wrapText="1"/>
    </xf>
    <xf numFmtId="41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0" fillId="0" borderId="0" xfId="0" applyAlignment="1">
      <alignment horizontal="right" vertical="center"/>
    </xf>
    <xf numFmtId="180" fontId="6" fillId="0" borderId="0" xfId="0" applyNumberFormat="1" applyFont="1" applyAlignment="1">
      <alignment horizontal="center"/>
    </xf>
    <xf numFmtId="180" fontId="0" fillId="0" borderId="0" xfId="0" applyNumberForma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indent="2"/>
    </xf>
    <xf numFmtId="0" fontId="13" fillId="0" borderId="0" xfId="0" applyFont="1" applyAlignment="1">
      <alignment horizontal="left" vertical="center" indent="2"/>
    </xf>
    <xf numFmtId="0" fontId="12" fillId="0" borderId="0" xfId="0" applyFont="1">
      <alignment vertical="center"/>
    </xf>
    <xf numFmtId="0" fontId="6" fillId="0" borderId="1" xfId="0" applyFont="1" applyBorder="1" applyAlignment="1">
      <alignment vertical="center" wrapText="1"/>
    </xf>
    <xf numFmtId="41" fontId="14" fillId="0" borderId="0" xfId="0" applyNumberFormat="1" applyFont="1" applyAlignment="1"/>
    <xf numFmtId="0" fontId="15" fillId="0" borderId="6" xfId="0" applyFont="1" applyBorder="1" applyAlignment="1"/>
    <xf numFmtId="0" fontId="15" fillId="0" borderId="7" xfId="0" applyFont="1" applyBorder="1" applyAlignment="1"/>
    <xf numFmtId="0" fontId="15" fillId="0" borderId="8" xfId="0" applyFont="1" applyBorder="1" applyAlignment="1"/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93" fontId="0" fillId="0" borderId="0" xfId="0" applyNumberFormat="1">
      <alignment vertical="center"/>
    </xf>
    <xf numFmtId="41" fontId="0" fillId="0" borderId="1" xfId="0" quotePrefix="1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quotePrefix="1" applyBorder="1" applyAlignment="1">
      <alignment horizontal="left" vertical="center" shrinkToFit="1"/>
    </xf>
    <xf numFmtId="180" fontId="8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198" fontId="6" fillId="0" borderId="1" xfId="0" applyNumberFormat="1" applyFont="1" applyBorder="1" applyAlignment="1">
      <alignment horizontal="center" vertical="center" wrapText="1"/>
    </xf>
    <xf numFmtId="0" fontId="5" fillId="0" borderId="0" xfId="0" quotePrefix="1" applyFont="1">
      <alignment vertical="center"/>
    </xf>
    <xf numFmtId="0" fontId="5" fillId="0" borderId="0" xfId="0" applyFont="1">
      <alignment vertical="center"/>
    </xf>
    <xf numFmtId="179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vertical="center" wrapText="1"/>
    </xf>
    <xf numFmtId="178" fontId="0" fillId="0" borderId="1" xfId="0" quotePrefix="1" applyNumberFormat="1" applyBorder="1" applyAlignment="1">
      <alignment horizontal="center" vertical="center" wrapText="1"/>
    </xf>
    <xf numFmtId="177" fontId="0" fillId="0" borderId="1" xfId="0" quotePrefix="1" applyNumberFormat="1" applyBorder="1" applyAlignment="1">
      <alignment horizontal="center" vertical="center" wrapText="1"/>
    </xf>
    <xf numFmtId="178" fontId="0" fillId="0" borderId="1" xfId="0" applyNumberFormat="1" applyBorder="1" applyAlignment="1">
      <alignment vertical="center" wrapText="1"/>
    </xf>
    <xf numFmtId="41" fontId="0" fillId="0" borderId="1" xfId="0" quotePrefix="1" applyNumberFormat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41" fontId="0" fillId="0" borderId="0" xfId="1" applyFont="1">
      <alignment vertical="center"/>
    </xf>
    <xf numFmtId="0" fontId="0" fillId="0" borderId="18" xfId="0" applyBorder="1">
      <alignment vertical="center"/>
    </xf>
    <xf numFmtId="41" fontId="9" fillId="0" borderId="4" xfId="1" applyFont="1" applyBorder="1" applyAlignment="1">
      <alignment vertical="center" shrinkToFit="1"/>
    </xf>
    <xf numFmtId="0" fontId="0" fillId="0" borderId="9" xfId="0" applyBorder="1">
      <alignment vertical="center"/>
    </xf>
    <xf numFmtId="0" fontId="0" fillId="0" borderId="19" xfId="0" applyBorder="1">
      <alignment vertical="center"/>
    </xf>
    <xf numFmtId="0" fontId="0" fillId="0" borderId="13" xfId="0" applyBorder="1">
      <alignment vertical="center"/>
    </xf>
    <xf numFmtId="0" fontId="18" fillId="0" borderId="0" xfId="6" applyFont="1" applyAlignment="1">
      <alignment vertical="center"/>
    </xf>
    <xf numFmtId="49" fontId="19" fillId="0" borderId="20" xfId="6" applyNumberFormat="1" applyFont="1" applyBorder="1" applyAlignment="1">
      <alignment vertical="center"/>
    </xf>
    <xf numFmtId="49" fontId="10" fillId="0" borderId="21" xfId="6" applyNumberFormat="1" applyFont="1" applyBorder="1" applyAlignment="1">
      <alignment vertical="center"/>
    </xf>
    <xf numFmtId="0" fontId="18" fillId="0" borderId="21" xfId="6" applyFont="1" applyBorder="1" applyAlignment="1">
      <alignment vertical="center"/>
    </xf>
    <xf numFmtId="0" fontId="18" fillId="0" borderId="22" xfId="6" applyFont="1" applyBorder="1" applyAlignment="1">
      <alignment vertical="center"/>
    </xf>
    <xf numFmtId="49" fontId="18" fillId="0" borderId="23" xfId="6" applyNumberFormat="1" applyFont="1" applyBorder="1" applyAlignment="1">
      <alignment vertical="center"/>
    </xf>
    <xf numFmtId="49" fontId="18" fillId="0" borderId="0" xfId="6" applyNumberFormat="1" applyFont="1" applyAlignment="1">
      <alignment vertical="center"/>
    </xf>
    <xf numFmtId="0" fontId="18" fillId="0" borderId="24" xfId="6" applyFont="1" applyBorder="1" applyAlignment="1">
      <alignment vertical="center"/>
    </xf>
    <xf numFmtId="49" fontId="18" fillId="0" borderId="15" xfId="6" applyNumberFormat="1" applyFont="1" applyBorder="1" applyAlignment="1">
      <alignment vertical="center"/>
    </xf>
    <xf numFmtId="49" fontId="18" fillId="0" borderId="5" xfId="6" applyNumberFormat="1" applyFont="1" applyBorder="1" applyAlignment="1">
      <alignment vertical="center"/>
    </xf>
    <xf numFmtId="0" fontId="18" fillId="0" borderId="5" xfId="6" applyFont="1" applyBorder="1" applyAlignment="1">
      <alignment vertical="center"/>
    </xf>
    <xf numFmtId="0" fontId="18" fillId="0" borderId="16" xfId="6" applyFont="1" applyBorder="1" applyAlignment="1">
      <alignment vertical="center"/>
    </xf>
    <xf numFmtId="0" fontId="10" fillId="0" borderId="20" xfId="6" applyFont="1" applyBorder="1" applyAlignment="1">
      <alignment vertical="center" wrapText="1"/>
    </xf>
    <xf numFmtId="0" fontId="10" fillId="0" borderId="21" xfId="6" applyFont="1" applyBorder="1" applyAlignment="1">
      <alignment vertical="center" wrapText="1"/>
    </xf>
    <xf numFmtId="0" fontId="10" fillId="0" borderId="23" xfId="6" applyFont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8" fillId="0" borderId="23" xfId="6" applyFont="1" applyBorder="1" applyAlignment="1">
      <alignment horizontal="center" vertical="center"/>
    </xf>
    <xf numFmtId="0" fontId="18" fillId="0" borderId="0" xfId="6" applyFont="1" applyAlignment="1">
      <alignment horizontal="center" vertical="center"/>
    </xf>
    <xf numFmtId="190" fontId="18" fillId="0" borderId="0" xfId="4" applyFont="1" applyAlignment="1">
      <alignment vertical="center"/>
    </xf>
    <xf numFmtId="0" fontId="18" fillId="0" borderId="15" xfId="6" applyFont="1" applyBorder="1" applyAlignment="1">
      <alignment horizontal="center" vertical="center"/>
    </xf>
    <xf numFmtId="0" fontId="18" fillId="0" borderId="5" xfId="6" applyFont="1" applyBorder="1" applyAlignment="1">
      <alignment horizontal="center" vertical="center"/>
    </xf>
    <xf numFmtId="190" fontId="18" fillId="0" borderId="5" xfId="4" applyFont="1" applyBorder="1" applyAlignment="1">
      <alignment vertical="center"/>
    </xf>
    <xf numFmtId="10" fontId="0" fillId="0" borderId="1" xfId="0" applyNumberFormat="1" applyBorder="1">
      <alignment vertical="center"/>
    </xf>
    <xf numFmtId="41" fontId="20" fillId="0" borderId="4" xfId="1" applyFont="1" applyBorder="1" applyAlignment="1">
      <alignment vertical="center" shrinkToFit="1"/>
    </xf>
    <xf numFmtId="0" fontId="8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178" fontId="5" fillId="0" borderId="1" xfId="0" quotePrefix="1" applyNumberFormat="1" applyFont="1" applyBorder="1" applyAlignment="1">
      <alignment horizontal="center" vertical="center" wrapText="1"/>
    </xf>
    <xf numFmtId="177" fontId="5" fillId="0" borderId="1" xfId="0" quotePrefix="1" applyNumberFormat="1" applyFont="1" applyBorder="1" applyAlignment="1">
      <alignment horizontal="center" vertical="center" wrapText="1"/>
    </xf>
    <xf numFmtId="178" fontId="5" fillId="0" borderId="1" xfId="0" applyNumberFormat="1" applyFont="1" applyBorder="1" applyAlignment="1">
      <alignment vertical="center" wrapText="1"/>
    </xf>
    <xf numFmtId="41" fontId="5" fillId="0" borderId="1" xfId="0" quotePrefix="1" applyNumberFormat="1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179" fontId="0" fillId="0" borderId="1" xfId="0" applyNumberFormat="1" applyBorder="1">
      <alignment vertical="center"/>
    </xf>
    <xf numFmtId="0" fontId="0" fillId="0" borderId="17" xfId="5" applyFont="1" applyBorder="1" applyAlignment="1">
      <alignment horizontal="left" vertical="center" wrapText="1"/>
    </xf>
    <xf numFmtId="41" fontId="9" fillId="0" borderId="26" xfId="1" applyFont="1" applyBorder="1">
      <alignment vertical="center"/>
    </xf>
    <xf numFmtId="10" fontId="0" fillId="0" borderId="26" xfId="0" applyNumberFormat="1" applyBorder="1">
      <alignment vertical="center"/>
    </xf>
    <xf numFmtId="0" fontId="0" fillId="0" borderId="27" xfId="0" applyBorder="1">
      <alignment vertical="center"/>
    </xf>
    <xf numFmtId="41" fontId="5" fillId="2" borderId="1" xfId="0" quotePrefix="1" applyNumberFormat="1" applyFont="1" applyFill="1" applyBorder="1" applyAlignment="1">
      <alignment horizontal="center" vertical="center"/>
    </xf>
    <xf numFmtId="196" fontId="0" fillId="0" borderId="1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0" fillId="0" borderId="5" xfId="0" applyNumberFormat="1" applyBorder="1">
      <alignment vertical="center"/>
    </xf>
    <xf numFmtId="41" fontId="0" fillId="0" borderId="5" xfId="0" applyNumberForma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41" fontId="0" fillId="0" borderId="0" xfId="0" applyNumberFormat="1" applyAlignment="1">
      <alignment horizontal="right" vertical="center"/>
    </xf>
    <xf numFmtId="196" fontId="5" fillId="3" borderId="1" xfId="0" applyNumberFormat="1" applyFont="1" applyFill="1" applyBorder="1" applyAlignment="1">
      <alignment horizontal="left" vertical="center"/>
    </xf>
    <xf numFmtId="200" fontId="5" fillId="0" borderId="1" xfId="0" quotePrefix="1" applyNumberFormat="1" applyFont="1" applyBorder="1" applyAlignment="1">
      <alignment horizontal="center" vertical="center"/>
    </xf>
    <xf numFmtId="200" fontId="6" fillId="0" borderId="1" xfId="0" applyNumberFormat="1" applyFont="1" applyBorder="1" applyAlignment="1">
      <alignment vertical="center" wrapText="1"/>
    </xf>
    <xf numFmtId="200" fontId="5" fillId="0" borderId="1" xfId="0" quotePrefix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99" fontId="0" fillId="0" borderId="1" xfId="0" applyNumberFormat="1" applyBorder="1" applyAlignment="1">
      <alignment horizontal="center" vertical="center" wrapText="1"/>
    </xf>
    <xf numFmtId="200" fontId="0" fillId="0" borderId="1" xfId="0" applyNumberFormat="1" applyBorder="1" applyAlignment="1">
      <alignment vertical="center" wrapText="1"/>
    </xf>
    <xf numFmtId="198" fontId="0" fillId="0" borderId="1" xfId="0" applyNumberFormat="1" applyBorder="1" applyAlignment="1">
      <alignment horizontal="center" vertical="center" wrapText="1"/>
    </xf>
    <xf numFmtId="179" fontId="0" fillId="0" borderId="1" xfId="0" applyNumberFormat="1" applyBorder="1" applyAlignment="1">
      <alignment vertical="center" wrapText="1"/>
    </xf>
    <xf numFmtId="10" fontId="0" fillId="0" borderId="17" xfId="5" applyNumberFormat="1" applyFont="1" applyBorder="1" applyAlignment="1">
      <alignment horizontal="left" vertical="center" wrapText="1"/>
    </xf>
    <xf numFmtId="179" fontId="5" fillId="0" borderId="1" xfId="0" applyNumberFormat="1" applyFont="1" applyBorder="1" applyAlignment="1">
      <alignment vertical="center" wrapText="1"/>
    </xf>
    <xf numFmtId="179" fontId="5" fillId="0" borderId="1" xfId="0" quotePrefix="1" applyNumberFormat="1" applyFont="1" applyBorder="1" applyAlignment="1">
      <alignment horizontal="center" vertical="center"/>
    </xf>
    <xf numFmtId="179" fontId="5" fillId="0" borderId="1" xfId="0" quotePrefix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 wrapText="1"/>
    </xf>
    <xf numFmtId="194" fontId="5" fillId="0" borderId="1" xfId="0" applyNumberFormat="1" applyFont="1" applyBorder="1" applyAlignment="1">
      <alignment horizontal="center" vertical="center"/>
    </xf>
    <xf numFmtId="199" fontId="6" fillId="0" borderId="1" xfId="0" applyNumberFormat="1" applyFont="1" applyBorder="1" applyAlignment="1">
      <alignment horizontal="center" vertical="center" wrapText="1"/>
    </xf>
    <xf numFmtId="179" fontId="0" fillId="3" borderId="1" xfId="0" applyNumberFormat="1" applyFill="1" applyBorder="1">
      <alignment vertical="center"/>
    </xf>
    <xf numFmtId="0" fontId="0" fillId="0" borderId="10" xfId="0" applyBorder="1" applyAlignment="1"/>
    <xf numFmtId="0" fontId="0" fillId="0" borderId="28" xfId="0" applyBorder="1" applyAlignment="1"/>
    <xf numFmtId="0" fontId="0" fillId="0" borderId="29" xfId="0" applyBorder="1" applyAlignment="1"/>
    <xf numFmtId="0" fontId="0" fillId="0" borderId="11" xfId="0" applyBorder="1" applyAlignment="1"/>
    <xf numFmtId="0" fontId="23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/>
    <xf numFmtId="0" fontId="0" fillId="0" borderId="18" xfId="0" applyBorder="1" applyAlignment="1"/>
    <xf numFmtId="3" fontId="25" fillId="0" borderId="0" xfId="0" applyNumberFormat="1" applyFont="1">
      <alignment vertical="center"/>
    </xf>
    <xf numFmtId="0" fontId="25" fillId="0" borderId="0" xfId="0" applyFont="1" applyAlignment="1"/>
    <xf numFmtId="0" fontId="26" fillId="4" borderId="9" xfId="0" applyFont="1" applyFill="1" applyBorder="1" applyAlignment="1">
      <alignment horizontal="left" vertical="center"/>
    </xf>
    <xf numFmtId="0" fontId="26" fillId="4" borderId="13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183" fontId="27" fillId="0" borderId="1" xfId="0" applyNumberFormat="1" applyFont="1" applyBorder="1" applyAlignment="1" applyProtection="1">
      <alignment horizontal="right" vertical="center" shrinkToFit="1"/>
      <protection locked="0"/>
    </xf>
    <xf numFmtId="184" fontId="27" fillId="0" borderId="1" xfId="0" applyNumberFormat="1" applyFont="1" applyBorder="1" applyAlignment="1">
      <alignment horizontal="left" vertical="center" shrinkToFit="1"/>
    </xf>
    <xf numFmtId="0" fontId="0" fillId="0" borderId="1" xfId="0" applyBorder="1" applyAlignment="1"/>
    <xf numFmtId="0" fontId="26" fillId="0" borderId="1" xfId="0" applyFont="1" applyBorder="1" applyAlignment="1">
      <alignment horizontal="center" vertical="center"/>
    </xf>
    <xf numFmtId="183" fontId="28" fillId="0" borderId="1" xfId="0" applyNumberFormat="1" applyFont="1" applyBorder="1" applyAlignment="1" applyProtection="1">
      <alignment horizontal="right" vertical="center" shrinkToFit="1"/>
      <protection locked="0"/>
    </xf>
    <xf numFmtId="184" fontId="28" fillId="0" borderId="1" xfId="0" applyNumberFormat="1" applyFont="1" applyBorder="1" applyAlignment="1">
      <alignment horizontal="left" vertical="center" shrinkToFit="1"/>
    </xf>
    <xf numFmtId="0" fontId="0" fillId="0" borderId="21" xfId="0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0" fillId="0" borderId="0" xfId="0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6" fillId="0" borderId="0" xfId="0" applyFont="1">
      <alignment vertical="center"/>
    </xf>
    <xf numFmtId="0" fontId="26" fillId="0" borderId="21" xfId="0" applyFont="1" applyBorder="1" applyAlignment="1">
      <alignment horizontal="center" vertical="center"/>
    </xf>
    <xf numFmtId="183" fontId="28" fillId="0" borderId="21" xfId="0" applyNumberFormat="1" applyFont="1" applyBorder="1" applyAlignment="1" applyProtection="1">
      <alignment horizontal="right" vertical="center" shrinkToFit="1"/>
      <protection locked="0"/>
    </xf>
    <xf numFmtId="184" fontId="28" fillId="0" borderId="21" xfId="0" applyNumberFormat="1" applyFont="1" applyBorder="1" applyAlignment="1">
      <alignment horizontal="left" vertical="center" shrinkToFit="1"/>
    </xf>
    <xf numFmtId="0" fontId="0" fillId="0" borderId="21" xfId="0" applyBorder="1" applyAlignment="1">
      <alignment horizontal="center" wrapText="1"/>
    </xf>
    <xf numFmtId="0" fontId="31" fillId="0" borderId="7" xfId="0" applyFont="1" applyBorder="1" applyAlignment="1">
      <alignment horizontal="center" vertical="center" wrapText="1"/>
    </xf>
    <xf numFmtId="0" fontId="32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201" fontId="0" fillId="0" borderId="19" xfId="0" applyNumberFormat="1" applyBorder="1">
      <alignment vertical="center"/>
    </xf>
    <xf numFmtId="0" fontId="0" fillId="0" borderId="19" xfId="0" quotePrefix="1" applyBorder="1">
      <alignment vertical="center"/>
    </xf>
    <xf numFmtId="195" fontId="0" fillId="0" borderId="19" xfId="0" quotePrefix="1" applyNumberFormat="1" applyBorder="1">
      <alignment vertical="center"/>
    </xf>
    <xf numFmtId="198" fontId="22" fillId="0" borderId="30" xfId="0" applyNumberFormat="1" applyFont="1" applyBorder="1" applyAlignment="1">
      <alignment horizontal="center" vertical="center"/>
    </xf>
    <xf numFmtId="0" fontId="22" fillId="0" borderId="30" xfId="0" applyFont="1" applyBorder="1">
      <alignment vertical="center"/>
    </xf>
    <xf numFmtId="0" fontId="22" fillId="0" borderId="30" xfId="0" applyFont="1" applyBorder="1" applyAlignment="1">
      <alignment horizontal="center" vertical="center"/>
    </xf>
    <xf numFmtId="41" fontId="22" fillId="0" borderId="30" xfId="0" applyNumberFormat="1" applyFont="1" applyBorder="1">
      <alignment vertical="center"/>
    </xf>
    <xf numFmtId="49" fontId="22" fillId="0" borderId="30" xfId="0" applyNumberFormat="1" applyFont="1" applyBorder="1" applyAlignment="1">
      <alignment vertical="center" shrinkToFit="1"/>
    </xf>
    <xf numFmtId="198" fontId="22" fillId="0" borderId="31" xfId="0" applyNumberFormat="1" applyFont="1" applyBorder="1" applyAlignment="1">
      <alignment horizontal="center" vertical="center"/>
    </xf>
    <xf numFmtId="0" fontId="22" fillId="0" borderId="31" xfId="0" applyFont="1" applyBorder="1">
      <alignment vertical="center"/>
    </xf>
    <xf numFmtId="0" fontId="22" fillId="0" borderId="31" xfId="0" applyFont="1" applyBorder="1" applyAlignment="1">
      <alignment horizontal="center" vertical="center"/>
    </xf>
    <xf numFmtId="41" fontId="22" fillId="0" borderId="31" xfId="0" applyNumberFormat="1" applyFont="1" applyBorder="1">
      <alignment vertical="center"/>
    </xf>
    <xf numFmtId="41" fontId="22" fillId="0" borderId="32" xfId="0" applyNumberFormat="1" applyFont="1" applyBorder="1">
      <alignment vertical="center"/>
    </xf>
    <xf numFmtId="181" fontId="0" fillId="0" borderId="0" xfId="0" applyNumberFormat="1">
      <alignment vertical="center"/>
    </xf>
    <xf numFmtId="0" fontId="22" fillId="0" borderId="33" xfId="0" applyFont="1" applyBorder="1" applyAlignment="1">
      <alignment horizontal="center" vertical="center"/>
    </xf>
    <xf numFmtId="0" fontId="0" fillId="0" borderId="33" xfId="0" applyBorder="1">
      <alignment vertical="center"/>
    </xf>
    <xf numFmtId="0" fontId="22" fillId="0" borderId="34" xfId="0" applyFont="1" applyBorder="1" applyAlignment="1">
      <alignment horizontal="center" vertical="center"/>
    </xf>
    <xf numFmtId="0" fontId="0" fillId="0" borderId="34" xfId="0" applyBorder="1">
      <alignment vertical="center"/>
    </xf>
    <xf numFmtId="0" fontId="22" fillId="3" borderId="35" xfId="0" applyFont="1" applyFill="1" applyBorder="1" applyAlignment="1">
      <alignment horizontal="center" vertical="center"/>
    </xf>
    <xf numFmtId="198" fontId="22" fillId="3" borderId="32" xfId="0" applyNumberFormat="1" applyFont="1" applyFill="1" applyBorder="1" applyAlignment="1">
      <alignment horizontal="center" vertical="center"/>
    </xf>
    <xf numFmtId="0" fontId="22" fillId="3" borderId="32" xfId="0" applyFont="1" applyFill="1" applyBorder="1">
      <alignment vertical="center"/>
    </xf>
    <xf numFmtId="0" fontId="22" fillId="3" borderId="32" xfId="0" applyFont="1" applyFill="1" applyBorder="1" applyAlignment="1">
      <alignment horizontal="center" vertical="center"/>
    </xf>
    <xf numFmtId="41" fontId="22" fillId="3" borderId="32" xfId="0" applyNumberFormat="1" applyFont="1" applyFill="1" applyBorder="1">
      <alignment vertical="center"/>
    </xf>
    <xf numFmtId="49" fontId="22" fillId="3" borderId="32" xfId="0" applyNumberFormat="1" applyFont="1" applyFill="1" applyBorder="1">
      <alignment vertical="center"/>
    </xf>
    <xf numFmtId="0" fontId="0" fillId="0" borderId="35" xfId="0" applyBorder="1">
      <alignment vertical="center"/>
    </xf>
    <xf numFmtId="201" fontId="0" fillId="0" borderId="19" xfId="0" applyNumberFormat="1" applyBorder="1" applyAlignment="1">
      <alignment horizontal="center" vertical="center"/>
    </xf>
    <xf numFmtId="195" fontId="0" fillId="0" borderId="19" xfId="0" applyNumberFormat="1" applyBorder="1">
      <alignment vertical="center"/>
    </xf>
    <xf numFmtId="9" fontId="0" fillId="0" borderId="0" xfId="0" applyNumberFormat="1">
      <alignment vertical="center"/>
    </xf>
    <xf numFmtId="197" fontId="0" fillId="0" borderId="5" xfId="0" applyNumberFormat="1" applyBorder="1" applyAlignment="1">
      <alignment horizontal="center" vertical="center"/>
    </xf>
    <xf numFmtId="197" fontId="22" fillId="0" borderId="30" xfId="0" applyNumberFormat="1" applyFont="1" applyBorder="1" applyAlignment="1">
      <alignment horizontal="center" vertical="center"/>
    </xf>
    <xf numFmtId="197" fontId="22" fillId="0" borderId="31" xfId="0" applyNumberFormat="1" applyFont="1" applyBorder="1" applyAlignment="1">
      <alignment horizontal="center" vertical="center"/>
    </xf>
    <xf numFmtId="197" fontId="22" fillId="0" borderId="32" xfId="0" applyNumberFormat="1" applyFont="1" applyBorder="1" applyAlignment="1">
      <alignment horizontal="center" vertical="center"/>
    </xf>
    <xf numFmtId="197" fontId="0" fillId="0" borderId="0" xfId="0" applyNumberForma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199" fontId="18" fillId="0" borderId="1" xfId="0" applyNumberFormat="1" applyFont="1" applyBorder="1" applyAlignment="1">
      <alignment horizontal="center" vertical="center" wrapText="1"/>
    </xf>
    <xf numFmtId="41" fontId="18" fillId="0" borderId="1" xfId="0" applyNumberFormat="1" applyFont="1" applyBorder="1" applyAlignment="1">
      <alignment vertical="center" wrapText="1"/>
    </xf>
    <xf numFmtId="41" fontId="10" fillId="0" borderId="1" xfId="0" applyNumberFormat="1" applyFont="1" applyBorder="1" applyAlignment="1">
      <alignment vertical="center" wrapText="1"/>
    </xf>
    <xf numFmtId="198" fontId="18" fillId="0" borderId="1" xfId="0" applyNumberFormat="1" applyFont="1" applyBorder="1" applyAlignment="1">
      <alignment horizontal="center" vertical="center" wrapText="1"/>
    </xf>
    <xf numFmtId="10" fontId="0" fillId="5" borderId="1" xfId="0" applyNumberFormat="1" applyFill="1" applyBorder="1">
      <alignment vertical="center"/>
    </xf>
    <xf numFmtId="0" fontId="0" fillId="5" borderId="14" xfId="0" applyFill="1" applyBorder="1" applyAlignment="1">
      <alignment horizontal="left" vertical="center" indent="2"/>
    </xf>
    <xf numFmtId="179" fontId="33" fillId="5" borderId="1" xfId="0" applyNumberFormat="1" applyFont="1" applyFill="1" applyBorder="1">
      <alignment vertical="center"/>
    </xf>
    <xf numFmtId="41" fontId="9" fillId="6" borderId="4" xfId="1" applyFont="1" applyFill="1" applyBorder="1" applyAlignment="1">
      <alignment vertical="center" shrinkToFit="1"/>
    </xf>
    <xf numFmtId="10" fontId="0" fillId="6" borderId="1" xfId="0" applyNumberFormat="1" applyFill="1" applyBorder="1">
      <alignment vertical="center"/>
    </xf>
    <xf numFmtId="0" fontId="0" fillId="6" borderId="17" xfId="5" applyFont="1" applyFill="1" applyBorder="1" applyAlignment="1">
      <alignment horizontal="left" vertical="center" wrapText="1"/>
    </xf>
    <xf numFmtId="41" fontId="9" fillId="7" borderId="4" xfId="1" applyFont="1" applyFill="1" applyBorder="1" applyAlignment="1">
      <alignment vertical="center" shrinkToFit="1"/>
    </xf>
    <xf numFmtId="10" fontId="0" fillId="7" borderId="1" xfId="0" applyNumberFormat="1" applyFill="1" applyBorder="1">
      <alignment vertical="center"/>
    </xf>
    <xf numFmtId="0" fontId="0" fillId="7" borderId="17" xfId="5" applyFont="1" applyFill="1" applyBorder="1" applyAlignment="1">
      <alignment horizontal="left" vertical="center" wrapText="1"/>
    </xf>
    <xf numFmtId="41" fontId="0" fillId="0" borderId="1" xfId="0" applyNumberFormat="1" applyBorder="1" applyAlignment="1">
      <alignment vertical="center" wrapText="1"/>
    </xf>
    <xf numFmtId="43" fontId="0" fillId="0" borderId="0" xfId="0" applyNumberFormat="1">
      <alignment vertical="center"/>
    </xf>
    <xf numFmtId="2" fontId="0" fillId="0" borderId="1" xfId="0" applyNumberFormat="1" applyBorder="1" applyAlignment="1">
      <alignment horizontal="center" vertical="center" wrapText="1"/>
    </xf>
    <xf numFmtId="0" fontId="12" fillId="0" borderId="18" xfId="0" applyFont="1" applyBorder="1">
      <alignment vertical="center"/>
    </xf>
    <xf numFmtId="0" fontId="5" fillId="2" borderId="29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left" vertical="center" indent="2"/>
    </xf>
    <xf numFmtId="182" fontId="0" fillId="0" borderId="39" xfId="0" applyNumberFormat="1" applyBorder="1" applyAlignment="1">
      <alignment horizontal="left" vertical="center"/>
    </xf>
    <xf numFmtId="188" fontId="0" fillId="0" borderId="39" xfId="0" applyNumberFormat="1" applyBorder="1" applyAlignment="1">
      <alignment horizontal="left" vertical="center"/>
    </xf>
    <xf numFmtId="191" fontId="0" fillId="0" borderId="38" xfId="0" applyNumberFormat="1" applyBorder="1" applyAlignment="1">
      <alignment horizontal="left" vertical="center" shrinkToFit="1"/>
    </xf>
    <xf numFmtId="192" fontId="0" fillId="0" borderId="38" xfId="0" applyNumberFormat="1" applyBorder="1" applyAlignment="1">
      <alignment horizontal="left" vertical="center" shrinkToFit="1"/>
    </xf>
    <xf numFmtId="0" fontId="5" fillId="2" borderId="40" xfId="0" applyFont="1" applyFill="1" applyBorder="1" applyAlignment="1">
      <alignment horizontal="center" vertical="center" wrapText="1"/>
    </xf>
    <xf numFmtId="0" fontId="0" fillId="0" borderId="24" xfId="0" applyBorder="1">
      <alignment vertical="center"/>
    </xf>
    <xf numFmtId="0" fontId="0" fillId="0" borderId="1" xfId="0" applyBorder="1" applyAlignment="1">
      <alignment horizontal="left" vertical="center" indent="2"/>
    </xf>
    <xf numFmtId="191" fontId="0" fillId="0" borderId="1" xfId="0" applyNumberFormat="1" applyBorder="1" applyAlignment="1">
      <alignment horizontal="left" vertical="center" shrinkToFit="1"/>
    </xf>
    <xf numFmtId="192" fontId="0" fillId="0" borderId="1" xfId="0" applyNumberFormat="1" applyBorder="1" applyAlignment="1">
      <alignment horizontal="left" vertical="center" shrinkToFit="1"/>
    </xf>
    <xf numFmtId="10" fontId="0" fillId="3" borderId="1" xfId="0" applyNumberFormat="1" applyFill="1" applyBorder="1">
      <alignment vertical="center"/>
    </xf>
    <xf numFmtId="0" fontId="5" fillId="3" borderId="1" xfId="0" applyFont="1" applyFill="1" applyBorder="1" applyAlignment="1">
      <alignment horizontal="left" vertical="center" indent="2"/>
    </xf>
    <xf numFmtId="0" fontId="5" fillId="3" borderId="38" xfId="0" applyFont="1" applyFill="1" applyBorder="1" applyAlignment="1">
      <alignment horizontal="left" vertical="center" indent="2"/>
    </xf>
    <xf numFmtId="0" fontId="0" fillId="3" borderId="1" xfId="0" applyFill="1" applyBorder="1" applyAlignment="1">
      <alignment horizontal="left" vertical="center" indent="2"/>
    </xf>
    <xf numFmtId="0" fontId="0" fillId="3" borderId="38" xfId="0" applyFill="1" applyBorder="1" applyAlignment="1">
      <alignment horizontal="left" vertical="center" indent="2"/>
    </xf>
    <xf numFmtId="189" fontId="0" fillId="0" borderId="42" xfId="0" applyNumberFormat="1" applyBorder="1" applyAlignment="1">
      <alignment horizontal="left" vertical="center" shrinkToFit="1"/>
    </xf>
    <xf numFmtId="189" fontId="0" fillId="0" borderId="43" xfId="0" applyNumberFormat="1" applyBorder="1" applyAlignment="1">
      <alignment horizontal="left" vertical="center" shrinkToFit="1"/>
    </xf>
    <xf numFmtId="185" fontId="0" fillId="0" borderId="1" xfId="0" applyNumberFormat="1" applyBorder="1" applyAlignment="1">
      <alignment horizontal="left" vertical="center"/>
    </xf>
    <xf numFmtId="182" fontId="0" fillId="9" borderId="41" xfId="0" applyNumberFormat="1" applyFill="1" applyBorder="1" applyAlignment="1">
      <alignment horizontal="left" vertical="center"/>
    </xf>
    <xf numFmtId="179" fontId="0" fillId="10" borderId="1" xfId="0" applyNumberFormat="1" applyFill="1" applyBorder="1">
      <alignment vertical="center"/>
    </xf>
    <xf numFmtId="10" fontId="0" fillId="10" borderId="1" xfId="0" applyNumberFormat="1" applyFill="1" applyBorder="1">
      <alignment vertical="center"/>
    </xf>
    <xf numFmtId="182" fontId="0" fillId="10" borderId="1" xfId="0" applyNumberFormat="1" applyFill="1" applyBorder="1" applyAlignment="1">
      <alignment horizontal="left" vertical="center"/>
    </xf>
    <xf numFmtId="0" fontId="1" fillId="0" borderId="0" xfId="0" applyFont="1">
      <alignment vertical="center"/>
    </xf>
    <xf numFmtId="0" fontId="44" fillId="0" borderId="0" xfId="0" applyFont="1">
      <alignment vertical="center"/>
    </xf>
    <xf numFmtId="41" fontId="45" fillId="0" borderId="0" xfId="1" applyFont="1">
      <alignment vertical="center"/>
    </xf>
    <xf numFmtId="41" fontId="45" fillId="0" borderId="1" xfId="1" applyFont="1" applyBorder="1">
      <alignment vertical="center"/>
    </xf>
    <xf numFmtId="187" fontId="1" fillId="0" borderId="1" xfId="0" applyNumberFormat="1" applyFont="1" applyBorder="1" applyAlignment="1">
      <alignment horizontal="left" vertical="center" wrapText="1" shrinkToFit="1"/>
    </xf>
    <xf numFmtId="188" fontId="0" fillId="9" borderId="41" xfId="0" applyNumberFormat="1" applyFill="1" applyBorder="1" applyAlignment="1">
      <alignment horizontal="left" vertical="center"/>
    </xf>
    <xf numFmtId="0" fontId="12" fillId="9" borderId="37" xfId="0" applyFont="1" applyFill="1" applyBorder="1" applyAlignment="1">
      <alignment horizontal="right" vertical="center"/>
    </xf>
    <xf numFmtId="182" fontId="0" fillId="9" borderId="1" xfId="0" applyNumberFormat="1" applyFill="1" applyBorder="1" applyAlignment="1">
      <alignment horizontal="left" vertical="center"/>
    </xf>
    <xf numFmtId="186" fontId="0" fillId="9" borderId="1" xfId="0" applyNumberFormat="1" applyFill="1" applyBorder="1" applyAlignment="1">
      <alignment horizontal="left" vertical="center"/>
    </xf>
    <xf numFmtId="0" fontId="46" fillId="0" borderId="0" xfId="0" applyFont="1">
      <alignment vertical="center"/>
    </xf>
    <xf numFmtId="0" fontId="13" fillId="0" borderId="0" xfId="0" applyFont="1" applyFill="1" applyAlignment="1">
      <alignment horizontal="center" vertical="center" wrapText="1"/>
    </xf>
    <xf numFmtId="0" fontId="47" fillId="0" borderId="0" xfId="0" applyFont="1" applyAlignment="1">
      <alignment horizontal="left" vertical="center"/>
    </xf>
    <xf numFmtId="198" fontId="22" fillId="0" borderId="31" xfId="0" applyNumberFormat="1" applyFont="1" applyFill="1" applyBorder="1" applyAlignment="1">
      <alignment horizontal="center" vertical="center"/>
    </xf>
    <xf numFmtId="0" fontId="22" fillId="0" borderId="31" xfId="0" applyFont="1" applyFill="1" applyBorder="1">
      <alignment vertical="center"/>
    </xf>
    <xf numFmtId="41" fontId="22" fillId="0" borderId="31" xfId="0" applyNumberFormat="1" applyFont="1" applyFill="1" applyBorder="1">
      <alignment vertical="center"/>
    </xf>
    <xf numFmtId="0" fontId="0" fillId="0" borderId="1" xfId="0" applyBorder="1" applyAlignment="1">
      <alignment horizontal="distributed" vertical="center"/>
    </xf>
    <xf numFmtId="179" fontId="21" fillId="0" borderId="4" xfId="5" applyNumberFormat="1" applyFont="1" applyBorder="1" applyAlignment="1">
      <alignment vertical="center" shrinkToFit="1"/>
    </xf>
    <xf numFmtId="10" fontId="0" fillId="0" borderId="4" xfId="0" applyNumberFormat="1" applyBorder="1">
      <alignment vertical="center"/>
    </xf>
    <xf numFmtId="0" fontId="0" fillId="0" borderId="17" xfId="0" applyBorder="1" applyAlignment="1">
      <alignment horizontal="left" vertical="center" wrapText="1" indent="2"/>
    </xf>
    <xf numFmtId="185" fontId="0" fillId="0" borderId="14" xfId="0" applyNumberFormat="1" applyBorder="1" applyAlignment="1">
      <alignment horizontal="left" vertical="center"/>
    </xf>
    <xf numFmtId="182" fontId="0" fillId="0" borderId="14" xfId="0" applyNumberFormat="1" applyBorder="1" applyAlignment="1">
      <alignment horizontal="left" vertical="center"/>
    </xf>
    <xf numFmtId="182" fontId="0" fillId="10" borderId="14" xfId="0" applyNumberFormat="1" applyFill="1" applyBorder="1" applyAlignment="1">
      <alignment horizontal="left" vertical="center"/>
    </xf>
    <xf numFmtId="187" fontId="0" fillId="0" borderId="14" xfId="0" applyNumberFormat="1" applyBorder="1" applyAlignment="1">
      <alignment horizontal="left" vertical="center" wrapText="1" shrinkToFit="1"/>
    </xf>
    <xf numFmtId="179" fontId="5" fillId="8" borderId="26" xfId="0" applyNumberFormat="1" applyFont="1" applyFill="1" applyBorder="1">
      <alignment vertical="center"/>
    </xf>
    <xf numFmtId="10" fontId="0" fillId="8" borderId="26" xfId="0" applyNumberFormat="1" applyFill="1" applyBorder="1">
      <alignment vertical="center"/>
    </xf>
    <xf numFmtId="0" fontId="0" fillId="8" borderId="26" xfId="0" applyFill="1" applyBorder="1" applyAlignment="1">
      <alignment horizontal="left" vertical="center" indent="2"/>
    </xf>
    <xf numFmtId="0" fontId="0" fillId="8" borderId="53" xfId="0" applyFill="1" applyBorder="1" applyAlignment="1">
      <alignment horizontal="left" vertical="center" indent="2"/>
    </xf>
    <xf numFmtId="0" fontId="0" fillId="0" borderId="0" xfId="0">
      <alignment vertical="center"/>
    </xf>
    <xf numFmtId="0" fontId="8" fillId="2" borderId="9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9" xfId="0" applyFont="1" applyBorder="1">
      <alignment vertical="center"/>
    </xf>
    <xf numFmtId="195" fontId="1" fillId="0" borderId="19" xfId="0" applyNumberFormat="1" applyFont="1" applyBorder="1">
      <alignment vertical="center"/>
    </xf>
    <xf numFmtId="0" fontId="1" fillId="0" borderId="13" xfId="0" applyFont="1" applyBorder="1">
      <alignment vertical="center"/>
    </xf>
    <xf numFmtId="198" fontId="22" fillId="0" borderId="36" xfId="0" applyNumberFormat="1" applyFont="1" applyBorder="1" applyAlignment="1">
      <alignment horizontal="center" vertical="center"/>
    </xf>
    <xf numFmtId="41" fontId="22" fillId="0" borderId="36" xfId="0" applyNumberFormat="1" applyFont="1" applyBorder="1">
      <alignment vertical="center"/>
    </xf>
    <xf numFmtId="0" fontId="22" fillId="0" borderId="36" xfId="0" applyFont="1" applyBorder="1">
      <alignment vertical="center"/>
    </xf>
    <xf numFmtId="0" fontId="22" fillId="0" borderId="36" xfId="0" applyFont="1" applyBorder="1" applyAlignment="1">
      <alignment horizontal="center" vertical="center"/>
    </xf>
    <xf numFmtId="43" fontId="22" fillId="0" borderId="31" xfId="0" applyNumberFormat="1" applyFont="1" applyBorder="1">
      <alignment vertical="center"/>
    </xf>
    <xf numFmtId="196" fontId="1" fillId="3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3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9" borderId="1" xfId="0" applyFill="1" applyBorder="1">
      <alignment vertical="center"/>
    </xf>
    <xf numFmtId="0" fontId="0" fillId="11" borderId="1" xfId="0" applyFill="1" applyBorder="1">
      <alignment vertical="center"/>
    </xf>
    <xf numFmtId="0" fontId="0" fillId="0" borderId="0" xfId="0">
      <alignment vertical="center"/>
    </xf>
    <xf numFmtId="196" fontId="22" fillId="0" borderId="31" xfId="0" applyNumberFormat="1" applyFont="1" applyBorder="1" applyAlignment="1">
      <alignment horizontal="center" vertical="center"/>
    </xf>
    <xf numFmtId="196" fontId="22" fillId="0" borderId="36" xfId="0" applyNumberFormat="1" applyFont="1" applyBorder="1" applyAlignment="1">
      <alignment horizontal="center" vertical="center"/>
    </xf>
    <xf numFmtId="0" fontId="22" fillId="0" borderId="36" xfId="0" applyNumberFormat="1" applyFont="1" applyBorder="1">
      <alignment vertical="center"/>
    </xf>
    <xf numFmtId="198" fontId="22" fillId="0" borderId="3" xfId="0" applyNumberFormat="1" applyFont="1" applyBorder="1" applyAlignment="1">
      <alignment horizontal="center" vertical="center"/>
    </xf>
    <xf numFmtId="41" fontId="22" fillId="0" borderId="3" xfId="0" applyNumberFormat="1" applyFont="1" applyBorder="1">
      <alignment vertical="center"/>
    </xf>
    <xf numFmtId="0" fontId="22" fillId="0" borderId="3" xfId="0" applyFont="1" applyBorder="1">
      <alignment vertical="center"/>
    </xf>
    <xf numFmtId="0" fontId="22" fillId="0" borderId="3" xfId="0" applyFont="1" applyBorder="1" applyAlignment="1">
      <alignment horizontal="center" vertical="center"/>
    </xf>
    <xf numFmtId="196" fontId="22" fillId="0" borderId="3" xfId="0" applyNumberFormat="1" applyFont="1" applyBorder="1" applyAlignment="1">
      <alignment horizontal="center" vertical="center"/>
    </xf>
    <xf numFmtId="43" fontId="22" fillId="0" borderId="3" xfId="0" applyNumberFormat="1" applyFont="1" applyBorder="1">
      <alignment vertical="center"/>
    </xf>
    <xf numFmtId="0" fontId="22" fillId="0" borderId="3" xfId="0" applyFont="1" applyBorder="1" applyAlignment="1">
      <alignment vertical="center" wrapText="1"/>
    </xf>
    <xf numFmtId="181" fontId="22" fillId="0" borderId="36" xfId="0" applyNumberFormat="1" applyFont="1" applyBorder="1" applyAlignment="1">
      <alignment horizontal="center" vertical="center"/>
    </xf>
    <xf numFmtId="197" fontId="22" fillId="0" borderId="36" xfId="0" applyNumberFormat="1" applyFont="1" applyBorder="1" applyAlignment="1">
      <alignment horizontal="center" vertical="center"/>
    </xf>
    <xf numFmtId="0" fontId="48" fillId="0" borderId="21" xfId="0" applyFont="1" applyBorder="1">
      <alignment vertical="center"/>
    </xf>
    <xf numFmtId="196" fontId="22" fillId="0" borderId="30" xfId="0" applyNumberFormat="1" applyFont="1" applyBorder="1" applyAlignment="1">
      <alignment horizontal="center" vertical="center"/>
    </xf>
    <xf numFmtId="0" fontId="48" fillId="0" borderId="0" xfId="0" applyFont="1" applyBorder="1">
      <alignment vertical="center"/>
    </xf>
    <xf numFmtId="196" fontId="48" fillId="0" borderId="0" xfId="0" applyNumberFormat="1" applyFont="1" applyBorder="1" applyAlignment="1">
      <alignment horizontal="center" vertical="center"/>
    </xf>
    <xf numFmtId="198" fontId="22" fillId="0" borderId="4" xfId="0" applyNumberFormat="1" applyFont="1" applyBorder="1" applyAlignment="1">
      <alignment horizontal="center" vertical="center"/>
    </xf>
    <xf numFmtId="0" fontId="22" fillId="0" borderId="4" xfId="0" applyNumberFormat="1" applyFont="1" applyBorder="1">
      <alignment vertical="center"/>
    </xf>
    <xf numFmtId="0" fontId="22" fillId="0" borderId="4" xfId="0" applyFont="1" applyBorder="1">
      <alignment vertical="center"/>
    </xf>
    <xf numFmtId="0" fontId="22" fillId="0" borderId="4" xfId="0" applyFont="1" applyBorder="1" applyAlignment="1">
      <alignment horizontal="center" vertical="center"/>
    </xf>
    <xf numFmtId="196" fontId="22" fillId="0" borderId="4" xfId="0" applyNumberFormat="1" applyFont="1" applyBorder="1" applyAlignment="1">
      <alignment horizontal="center" vertical="center"/>
    </xf>
    <xf numFmtId="41" fontId="22" fillId="0" borderId="4" xfId="0" applyNumberFormat="1" applyFont="1" applyBorder="1">
      <alignment vertical="center"/>
    </xf>
    <xf numFmtId="0" fontId="22" fillId="0" borderId="31" xfId="0" applyNumberFormat="1" applyFont="1" applyBorder="1">
      <alignment vertical="center"/>
    </xf>
    <xf numFmtId="198" fontId="22" fillId="0" borderId="32" xfId="0" applyNumberFormat="1" applyFont="1" applyBorder="1" applyAlignment="1">
      <alignment horizontal="center" vertical="center"/>
    </xf>
    <xf numFmtId="0" fontId="48" fillId="0" borderId="5" xfId="0" applyFont="1" applyBorder="1">
      <alignment vertical="center"/>
    </xf>
    <xf numFmtId="41" fontId="22" fillId="0" borderId="32" xfId="0" applyNumberFormat="1" applyFont="1" applyFill="1" applyBorder="1">
      <alignment vertical="center"/>
    </xf>
    <xf numFmtId="0" fontId="22" fillId="0" borderId="32" xfId="0" applyFont="1" applyBorder="1">
      <alignment vertical="center"/>
    </xf>
    <xf numFmtId="202" fontId="22" fillId="0" borderId="3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200" fontId="1" fillId="0" borderId="1" xfId="0" quotePrefix="1" applyNumberFormat="1" applyFont="1" applyBorder="1" applyAlignment="1">
      <alignment horizontal="right" vertical="center"/>
    </xf>
    <xf numFmtId="198" fontId="1" fillId="0" borderId="1" xfId="0" applyNumberFormat="1" applyFont="1" applyBorder="1" applyAlignment="1">
      <alignment horizontal="center" vertical="center" wrapText="1"/>
    </xf>
    <xf numFmtId="198" fontId="1" fillId="0" borderId="1" xfId="0" quotePrefix="1" applyNumberFormat="1" applyFont="1" applyBorder="1" applyAlignment="1">
      <alignment horizontal="center" vertical="center"/>
    </xf>
    <xf numFmtId="0" fontId="26" fillId="4" borderId="9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0" fontId="0" fillId="0" borderId="44" xfId="0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0" fillId="0" borderId="16" xfId="0" applyBorder="1" applyAlignment="1">
      <alignment horizontal="distributed" vertical="center"/>
    </xf>
    <xf numFmtId="0" fontId="33" fillId="5" borderId="49" xfId="0" applyFont="1" applyFill="1" applyBorder="1" applyAlignment="1">
      <alignment horizontal="distributed" vertical="center"/>
    </xf>
    <xf numFmtId="0" fontId="17" fillId="5" borderId="19" xfId="0" applyFont="1" applyFill="1" applyBorder="1" applyAlignment="1">
      <alignment horizontal="distributed" vertical="center"/>
    </xf>
    <xf numFmtId="0" fontId="17" fillId="5" borderId="13" xfId="0" applyFont="1" applyFill="1" applyBorder="1" applyAlignment="1">
      <alignment horizontal="distributed" vertical="center"/>
    </xf>
    <xf numFmtId="0" fontId="5" fillId="0" borderId="37" xfId="0" applyFont="1" applyBorder="1" applyAlignment="1">
      <alignment horizontal="distributed" vertical="center"/>
    </xf>
    <xf numFmtId="0" fontId="5" fillId="0" borderId="50" xfId="0" applyFont="1" applyBorder="1" applyAlignment="1">
      <alignment horizontal="distributed" vertical="center"/>
    </xf>
    <xf numFmtId="0" fontId="5" fillId="7" borderId="51" xfId="0" applyFont="1" applyFill="1" applyBorder="1" applyAlignment="1">
      <alignment horizontal="distributed" vertical="center"/>
    </xf>
    <xf numFmtId="0" fontId="5" fillId="7" borderId="21" xfId="0" applyFont="1" applyFill="1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0" fillId="0" borderId="1" xfId="0" applyBorder="1" applyAlignment="1">
      <alignment horizontal="distributed" vertical="center"/>
    </xf>
    <xf numFmtId="0" fontId="0" fillId="3" borderId="12" xfId="0" applyFill="1" applyBorder="1" applyAlignment="1">
      <alignment horizontal="distributed" vertical="center"/>
    </xf>
    <xf numFmtId="0" fontId="0" fillId="3" borderId="1" xfId="0" applyFill="1" applyBorder="1" applyAlignment="1">
      <alignment horizontal="distributed" vertical="center"/>
    </xf>
    <xf numFmtId="0" fontId="0" fillId="0" borderId="49" xfId="0" applyBorder="1" applyAlignment="1">
      <alignment horizontal="distributed" vertical="center"/>
    </xf>
    <xf numFmtId="0" fontId="0" fillId="0" borderId="19" xfId="0" applyBorder="1" applyAlignment="1">
      <alignment horizontal="distributed" vertical="center"/>
    </xf>
    <xf numFmtId="0" fontId="0" fillId="0" borderId="13" xfId="0" applyBorder="1" applyAlignment="1">
      <alignment horizontal="distributed" vertical="center"/>
    </xf>
    <xf numFmtId="0" fontId="0" fillId="8" borderId="52" xfId="0" applyFill="1" applyBorder="1" applyAlignment="1">
      <alignment horizontal="distributed" vertical="center"/>
    </xf>
    <xf numFmtId="0" fontId="0" fillId="8" borderId="26" xfId="0" applyFill="1" applyBorder="1" applyAlignment="1">
      <alignment horizontal="distributed" vertical="center"/>
    </xf>
    <xf numFmtId="0" fontId="33" fillId="0" borderId="51" xfId="0" applyFont="1" applyBorder="1" applyAlignment="1">
      <alignment horizontal="distributed" vertical="center"/>
    </xf>
    <xf numFmtId="0" fontId="33" fillId="0" borderId="21" xfId="0" applyFont="1" applyBorder="1" applyAlignment="1">
      <alignment horizontal="distributed" vertical="center"/>
    </xf>
    <xf numFmtId="0" fontId="5" fillId="6" borderId="51" xfId="0" applyFont="1" applyFill="1" applyBorder="1" applyAlignment="1">
      <alignment horizontal="distributed" vertical="center"/>
    </xf>
    <xf numFmtId="0" fontId="5" fillId="6" borderId="21" xfId="0" applyFont="1" applyFill="1" applyBorder="1" applyAlignment="1">
      <alignment horizontal="distributed" vertical="center"/>
    </xf>
    <xf numFmtId="0" fontId="5" fillId="0" borderId="51" xfId="0" applyFont="1" applyBorder="1" applyAlignment="1">
      <alignment horizontal="distributed" vertical="center"/>
    </xf>
    <xf numFmtId="0" fontId="5" fillId="0" borderId="21" xfId="0" applyFont="1" applyBorder="1" applyAlignment="1">
      <alignment horizontal="distributed" vertical="center"/>
    </xf>
    <xf numFmtId="0" fontId="0" fillId="10" borderId="1" xfId="0" applyFill="1" applyBorder="1" applyAlignment="1">
      <alignment horizontal="distributed" vertical="center"/>
    </xf>
    <xf numFmtId="0" fontId="0" fillId="0" borderId="1" xfId="0" applyBorder="1" applyAlignment="1">
      <alignment horizontal="distributed" vertical="center" wrapText="1"/>
    </xf>
    <xf numFmtId="0" fontId="34" fillId="0" borderId="44" xfId="0" applyFont="1" applyBorder="1" applyAlignment="1">
      <alignment horizontal="left" vertical="center"/>
    </xf>
    <xf numFmtId="0" fontId="34" fillId="0" borderId="5" xfId="0" applyFont="1" applyBorder="1" applyAlignment="1">
      <alignment horizontal="left" vertical="center"/>
    </xf>
    <xf numFmtId="0" fontId="0" fillId="0" borderId="9" xfId="0" applyBorder="1" applyAlignment="1">
      <alignment horizontal="right" vertical="center"/>
    </xf>
    <xf numFmtId="0" fontId="0" fillId="0" borderId="38" xfId="0" applyBorder="1" applyAlignment="1">
      <alignment horizontal="right" vertical="center"/>
    </xf>
    <xf numFmtId="0" fontId="0" fillId="0" borderId="45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 textRotation="255"/>
    </xf>
    <xf numFmtId="0" fontId="0" fillId="0" borderId="11" xfId="0" applyBorder="1">
      <alignment vertical="center"/>
    </xf>
    <xf numFmtId="0" fontId="5" fillId="2" borderId="46" xfId="0" applyFont="1" applyFill="1" applyBorder="1" applyAlignment="1">
      <alignment horizontal="left" vertical="center" wrapText="1"/>
    </xf>
    <xf numFmtId="0" fontId="5" fillId="2" borderId="47" xfId="0" applyFont="1" applyFill="1" applyBorder="1" applyAlignment="1">
      <alignment horizontal="left" vertical="center"/>
    </xf>
    <xf numFmtId="0" fontId="5" fillId="2" borderId="48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textRotation="255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194" fontId="5" fillId="0" borderId="9" xfId="0" applyNumberFormat="1" applyFont="1" applyBorder="1" applyAlignment="1">
      <alignment horizontal="center" vertical="center"/>
    </xf>
    <xf numFmtId="194" fontId="5" fillId="0" borderId="19" xfId="0" applyNumberFormat="1" applyFont="1" applyBorder="1" applyAlignment="1">
      <alignment horizontal="center" vertical="center"/>
    </xf>
    <xf numFmtId="194" fontId="5" fillId="0" borderId="13" xfId="0" applyNumberFormat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35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5" fillId="2" borderId="1" xfId="0" quotePrefix="1" applyFont="1" applyFill="1" applyBorder="1" applyAlignment="1">
      <alignment horizontal="center" vertical="center"/>
    </xf>
    <xf numFmtId="41" fontId="5" fillId="2" borderId="1" xfId="0" quotePrefix="1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36" fillId="0" borderId="0" xfId="0" applyFont="1" applyAlignment="1">
      <alignment horizontal="center" vertical="center"/>
    </xf>
    <xf numFmtId="0" fontId="0" fillId="0" borderId="0" xfId="0">
      <alignment vertical="center"/>
    </xf>
    <xf numFmtId="0" fontId="37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97" fontId="5" fillId="2" borderId="1" xfId="0" quotePrefix="1" applyNumberFormat="1" applyFont="1" applyFill="1" applyBorder="1" applyAlignment="1">
      <alignment horizontal="center" vertical="center"/>
    </xf>
    <xf numFmtId="0" fontId="38" fillId="0" borderId="0" xfId="6" applyFont="1" applyAlignment="1">
      <alignment horizontal="center" vertical="center" wrapText="1"/>
    </xf>
    <xf numFmtId="0" fontId="8" fillId="0" borderId="0" xfId="6" applyFont="1" applyAlignment="1">
      <alignment horizontal="left" vertical="center" wrapText="1"/>
    </xf>
  </cellXfs>
  <cellStyles count="9">
    <cellStyle name="쉼표 [0]" xfId="1" builtinId="6"/>
    <cellStyle name="쉼표 [0] 11" xfId="4" xr:uid="{00000000-0005-0000-0000-000001000000}"/>
    <cellStyle name="표준" xfId="0" builtinId="0"/>
    <cellStyle name="표준 10" xfId="8" xr:uid="{00000000-0005-0000-0000-000003000000}"/>
    <cellStyle name="표준 10 2" xfId="5" xr:uid="{00000000-0005-0000-0000-000004000000}"/>
    <cellStyle name="표준 2" xfId="6" xr:uid="{00000000-0005-0000-0000-000005000000}"/>
    <cellStyle name="표준 2 4 2" xfId="2" xr:uid="{00000000-0005-0000-0000-000006000000}"/>
    <cellStyle name="표준 2 5" xfId="7" xr:uid="{00000000-0005-0000-0000-000007000000}"/>
    <cellStyle name="표준 5 3" xfId="3" xr:uid="{00000000-0005-0000-0000-000008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180975</xdr:colOff>
      <xdr:row>1</xdr:row>
      <xdr:rowOff>19050</xdr:rowOff>
    </xdr:from>
    <xdr:to>
      <xdr:col>12</xdr:col>
      <xdr:colOff>476250</xdr:colOff>
      <xdr:row>28</xdr:row>
      <xdr:rowOff>9525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2200" t="19550" r="62270" b="7640"/>
        <a:stretch>
          <a:fillRect/>
        </a:stretch>
      </xdr:blipFill>
      <xdr:spPr>
        <a:xfrm>
          <a:off x="177584" y="226016"/>
          <a:ext cx="8532140" cy="58683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6</xdr:row>
      <xdr:rowOff>47625</xdr:rowOff>
    </xdr:from>
    <xdr:to>
      <xdr:col>18</xdr:col>
      <xdr:colOff>0</xdr:colOff>
      <xdr:row>15</xdr:row>
      <xdr:rowOff>228600</xdr:rowOff>
    </xdr:to>
    <xdr:pic>
      <xdr:nvPicPr>
        <xdr:cNvPr id="3" name="그림 6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38100" y="1685925"/>
          <a:ext cx="7677150" cy="24955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381000</xdr:colOff>
      <xdr:row>11</xdr:row>
      <xdr:rowOff>57150</xdr:rowOff>
    </xdr:from>
    <xdr:to>
      <xdr:col>10</xdr:col>
      <xdr:colOff>228600</xdr:colOff>
      <xdr:row>11</xdr:row>
      <xdr:rowOff>238125</xdr:rowOff>
    </xdr:to>
    <xdr:sp macro="" textlink="">
      <xdr:nvSpPr>
        <xdr:cNvPr id="4" name="직사각형 7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Arrowheads="1"/>
        </xdr:cNvSpPr>
      </xdr:nvSpPr>
      <xdr:spPr>
        <a:xfrm>
          <a:off x="3810000" y="2981325"/>
          <a:ext cx="704850" cy="180975"/>
        </a:xfrm>
        <a:prstGeom prst="rect">
          <a:avLst/>
        </a:prstGeom>
        <a:noFill/>
        <a:ln w="9525" algn="ctr">
          <a:solidFill>
            <a:srgbClr val="FF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>
    <xdr:from>
      <xdr:col>29</xdr:col>
      <xdr:colOff>342899</xdr:colOff>
      <xdr:row>8</xdr:row>
      <xdr:rowOff>38100</xdr:rowOff>
    </xdr:from>
    <xdr:to>
      <xdr:col>31</xdr:col>
      <xdr:colOff>190500</xdr:colOff>
      <xdr:row>8</xdr:row>
      <xdr:rowOff>219075</xdr:rowOff>
    </xdr:to>
    <xdr:sp macro="" textlink="">
      <xdr:nvSpPr>
        <xdr:cNvPr id="5" name="직사각형 8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>
          <a:spLocks noChangeArrowheads="1"/>
        </xdr:cNvSpPr>
      </xdr:nvSpPr>
      <xdr:spPr>
        <a:xfrm>
          <a:off x="12773025" y="2190750"/>
          <a:ext cx="704850" cy="180975"/>
        </a:xfrm>
        <a:prstGeom prst="rect">
          <a:avLst/>
        </a:prstGeom>
        <a:noFill/>
        <a:ln w="9525" algn="ctr">
          <a:solidFill>
            <a:srgbClr val="FF0000"/>
          </a:solidFill>
          <a:round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0</xdr:col>
      <xdr:colOff>38100</xdr:colOff>
      <xdr:row>16</xdr:row>
      <xdr:rowOff>47625</xdr:rowOff>
    </xdr:from>
    <xdr:to>
      <xdr:col>18</xdr:col>
      <xdr:colOff>0</xdr:colOff>
      <xdr:row>22</xdr:row>
      <xdr:rowOff>123824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D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610" t="75230" r="74170" b="6430"/>
        <a:stretch>
          <a:fillRect/>
        </a:stretch>
      </xdr:blipFill>
      <xdr:spPr>
        <a:xfrm>
          <a:off x="38100" y="4257675"/>
          <a:ext cx="7677150" cy="1619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20"/>
  <sheetViews>
    <sheetView tabSelected="1" zoomScaleNormal="100" zoomScaleSheetLayoutView="75" workbookViewId="0">
      <selection activeCell="D10" sqref="D10"/>
    </sheetView>
  </sheetViews>
  <sheetFormatPr defaultColWidth="9" defaultRowHeight="16.5"/>
  <cols>
    <col min="1" max="1" width="6.75" customWidth="1"/>
    <col min="2" max="2" width="12.625" customWidth="1"/>
    <col min="3" max="4" width="20.625" customWidth="1"/>
    <col min="5" max="5" width="45.375" bestFit="1" customWidth="1"/>
    <col min="6" max="6" width="11.375" customWidth="1"/>
    <col min="7" max="7" width="6.25" customWidth="1"/>
    <col min="11" max="11" width="10.5" bestFit="1" customWidth="1"/>
  </cols>
  <sheetData>
    <row r="1" spans="1:7" ht="30" customHeight="1">
      <c r="A1" s="132"/>
      <c r="B1" s="133"/>
      <c r="C1" s="133"/>
      <c r="D1" s="133"/>
      <c r="E1" s="133"/>
      <c r="F1" s="133"/>
      <c r="G1" s="134"/>
    </row>
    <row r="2" spans="1:7" ht="50.1" customHeight="1">
      <c r="A2" s="135"/>
      <c r="B2" s="136" t="s">
        <v>211</v>
      </c>
      <c r="C2" s="137"/>
      <c r="D2" s="137"/>
      <c r="E2" s="137"/>
      <c r="F2" s="138"/>
      <c r="G2" s="139"/>
    </row>
    <row r="3" spans="1:7" ht="39.950000000000003" customHeight="1">
      <c r="A3" s="135"/>
      <c r="B3" s="140" t="str">
        <f>원가계산서!A2</f>
        <v>건명: 슬러지2처리장 잉여슬러지 저류조(B호기) 청소용역</v>
      </c>
      <c r="C3" s="141"/>
      <c r="D3" s="141"/>
      <c r="E3" s="138"/>
      <c r="F3" s="138"/>
      <c r="G3" s="139"/>
    </row>
    <row r="4" spans="1:7" ht="39.950000000000003" customHeight="1">
      <c r="A4" s="135"/>
      <c r="B4" s="142" t="s">
        <v>31</v>
      </c>
      <c r="C4" s="143"/>
      <c r="D4" s="324" t="s">
        <v>44</v>
      </c>
      <c r="E4" s="325"/>
      <c r="F4" s="144" t="s">
        <v>162</v>
      </c>
      <c r="G4" s="145"/>
    </row>
    <row r="5" spans="1:7" ht="39.950000000000003" customHeight="1">
      <c r="A5" s="135"/>
      <c r="B5" s="326" t="s">
        <v>90</v>
      </c>
      <c r="C5" s="327"/>
      <c r="D5" s="146">
        <f>D8</f>
        <v>0</v>
      </c>
      <c r="E5" s="147" t="str">
        <f>"(금"&amp;NUMBERSTRING(원가계산서!E35,1)&amp;"원)"</f>
        <v>(금영원)</v>
      </c>
      <c r="F5" s="148"/>
      <c r="G5" s="139"/>
    </row>
    <row r="6" spans="1:7" ht="39.950000000000003" customHeight="1">
      <c r="A6" s="135"/>
      <c r="B6" s="328" t="s">
        <v>0</v>
      </c>
      <c r="C6" s="149" t="s">
        <v>102</v>
      </c>
      <c r="D6" s="150">
        <f>원가계산서!E27</f>
        <v>0</v>
      </c>
      <c r="E6" s="151" t="str">
        <f>"(금"&amp;NUMBERSTRING(원가계산서!E27,1)&amp;"원)"</f>
        <v>(금영원)</v>
      </c>
      <c r="F6" s="148"/>
      <c r="G6" s="139"/>
    </row>
    <row r="7" spans="1:7" ht="39.950000000000003" customHeight="1">
      <c r="A7" s="135"/>
      <c r="B7" s="329"/>
      <c r="C7" s="149" t="s">
        <v>93</v>
      </c>
      <c r="D7" s="150">
        <f>원가계산서!E28</f>
        <v>0</v>
      </c>
      <c r="E7" s="151" t="str">
        <f>"(금"&amp;NUMBERSTRING(원가계산서!E28,1)&amp;"원)"</f>
        <v>(금영원)</v>
      </c>
      <c r="F7" s="148"/>
      <c r="G7" s="139"/>
    </row>
    <row r="8" spans="1:7" ht="39.950000000000003" customHeight="1">
      <c r="A8" s="135"/>
      <c r="B8" s="330"/>
      <c r="C8" s="149" t="s">
        <v>30</v>
      </c>
      <c r="D8" s="150">
        <f>원가계산서!E29</f>
        <v>0</v>
      </c>
      <c r="E8" s="151" t="str">
        <f>"(금"&amp;NUMBERSTRING(원가계산서!E29,1)&amp;"원)"</f>
        <v>(금영원)</v>
      </c>
      <c r="F8" s="148"/>
      <c r="G8" s="139"/>
    </row>
    <row r="9" spans="1:7" ht="39.950000000000003" customHeight="1">
      <c r="A9" s="135"/>
      <c r="B9" s="158"/>
      <c r="C9" s="152"/>
      <c r="D9" s="159"/>
      <c r="E9" s="160"/>
      <c r="F9" s="161"/>
      <c r="G9" s="139"/>
    </row>
    <row r="10" spans="1:7" ht="39.950000000000003" customHeight="1">
      <c r="A10" s="135"/>
      <c r="B10" s="157"/>
      <c r="C10" s="154"/>
      <c r="D10" s="154"/>
      <c r="E10" s="33"/>
      <c r="F10" s="138"/>
      <c r="G10" s="139"/>
    </row>
    <row r="11" spans="1:7" ht="39.950000000000003" customHeight="1">
      <c r="A11" s="135"/>
      <c r="B11" s="153" t="s">
        <v>92</v>
      </c>
      <c r="C11" s="154"/>
      <c r="D11" s="154"/>
      <c r="E11" s="33"/>
      <c r="F11" s="138"/>
      <c r="G11" s="139"/>
    </row>
    <row r="12" spans="1:7" ht="39.950000000000003" customHeight="1">
      <c r="A12" s="135"/>
      <c r="B12" s="155" t="s">
        <v>233</v>
      </c>
      <c r="C12" s="156"/>
      <c r="D12" s="156"/>
      <c r="E12" s="33"/>
      <c r="F12" s="138"/>
      <c r="G12" s="139"/>
    </row>
    <row r="13" spans="1:7" ht="39.950000000000003" customHeight="1">
      <c r="A13" s="34"/>
      <c r="B13" s="162"/>
      <c r="C13" s="163"/>
      <c r="D13" s="162"/>
      <c r="E13" s="35"/>
      <c r="F13" s="35"/>
      <c r="G13" s="36"/>
    </row>
    <row r="20" spans="3:3">
      <c r="C20" t="s">
        <v>4</v>
      </c>
    </row>
  </sheetData>
  <mergeCells count="3">
    <mergeCell ref="D4:E4"/>
    <mergeCell ref="B5:C5"/>
    <mergeCell ref="B6:B8"/>
  </mergeCells>
  <phoneticPr fontId="43" type="noConversion"/>
  <pageMargins left="0.7086111307144165" right="0.31486111879348755" top="0.62986111640930176" bottom="0.27541667222976685" header="0.31486111879348755" footer="0.19666667282581329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38"/>
  <sheetViews>
    <sheetView view="pageBreakPreview" zoomScale="70" zoomScaleNormal="100" zoomScaleSheetLayoutView="70" workbookViewId="0">
      <selection activeCell="A3" sqref="A3:D3"/>
    </sheetView>
  </sheetViews>
  <sheetFormatPr defaultColWidth="9" defaultRowHeight="16.5"/>
  <cols>
    <col min="1" max="2" width="8.625" customWidth="1"/>
    <col min="3" max="3" width="5.875" customWidth="1"/>
    <col min="4" max="4" width="25.625" customWidth="1"/>
    <col min="5" max="5" width="17" customWidth="1"/>
    <col min="6" max="6" width="13.625" customWidth="1"/>
    <col min="7" max="7" width="38" customWidth="1"/>
    <col min="8" max="8" width="26.625" customWidth="1"/>
    <col min="9" max="9" width="32.25" customWidth="1"/>
    <col min="10" max="10" width="59.75" customWidth="1"/>
    <col min="11" max="13" width="9" customWidth="1"/>
    <col min="14" max="14" width="13" customWidth="1"/>
    <col min="15" max="15" width="5" customWidth="1"/>
    <col min="16" max="16" width="12.125" customWidth="1"/>
    <col min="17" max="17" width="14.125" customWidth="1"/>
    <col min="18" max="18" width="20.375" bestFit="1" customWidth="1"/>
    <col min="20" max="20" width="13" bestFit="1" customWidth="1"/>
  </cols>
  <sheetData>
    <row r="1" spans="1:20" ht="31.5">
      <c r="A1" s="358" t="s">
        <v>177</v>
      </c>
      <c r="B1" s="359"/>
      <c r="C1" s="359"/>
      <c r="D1" s="359"/>
      <c r="E1" s="359"/>
      <c r="F1" s="359"/>
      <c r="G1" s="359"/>
      <c r="H1" s="359"/>
      <c r="I1" s="26"/>
    </row>
    <row r="2" spans="1:20" ht="24" customHeight="1" thickBot="1">
      <c r="A2" s="99" t="s">
        <v>256</v>
      </c>
      <c r="B2" s="100"/>
      <c r="C2" s="28"/>
      <c r="D2" s="28"/>
      <c r="E2" s="28"/>
      <c r="F2" s="31"/>
      <c r="G2" s="217"/>
      <c r="H2" s="247"/>
      <c r="I2" s="27"/>
    </row>
    <row r="3" spans="1:20" ht="30" customHeight="1">
      <c r="A3" s="365" t="s">
        <v>49</v>
      </c>
      <c r="B3" s="366"/>
      <c r="C3" s="366"/>
      <c r="D3" s="367"/>
      <c r="E3" s="101" t="s">
        <v>55</v>
      </c>
      <c r="F3" s="101" t="s">
        <v>105</v>
      </c>
      <c r="G3" s="224" t="s">
        <v>64</v>
      </c>
      <c r="H3" s="218" t="s">
        <v>28</v>
      </c>
      <c r="I3" s="251"/>
      <c r="J3" s="252"/>
      <c r="N3" s="242" t="s">
        <v>214</v>
      </c>
    </row>
    <row r="4" spans="1:20" ht="35.25" customHeight="1">
      <c r="A4" s="362" t="s">
        <v>178</v>
      </c>
      <c r="B4" s="368" t="s">
        <v>33</v>
      </c>
      <c r="C4" s="342" t="s">
        <v>186</v>
      </c>
      <c r="D4" s="342"/>
      <c r="E4" s="102">
        <f>내역서!H5</f>
        <v>0</v>
      </c>
      <c r="F4" s="90" t="e">
        <f t="shared" ref="F4:F23" si="0">E4/$E$36</f>
        <v>#DIV/0!</v>
      </c>
      <c r="G4" s="360"/>
      <c r="H4" s="361"/>
      <c r="I4" s="28"/>
      <c r="J4" t="s">
        <v>189</v>
      </c>
    </row>
    <row r="5" spans="1:20" ht="35.25" customHeight="1">
      <c r="A5" s="363"/>
      <c r="B5" s="368"/>
      <c r="C5" s="342" t="s">
        <v>91</v>
      </c>
      <c r="D5" s="342"/>
      <c r="E5" s="102"/>
      <c r="F5" s="90" t="e">
        <f t="shared" si="0"/>
        <v>#DIV/0!</v>
      </c>
      <c r="G5" s="225"/>
      <c r="H5" s="63"/>
    </row>
    <row r="6" spans="1:20" ht="35.25" customHeight="1">
      <c r="A6" s="363"/>
      <c r="B6" s="368"/>
      <c r="C6" s="342" t="s">
        <v>212</v>
      </c>
      <c r="D6" s="342"/>
      <c r="E6" s="102">
        <f>SUM(E4:E4)</f>
        <v>0</v>
      </c>
      <c r="F6" s="90" t="e">
        <f t="shared" si="0"/>
        <v>#DIV/0!</v>
      </c>
      <c r="G6" s="225"/>
      <c r="H6" s="63"/>
      <c r="I6" s="29"/>
    </row>
    <row r="7" spans="1:20" ht="35.25" customHeight="1">
      <c r="A7" s="363"/>
      <c r="B7" s="368" t="s">
        <v>35</v>
      </c>
      <c r="C7" s="342" t="s">
        <v>184</v>
      </c>
      <c r="D7" s="342"/>
      <c r="E7" s="102">
        <f>내역서!J5</f>
        <v>0</v>
      </c>
      <c r="F7" s="90" t="e">
        <f t="shared" si="0"/>
        <v>#DIV/0!</v>
      </c>
      <c r="G7" s="226" t="s">
        <v>24</v>
      </c>
      <c r="H7" s="219"/>
      <c r="I7" s="29"/>
    </row>
    <row r="8" spans="1:20" ht="35.25" customHeight="1">
      <c r="A8" s="363"/>
      <c r="B8" s="368"/>
      <c r="C8" s="342" t="s">
        <v>175</v>
      </c>
      <c r="D8" s="342"/>
      <c r="E8" s="102">
        <f>INT(E7*G8%)</f>
        <v>0</v>
      </c>
      <c r="F8" s="90" t="e">
        <f t="shared" si="0"/>
        <v>#DIV/0!</v>
      </c>
      <c r="G8" s="237">
        <v>12.6</v>
      </c>
      <c r="H8" s="220"/>
      <c r="I8" s="29"/>
    </row>
    <row r="9" spans="1:20" ht="35.25" customHeight="1">
      <c r="A9" s="363"/>
      <c r="B9" s="368"/>
      <c r="C9" s="342" t="s">
        <v>212</v>
      </c>
      <c r="D9" s="342"/>
      <c r="E9" s="102">
        <f>SUM(E7:E8)</f>
        <v>0</v>
      </c>
      <c r="F9" s="90" t="e">
        <f t="shared" si="0"/>
        <v>#DIV/0!</v>
      </c>
      <c r="G9" s="226"/>
      <c r="H9" s="219"/>
      <c r="I9" s="29"/>
    </row>
    <row r="10" spans="1:20" ht="35.25" customHeight="1">
      <c r="A10" s="363"/>
      <c r="B10" s="368" t="s">
        <v>25</v>
      </c>
      <c r="C10" s="342" t="s">
        <v>183</v>
      </c>
      <c r="D10" s="342"/>
      <c r="E10" s="102"/>
      <c r="F10" s="90" t="e">
        <f t="shared" si="0"/>
        <v>#DIV/0!</v>
      </c>
      <c r="G10" s="226" t="s">
        <v>24</v>
      </c>
      <c r="H10" s="219"/>
      <c r="I10" s="29"/>
    </row>
    <row r="11" spans="1:20" ht="35.25" customHeight="1">
      <c r="A11" s="363"/>
      <c r="B11" s="368"/>
      <c r="C11" s="368" t="s">
        <v>3</v>
      </c>
      <c r="D11" s="256" t="s">
        <v>179</v>
      </c>
      <c r="E11" s="102">
        <f>INT(E9*G11%)</f>
        <v>0</v>
      </c>
      <c r="F11" s="90" t="e">
        <f t="shared" si="0"/>
        <v>#DIV/0!</v>
      </c>
      <c r="G11" s="236">
        <v>3.56</v>
      </c>
      <c r="H11" s="260" t="s">
        <v>97</v>
      </c>
      <c r="I11" s="29"/>
      <c r="J11" s="241" t="s">
        <v>215</v>
      </c>
    </row>
    <row r="12" spans="1:20" ht="35.25" customHeight="1">
      <c r="A12" s="363"/>
      <c r="B12" s="368"/>
      <c r="C12" s="368"/>
      <c r="D12" s="256" t="s">
        <v>182</v>
      </c>
      <c r="E12" s="102">
        <f>INT(E9*G12%)</f>
        <v>0</v>
      </c>
      <c r="F12" s="90" t="e">
        <f t="shared" si="0"/>
        <v>#DIV/0!</v>
      </c>
      <c r="G12" s="236">
        <v>1.01</v>
      </c>
      <c r="H12" s="260" t="s">
        <v>97</v>
      </c>
      <c r="I12" s="29"/>
      <c r="J12" t="s">
        <v>56</v>
      </c>
    </row>
    <row r="13" spans="1:20" ht="35.25" customHeight="1">
      <c r="A13" s="363"/>
      <c r="B13" s="368"/>
      <c r="C13" s="368"/>
      <c r="D13" s="256" t="s">
        <v>174</v>
      </c>
      <c r="E13" s="102"/>
      <c r="F13" s="90" t="e">
        <f t="shared" si="0"/>
        <v>#DIV/0!</v>
      </c>
      <c r="G13" s="248">
        <v>3.5449999999999999</v>
      </c>
      <c r="H13" s="261" t="s">
        <v>190</v>
      </c>
      <c r="I13" s="31" t="s">
        <v>205</v>
      </c>
      <c r="J13" t="s">
        <v>51</v>
      </c>
    </row>
    <row r="14" spans="1:20" ht="35.25" customHeight="1">
      <c r="A14" s="363"/>
      <c r="B14" s="368"/>
      <c r="C14" s="368"/>
      <c r="D14" s="256" t="s">
        <v>180</v>
      </c>
      <c r="E14" s="102"/>
      <c r="F14" s="90" t="e">
        <f t="shared" si="0"/>
        <v>#DIV/0!</v>
      </c>
      <c r="G14" s="248">
        <v>4.5</v>
      </c>
      <c r="H14" s="261" t="s">
        <v>190</v>
      </c>
      <c r="I14" s="31" t="s">
        <v>205</v>
      </c>
      <c r="J14" t="s">
        <v>51</v>
      </c>
    </row>
    <row r="15" spans="1:20" ht="35.25" customHeight="1">
      <c r="A15" s="363"/>
      <c r="B15" s="368"/>
      <c r="C15" s="368"/>
      <c r="D15" s="43" t="s">
        <v>192</v>
      </c>
      <c r="E15" s="102"/>
      <c r="F15" s="90" t="e">
        <f t="shared" si="0"/>
        <v>#DIV/0!</v>
      </c>
      <c r="G15" s="249">
        <v>12.81</v>
      </c>
      <c r="H15" s="261" t="s">
        <v>190</v>
      </c>
      <c r="I15" s="31" t="s">
        <v>205</v>
      </c>
      <c r="J15" t="s">
        <v>51</v>
      </c>
      <c r="P15" t="s">
        <v>99</v>
      </c>
    </row>
    <row r="16" spans="1:20" ht="35.25" customHeight="1">
      <c r="A16" s="363"/>
      <c r="B16" s="368"/>
      <c r="C16" s="356" t="s">
        <v>100</v>
      </c>
      <c r="D16" s="356"/>
      <c r="E16" s="238"/>
      <c r="F16" s="239" t="e">
        <f t="shared" si="0"/>
        <v>#DIV/0!</v>
      </c>
      <c r="G16" s="240">
        <v>2.2999999999999998</v>
      </c>
      <c r="H16" s="262"/>
      <c r="I16" s="250" t="s">
        <v>216</v>
      </c>
      <c r="J16" t="s">
        <v>193</v>
      </c>
      <c r="N16" s="62"/>
      <c r="P16" s="62">
        <f>(E6+E7+R17)*1.85%</f>
        <v>0</v>
      </c>
      <c r="Q16" t="s">
        <v>194</v>
      </c>
      <c r="T16" s="52" t="s">
        <v>217</v>
      </c>
    </row>
    <row r="17" spans="1:20" ht="35.25" customHeight="1">
      <c r="A17" s="363"/>
      <c r="B17" s="368"/>
      <c r="C17" s="342" t="s">
        <v>198</v>
      </c>
      <c r="D17" s="342"/>
      <c r="E17" s="102">
        <f>P17</f>
        <v>0</v>
      </c>
      <c r="F17" s="90" t="e">
        <f t="shared" si="0"/>
        <v>#DIV/0!</v>
      </c>
      <c r="G17" s="245" t="s">
        <v>226</v>
      </c>
      <c r="H17" s="263"/>
      <c r="I17" s="29"/>
      <c r="J17" t="s">
        <v>50</v>
      </c>
      <c r="N17" s="62"/>
      <c r="P17" s="62">
        <f>((E6+E7)*2.93%)</f>
        <v>0</v>
      </c>
      <c r="Q17" t="s">
        <v>204</v>
      </c>
      <c r="R17" s="243"/>
      <c r="T17" s="244">
        <v>359928000</v>
      </c>
    </row>
    <row r="18" spans="1:20" ht="35.25" customHeight="1">
      <c r="A18" s="363"/>
      <c r="B18" s="368"/>
      <c r="C18" s="342" t="s">
        <v>181</v>
      </c>
      <c r="D18" s="342"/>
      <c r="E18" s="102"/>
      <c r="F18" s="90" t="e">
        <f t="shared" si="0"/>
        <v>#DIV/0!</v>
      </c>
      <c r="G18" s="234">
        <v>0.3</v>
      </c>
      <c r="H18" s="235"/>
      <c r="I18" s="29"/>
      <c r="J18" t="s">
        <v>48</v>
      </c>
    </row>
    <row r="19" spans="1:20" ht="35.25" customHeight="1">
      <c r="A19" s="363"/>
      <c r="B19" s="368"/>
      <c r="C19" s="357" t="s">
        <v>104</v>
      </c>
      <c r="D19" s="357"/>
      <c r="E19" s="102">
        <f>INT((E6+E9)*G19%)</f>
        <v>0</v>
      </c>
      <c r="F19" s="90" t="e">
        <f t="shared" si="0"/>
        <v>#DIV/0!</v>
      </c>
      <c r="G19" s="246">
        <v>5.2</v>
      </c>
      <c r="H19" s="221"/>
      <c r="I19" s="29"/>
      <c r="T19" s="17"/>
    </row>
    <row r="20" spans="1:20" ht="35.25" customHeight="1">
      <c r="A20" s="363"/>
      <c r="B20" s="368"/>
      <c r="C20" s="342" t="s">
        <v>210</v>
      </c>
      <c r="D20" s="342"/>
      <c r="E20" s="102">
        <f>SUM(E10:E19)</f>
        <v>0</v>
      </c>
      <c r="F20" s="90" t="e">
        <f t="shared" si="0"/>
        <v>#DIV/0!</v>
      </c>
      <c r="G20" s="226" t="s">
        <v>24</v>
      </c>
      <c r="H20" s="219"/>
      <c r="I20" s="29"/>
    </row>
    <row r="21" spans="1:20" ht="35.25" customHeight="1">
      <c r="A21" s="364"/>
      <c r="B21" s="342" t="s">
        <v>30</v>
      </c>
      <c r="C21" s="342"/>
      <c r="D21" s="342"/>
      <c r="E21" s="102">
        <f>SUM(E6,E9,E20)</f>
        <v>0</v>
      </c>
      <c r="F21" s="90" t="e">
        <f t="shared" si="0"/>
        <v>#DIV/0!</v>
      </c>
      <c r="G21" s="226" t="s">
        <v>24</v>
      </c>
      <c r="H21" s="219"/>
      <c r="I21" s="29"/>
    </row>
    <row r="22" spans="1:20" ht="35.25" customHeight="1">
      <c r="A22" s="341" t="s">
        <v>207</v>
      </c>
      <c r="B22" s="342"/>
      <c r="C22" s="342"/>
      <c r="D22" s="342"/>
      <c r="E22" s="102">
        <f>INT(E21*G22%)</f>
        <v>0</v>
      </c>
      <c r="F22" s="90" t="e">
        <f t="shared" si="0"/>
        <v>#DIV/0!</v>
      </c>
      <c r="G22" s="227">
        <v>6</v>
      </c>
      <c r="H22" s="222"/>
      <c r="I22" s="29"/>
    </row>
    <row r="23" spans="1:20" ht="35.25" customHeight="1">
      <c r="A23" s="341" t="s">
        <v>209</v>
      </c>
      <c r="B23" s="342"/>
      <c r="C23" s="342"/>
      <c r="D23" s="342"/>
      <c r="E23" s="102">
        <f>INT((E9+E20+E22)*G23%)</f>
        <v>0</v>
      </c>
      <c r="F23" s="90" t="e">
        <f t="shared" si="0"/>
        <v>#DIV/0!</v>
      </c>
      <c r="G23" s="228">
        <v>15</v>
      </c>
      <c r="H23" s="223"/>
      <c r="I23" s="29"/>
    </row>
    <row r="24" spans="1:20" ht="35.25" customHeight="1">
      <c r="A24" s="345" t="s">
        <v>95</v>
      </c>
      <c r="B24" s="346"/>
      <c r="C24" s="346"/>
      <c r="D24" s="347"/>
      <c r="E24" s="102"/>
      <c r="F24" s="90" t="e">
        <f t="shared" ref="F24:F26" si="1">E24/$E$36</f>
        <v>#DIV/0!</v>
      </c>
      <c r="G24" s="226"/>
      <c r="H24" s="219"/>
      <c r="I24" s="29"/>
    </row>
    <row r="25" spans="1:20" ht="35.25" customHeight="1">
      <c r="A25" s="345" t="s">
        <v>103</v>
      </c>
      <c r="B25" s="346"/>
      <c r="C25" s="346"/>
      <c r="D25" s="347"/>
      <c r="E25" s="102"/>
      <c r="F25" s="90" t="e">
        <f>E25/$E$31</f>
        <v>#DIV/0!</v>
      </c>
      <c r="G25" s="226"/>
      <c r="H25" s="219"/>
      <c r="I25" s="29"/>
    </row>
    <row r="26" spans="1:20" ht="35.25" customHeight="1">
      <c r="A26" s="345" t="s">
        <v>98</v>
      </c>
      <c r="B26" s="346"/>
      <c r="C26" s="346"/>
      <c r="D26" s="347"/>
      <c r="E26" s="102"/>
      <c r="F26" s="90" t="e">
        <f t="shared" si="1"/>
        <v>#DIV/0!</v>
      </c>
      <c r="G26" s="226"/>
      <c r="H26" s="219"/>
      <c r="I26" s="29"/>
    </row>
    <row r="27" spans="1:20" ht="35.25" customHeight="1">
      <c r="A27" s="343" t="s">
        <v>154</v>
      </c>
      <c r="B27" s="344"/>
      <c r="C27" s="344"/>
      <c r="D27" s="344"/>
      <c r="E27" s="131">
        <f>ROUNDDOWN(SUM(E21:E26),-4)</f>
        <v>0</v>
      </c>
      <c r="F27" s="229" t="e">
        <f t="shared" ref="F27:F36" si="2">E27/$E$36</f>
        <v>#DIV/0!</v>
      </c>
      <c r="G27" s="230" t="s">
        <v>24</v>
      </c>
      <c r="H27" s="231"/>
      <c r="I27" s="30"/>
    </row>
    <row r="28" spans="1:20" ht="35.25" customHeight="1">
      <c r="A28" s="343" t="s">
        <v>206</v>
      </c>
      <c r="B28" s="344"/>
      <c r="C28" s="344"/>
      <c r="D28" s="344"/>
      <c r="E28" s="131">
        <f>INT((E27)*10%)</f>
        <v>0</v>
      </c>
      <c r="F28" s="229" t="e">
        <f t="shared" si="2"/>
        <v>#DIV/0!</v>
      </c>
      <c r="G28" s="232" t="s">
        <v>101</v>
      </c>
      <c r="H28" s="233"/>
      <c r="I28" s="29"/>
    </row>
    <row r="29" spans="1:20" ht="35.25" customHeight="1" thickBot="1">
      <c r="A29" s="348" t="s">
        <v>94</v>
      </c>
      <c r="B29" s="349"/>
      <c r="C29" s="349"/>
      <c r="D29" s="349"/>
      <c r="E29" s="264">
        <f>ROUNDDOWN(E27+E28,0)</f>
        <v>0</v>
      </c>
      <c r="F29" s="265" t="e">
        <f t="shared" si="2"/>
        <v>#DIV/0!</v>
      </c>
      <c r="G29" s="266" t="s">
        <v>59</v>
      </c>
      <c r="H29" s="267"/>
      <c r="I29" s="29"/>
    </row>
    <row r="30" spans="1:20" ht="49.5" hidden="1">
      <c r="A30" s="331" t="s">
        <v>107</v>
      </c>
      <c r="B30" s="332"/>
      <c r="C30" s="332"/>
      <c r="D30" s="333"/>
      <c r="E30" s="257"/>
      <c r="F30" s="258" t="e">
        <f t="shared" si="2"/>
        <v>#DIV/0!</v>
      </c>
      <c r="G30" s="259" t="s">
        <v>46</v>
      </c>
      <c r="H30" s="259" t="s">
        <v>46</v>
      </c>
      <c r="I30" s="29"/>
    </row>
    <row r="31" spans="1:20" ht="21" hidden="1" customHeight="1">
      <c r="A31" s="334" t="s">
        <v>39</v>
      </c>
      <c r="B31" s="335"/>
      <c r="C31" s="335"/>
      <c r="D31" s="336"/>
      <c r="E31" s="207">
        <f>E29+E30</f>
        <v>0</v>
      </c>
      <c r="F31" s="205" t="e">
        <f t="shared" si="2"/>
        <v>#DIV/0!</v>
      </c>
      <c r="G31" s="206"/>
      <c r="H31" s="206"/>
      <c r="I31" s="29"/>
    </row>
    <row r="32" spans="1:20" ht="17.25" hidden="1">
      <c r="A32" s="352" t="s">
        <v>96</v>
      </c>
      <c r="B32" s="353"/>
      <c r="C32" s="353"/>
      <c r="D32" s="353"/>
      <c r="E32" s="208"/>
      <c r="F32" s="209" t="e">
        <f t="shared" si="2"/>
        <v>#DIV/0!</v>
      </c>
      <c r="G32" s="210"/>
      <c r="H32" s="210"/>
    </row>
    <row r="33" spans="1:8" ht="17.25" hidden="1">
      <c r="A33" s="354" t="s">
        <v>63</v>
      </c>
      <c r="B33" s="355"/>
      <c r="C33" s="355"/>
      <c r="D33" s="355"/>
      <c r="E33" s="64"/>
      <c r="F33" s="90" t="e">
        <f t="shared" si="2"/>
        <v>#DIV/0!</v>
      </c>
      <c r="G33" s="124">
        <v>5.4000000000000003E-3</v>
      </c>
      <c r="H33" s="124">
        <v>5.4000000000000003E-3</v>
      </c>
    </row>
    <row r="34" spans="1:8" ht="17.25" hidden="1">
      <c r="A34" s="350" t="s">
        <v>39</v>
      </c>
      <c r="B34" s="351"/>
      <c r="C34" s="351"/>
      <c r="D34" s="351"/>
      <c r="E34" s="91">
        <f>E32+E33</f>
        <v>0</v>
      </c>
      <c r="F34" s="90" t="e">
        <f t="shared" si="2"/>
        <v>#DIV/0!</v>
      </c>
      <c r="G34" s="103"/>
      <c r="H34" s="103"/>
    </row>
    <row r="35" spans="1:8" ht="33" hidden="1">
      <c r="A35" s="339" t="s">
        <v>106</v>
      </c>
      <c r="B35" s="340"/>
      <c r="C35" s="340"/>
      <c r="D35" s="340"/>
      <c r="E35" s="211">
        <f>E32+E29</f>
        <v>0</v>
      </c>
      <c r="F35" s="212" t="e">
        <f t="shared" si="2"/>
        <v>#DIV/0!</v>
      </c>
      <c r="G35" s="213" t="s">
        <v>208</v>
      </c>
      <c r="H35" s="213" t="s">
        <v>208</v>
      </c>
    </row>
    <row r="36" spans="1:8" ht="18" hidden="1" thickBot="1">
      <c r="A36" s="337" t="s">
        <v>5</v>
      </c>
      <c r="B36" s="338"/>
      <c r="C36" s="338"/>
      <c r="D36" s="338"/>
      <c r="E36" s="104">
        <f>E31+E34</f>
        <v>0</v>
      </c>
      <c r="F36" s="105" t="e">
        <f t="shared" si="2"/>
        <v>#DIV/0!</v>
      </c>
      <c r="G36" s="106" t="s">
        <v>65</v>
      </c>
      <c r="H36" s="106" t="s">
        <v>65</v>
      </c>
    </row>
    <row r="37" spans="1:8">
      <c r="E37" s="15"/>
    </row>
    <row r="38" spans="1:8">
      <c r="E38" s="51"/>
    </row>
  </sheetData>
  <mergeCells count="36">
    <mergeCell ref="A1:H1"/>
    <mergeCell ref="G4:H4"/>
    <mergeCell ref="B21:D21"/>
    <mergeCell ref="A4:A21"/>
    <mergeCell ref="A3:D3"/>
    <mergeCell ref="B4:B6"/>
    <mergeCell ref="C4:D4"/>
    <mergeCell ref="C6:D6"/>
    <mergeCell ref="C5:D5"/>
    <mergeCell ref="B7:B9"/>
    <mergeCell ref="C7:D7"/>
    <mergeCell ref="C8:D8"/>
    <mergeCell ref="C9:D9"/>
    <mergeCell ref="B10:B20"/>
    <mergeCell ref="C10:D10"/>
    <mergeCell ref="C11:C15"/>
    <mergeCell ref="C17:D17"/>
    <mergeCell ref="C16:D16"/>
    <mergeCell ref="C19:D19"/>
    <mergeCell ref="C18:D18"/>
    <mergeCell ref="C20:D20"/>
    <mergeCell ref="A30:D30"/>
    <mergeCell ref="A31:D31"/>
    <mergeCell ref="A36:D36"/>
    <mergeCell ref="A35:D35"/>
    <mergeCell ref="A22:D22"/>
    <mergeCell ref="A23:D23"/>
    <mergeCell ref="A27:D27"/>
    <mergeCell ref="A24:D24"/>
    <mergeCell ref="A25:D25"/>
    <mergeCell ref="A26:D26"/>
    <mergeCell ref="A29:D29"/>
    <mergeCell ref="A28:D28"/>
    <mergeCell ref="A34:D34"/>
    <mergeCell ref="A32:D32"/>
    <mergeCell ref="A33:D33"/>
  </mergeCells>
  <phoneticPr fontId="43" type="noConversion"/>
  <printOptions horizontalCentered="1"/>
  <pageMargins left="0.23597222566604614" right="0.15722222626209259" top="0.23597222566604614" bottom="0.19666667282581329" header="0.19666667282581329" footer="0.15722222626209259"/>
  <pageSetup paperSize="9" scale="37" orientation="landscape" r:id="rId1"/>
  <colBreaks count="1" manualBreakCount="1">
    <brk id="8" max="1638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/>
  <dimension ref="A1:N42"/>
  <sheetViews>
    <sheetView view="pageBreakPreview" zoomScaleNormal="85" zoomScaleSheetLayoutView="100" workbookViewId="0">
      <pane ySplit="5" topLeftCell="A6" activePane="bottomLeft" state="frozen"/>
      <selection pane="bottomLeft" activeCell="E9" sqref="E9"/>
    </sheetView>
  </sheetViews>
  <sheetFormatPr defaultColWidth="9" defaultRowHeight="16.5"/>
  <cols>
    <col min="1" max="1" width="0" style="22" hidden="1" customWidth="1"/>
    <col min="2" max="2" width="18.625" style="18" customWidth="1"/>
    <col min="3" max="3" width="33.375" style="18" customWidth="1"/>
    <col min="4" max="4" width="5.625" style="18" customWidth="1"/>
    <col min="5" max="5" width="7.625" style="18" customWidth="1"/>
    <col min="6" max="6" width="8.625" style="18" customWidth="1"/>
    <col min="7" max="7" width="9.875" style="18" customWidth="1"/>
    <col min="8" max="12" width="8.625" style="18" customWidth="1"/>
    <col min="13" max="13" width="13.375" style="24" customWidth="1"/>
    <col min="14" max="14" width="25" customWidth="1"/>
  </cols>
  <sheetData>
    <row r="1" spans="1:14" ht="36" customHeight="1">
      <c r="B1" s="376" t="s">
        <v>201</v>
      </c>
      <c r="C1" s="376"/>
      <c r="D1" s="376"/>
      <c r="E1" s="376"/>
      <c r="F1" s="376"/>
      <c r="G1" s="376"/>
      <c r="H1" s="376"/>
      <c r="I1" s="376"/>
      <c r="J1" s="376"/>
      <c r="K1" s="376"/>
      <c r="L1" s="376"/>
      <c r="M1" s="376"/>
      <c r="N1" s="376"/>
    </row>
    <row r="2" spans="1:14" ht="30" customHeight="1">
      <c r="B2" s="25" t="str">
        <f>원가계산서!A2</f>
        <v>건명: 슬러지2처리장 잉여슬러지 저류조(B호기) 청소용역</v>
      </c>
      <c r="C2" s="21"/>
      <c r="D2" s="21"/>
      <c r="E2" s="109"/>
      <c r="F2" s="21"/>
      <c r="G2" s="21"/>
      <c r="H2" s="21"/>
      <c r="I2" s="21"/>
      <c r="J2" s="21"/>
      <c r="K2" s="21"/>
      <c r="L2" s="21"/>
      <c r="M2" s="23"/>
      <c r="N2" s="20"/>
    </row>
    <row r="3" spans="1:14">
      <c r="B3" s="21"/>
      <c r="C3" s="21"/>
      <c r="D3" s="21"/>
      <c r="E3" s="109"/>
      <c r="F3" s="21"/>
      <c r="G3" s="21"/>
      <c r="H3" s="21"/>
      <c r="I3" s="21"/>
      <c r="J3" s="21"/>
      <c r="K3" s="21"/>
      <c r="L3" s="21"/>
      <c r="M3" s="23"/>
      <c r="N3" s="20"/>
    </row>
    <row r="4" spans="1:14" ht="32.1" customHeight="1">
      <c r="A4" s="369" t="s">
        <v>37</v>
      </c>
      <c r="B4" s="369" t="s">
        <v>112</v>
      </c>
      <c r="C4" s="369" t="s">
        <v>109</v>
      </c>
      <c r="D4" s="369" t="s">
        <v>23</v>
      </c>
      <c r="E4" s="369" t="s">
        <v>40</v>
      </c>
      <c r="F4" s="370" t="s">
        <v>52</v>
      </c>
      <c r="G4" s="371"/>
      <c r="H4" s="371"/>
      <c r="I4" s="371"/>
      <c r="J4" s="371"/>
      <c r="K4" s="371"/>
      <c r="L4" s="372"/>
      <c r="M4" s="269" t="s">
        <v>41</v>
      </c>
      <c r="N4" s="377" t="s">
        <v>28</v>
      </c>
    </row>
    <row r="5" spans="1:14" ht="32.1" customHeight="1">
      <c r="A5" s="369"/>
      <c r="B5" s="369"/>
      <c r="C5" s="369"/>
      <c r="D5" s="369"/>
      <c r="E5" s="369"/>
      <c r="F5" s="370" t="s">
        <v>222</v>
      </c>
      <c r="G5" s="371"/>
      <c r="H5" s="371"/>
      <c r="I5" s="371"/>
      <c r="J5" s="371"/>
      <c r="K5" s="371"/>
      <c r="L5" s="372"/>
      <c r="M5" s="46" t="s">
        <v>19</v>
      </c>
      <c r="N5" s="377"/>
    </row>
    <row r="6" spans="1:14" ht="39.950000000000003" customHeight="1">
      <c r="A6" s="37"/>
      <c r="B6" s="38" t="s">
        <v>219</v>
      </c>
      <c r="C6" s="42"/>
      <c r="D6" s="43"/>
      <c r="E6" s="108"/>
      <c r="F6" s="65"/>
      <c r="G6" s="66"/>
      <c r="H6" s="66"/>
      <c r="I6" s="66"/>
      <c r="J6" s="66"/>
      <c r="K6" s="66"/>
      <c r="L6" s="67"/>
      <c r="M6" s="108"/>
      <c r="N6" s="47"/>
    </row>
    <row r="7" spans="1:14" ht="39.950000000000003" customHeight="1">
      <c r="A7" s="37"/>
      <c r="B7" s="272" t="s">
        <v>221</v>
      </c>
      <c r="C7" s="270" t="s">
        <v>220</v>
      </c>
      <c r="D7" s="275" t="s">
        <v>224</v>
      </c>
      <c r="E7" s="108"/>
      <c r="F7" s="271"/>
      <c r="G7" s="190"/>
      <c r="H7" s="273"/>
      <c r="I7" s="166"/>
      <c r="J7" s="274"/>
      <c r="K7" s="66"/>
      <c r="L7" s="67"/>
      <c r="M7" s="108"/>
      <c r="N7" s="114" t="s">
        <v>6</v>
      </c>
    </row>
    <row r="8" spans="1:14" ht="39.950000000000003" customHeight="1">
      <c r="A8" s="37"/>
      <c r="B8" s="44"/>
      <c r="C8" s="61"/>
      <c r="D8" s="43"/>
      <c r="E8" s="108"/>
      <c r="F8" s="164"/>
      <c r="G8" s="165"/>
      <c r="H8" s="66"/>
      <c r="I8" s="166"/>
      <c r="J8" s="167"/>
      <c r="K8" s="66"/>
      <c r="L8" s="67"/>
      <c r="M8" s="108"/>
      <c r="N8" s="47"/>
    </row>
    <row r="9" spans="1:14" ht="39.950000000000003" customHeight="1">
      <c r="A9" s="37"/>
      <c r="B9" s="38"/>
      <c r="C9" s="45"/>
      <c r="D9" s="43"/>
      <c r="E9" s="108"/>
      <c r="F9" s="164"/>
      <c r="G9" s="165"/>
      <c r="H9" s="66"/>
      <c r="I9" s="166"/>
      <c r="J9" s="167"/>
      <c r="K9" s="66"/>
      <c r="L9" s="67"/>
      <c r="M9" s="108"/>
      <c r="N9" s="47"/>
    </row>
    <row r="10" spans="1:14" ht="39.950000000000003" customHeight="1">
      <c r="A10" s="37"/>
      <c r="B10" s="44"/>
      <c r="C10" s="61"/>
      <c r="D10" s="43"/>
      <c r="E10" s="108"/>
      <c r="F10" s="164"/>
      <c r="G10" s="190"/>
      <c r="H10" s="66"/>
      <c r="I10" s="166"/>
      <c r="J10" s="191"/>
      <c r="K10" s="66"/>
      <c r="L10" s="67"/>
      <c r="M10" s="108"/>
      <c r="N10" s="47"/>
    </row>
    <row r="11" spans="1:14" ht="39.950000000000003" customHeight="1">
      <c r="A11" s="37"/>
      <c r="B11" s="44"/>
      <c r="C11" s="45"/>
      <c r="D11" s="43"/>
      <c r="E11" s="108"/>
      <c r="F11" s="164"/>
      <c r="G11" s="165"/>
      <c r="H11" s="66"/>
      <c r="I11" s="166"/>
      <c r="J11" s="167"/>
      <c r="K11" s="66"/>
      <c r="L11" s="67"/>
      <c r="M11" s="108"/>
      <c r="N11" s="47"/>
    </row>
    <row r="12" spans="1:14" ht="39.950000000000003" customHeight="1">
      <c r="A12" s="37"/>
      <c r="B12" s="44"/>
      <c r="C12" s="45"/>
      <c r="D12" s="43"/>
      <c r="E12" s="108"/>
      <c r="F12" s="164"/>
      <c r="G12" s="165"/>
      <c r="H12" s="66"/>
      <c r="I12" s="166"/>
      <c r="J12" s="167"/>
      <c r="K12" s="66"/>
      <c r="L12" s="67"/>
      <c r="M12" s="108"/>
      <c r="N12" s="47"/>
    </row>
    <row r="13" spans="1:14" ht="39.950000000000003" customHeight="1">
      <c r="A13" s="37"/>
      <c r="B13" s="44"/>
      <c r="C13" s="61"/>
      <c r="D13" s="43"/>
      <c r="E13" s="108"/>
      <c r="F13" s="271"/>
      <c r="G13" s="165"/>
      <c r="H13" s="166"/>
      <c r="I13" s="167"/>
      <c r="J13" s="166"/>
      <c r="K13" s="166"/>
      <c r="L13" s="67"/>
      <c r="M13" s="108"/>
      <c r="N13" s="114"/>
    </row>
    <row r="14" spans="1:14" ht="39.950000000000003" customHeight="1">
      <c r="A14" s="37"/>
      <c r="B14" s="118" t="s">
        <v>202</v>
      </c>
      <c r="C14" s="128"/>
      <c r="D14" s="39"/>
      <c r="E14" s="129"/>
      <c r="F14" s="373"/>
      <c r="G14" s="374"/>
      <c r="H14" s="374"/>
      <c r="I14" s="374"/>
      <c r="J14" s="374"/>
      <c r="K14" s="374"/>
      <c r="L14" s="375"/>
      <c r="M14" s="129">
        <f>SUM(M7:M13)</f>
        <v>0</v>
      </c>
      <c r="N14" s="114" t="s">
        <v>6</v>
      </c>
    </row>
    <row r="15" spans="1:14" ht="39.950000000000003" customHeight="1"/>
    <row r="16" spans="1:14" ht="39.950000000000003" customHeight="1"/>
    <row r="17" ht="39.950000000000003" customHeight="1"/>
    <row r="18" ht="39.950000000000003" customHeight="1"/>
    <row r="19" ht="39.950000000000003" customHeight="1"/>
    <row r="20" ht="39.950000000000003" customHeight="1"/>
    <row r="21" ht="39.950000000000003" customHeight="1"/>
    <row r="22" ht="39.950000000000003" customHeight="1"/>
    <row r="23" ht="39.950000000000003" customHeight="1"/>
    <row r="24" ht="39.950000000000003" customHeight="1"/>
    <row r="25" ht="39.950000000000003" customHeight="1"/>
    <row r="26" ht="39.950000000000003" customHeight="1"/>
    <row r="27" ht="39.950000000000003" customHeight="1"/>
    <row r="28" ht="39.950000000000003" customHeight="1"/>
    <row r="29" ht="39.950000000000003" customHeight="1"/>
    <row r="30" ht="39.950000000000003" customHeight="1"/>
    <row r="31" ht="39.950000000000003" customHeight="1"/>
    <row r="32" ht="39.950000000000003" customHeight="1"/>
    <row r="33" ht="39.950000000000003" customHeight="1"/>
    <row r="34" ht="39.950000000000003" customHeight="1"/>
    <row r="35" ht="39.950000000000003" customHeight="1"/>
    <row r="36" ht="39.950000000000003" customHeight="1"/>
    <row r="37" ht="39.950000000000003" customHeight="1"/>
    <row r="38" ht="39.950000000000003" customHeight="1"/>
    <row r="39" ht="39.950000000000003" customHeight="1"/>
    <row r="40" ht="39.950000000000003" customHeight="1"/>
    <row r="41" ht="39.950000000000003" customHeight="1"/>
    <row r="42" ht="39.950000000000003" customHeight="1"/>
  </sheetData>
  <mergeCells count="10">
    <mergeCell ref="A4:A5"/>
    <mergeCell ref="F4:L4"/>
    <mergeCell ref="F14:L14"/>
    <mergeCell ref="F5:L5"/>
    <mergeCell ref="B1:N1"/>
    <mergeCell ref="N4:N5"/>
    <mergeCell ref="B4:B5"/>
    <mergeCell ref="C4:C5"/>
    <mergeCell ref="E4:E5"/>
    <mergeCell ref="D4:D5"/>
  </mergeCells>
  <phoneticPr fontId="43" type="noConversion"/>
  <pageMargins left="0.23597222566604614" right="0.15722222626209259" top="0.23597222566604614" bottom="0.19666667282581329" header="0.19666667282581329" footer="0.15722222626209259"/>
  <pageSetup paperSize="9" scale="56" orientation="landscape" r:id="rId1"/>
  <colBreaks count="1" manualBreakCount="1">
    <brk id="14" max="163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V61"/>
  <sheetViews>
    <sheetView view="pageBreakPreview" zoomScale="85" zoomScaleNormal="100" zoomScaleSheetLayoutView="85" workbookViewId="0">
      <pane ySplit="4" topLeftCell="A5" activePane="bottomLeft" state="frozen"/>
      <selection pane="bottomLeft" activeCell="F14" sqref="F14"/>
    </sheetView>
  </sheetViews>
  <sheetFormatPr defaultColWidth="9" defaultRowHeight="16.5"/>
  <cols>
    <col min="1" max="1" width="30.625" customWidth="1"/>
    <col min="2" max="2" width="36.25" bestFit="1" customWidth="1"/>
    <col min="3" max="3" width="10.25" style="18" customWidth="1"/>
    <col min="4" max="4" width="12.75" style="18" bestFit="1" customWidth="1"/>
    <col min="5" max="5" width="15.25" style="17" bestFit="1" customWidth="1"/>
    <col min="6" max="6" width="15.75" style="17" bestFit="1" customWidth="1"/>
    <col min="7" max="8" width="15.25" style="17" bestFit="1" customWidth="1"/>
    <col min="9" max="9" width="13.625" style="17" customWidth="1"/>
    <col min="10" max="10" width="15.75" style="17" bestFit="1" customWidth="1"/>
    <col min="11" max="12" width="13.625" style="17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48" customHeight="1">
      <c r="A1" s="379" t="s">
        <v>78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</row>
    <row r="2" spans="1:48" ht="30" customHeight="1">
      <c r="A2" s="380" t="str">
        <f>원가계산서!A2</f>
        <v>건명: 슬러지2처리장 잉여슬러지 저류조(B호기) 청소용역</v>
      </c>
      <c r="B2" s="380"/>
      <c r="C2" s="380"/>
      <c r="D2" s="380"/>
      <c r="E2" s="380"/>
      <c r="F2" s="380"/>
      <c r="G2" s="380"/>
      <c r="H2" s="380"/>
      <c r="I2" s="380"/>
      <c r="J2" s="380"/>
      <c r="K2" s="380"/>
      <c r="L2" s="380"/>
      <c r="M2" s="380"/>
    </row>
    <row r="3" spans="1:48" ht="30" customHeight="1">
      <c r="A3" s="381" t="s">
        <v>74</v>
      </c>
      <c r="B3" s="381" t="s">
        <v>66</v>
      </c>
      <c r="C3" s="381" t="s">
        <v>17</v>
      </c>
      <c r="D3" s="381" t="s">
        <v>19</v>
      </c>
      <c r="E3" s="382" t="s">
        <v>62</v>
      </c>
      <c r="F3" s="382"/>
      <c r="G3" s="382" t="s">
        <v>136</v>
      </c>
      <c r="H3" s="382"/>
      <c r="I3" s="382" t="s">
        <v>134</v>
      </c>
      <c r="J3" s="382"/>
      <c r="K3" s="382" t="s">
        <v>71</v>
      </c>
      <c r="L3" s="382"/>
      <c r="M3" s="381" t="s">
        <v>129</v>
      </c>
      <c r="N3" s="378" t="s">
        <v>145</v>
      </c>
      <c r="O3" s="378" t="s">
        <v>10</v>
      </c>
      <c r="P3" s="378" t="s">
        <v>7</v>
      </c>
      <c r="Q3" s="378" t="s">
        <v>119</v>
      </c>
      <c r="R3" s="378" t="s">
        <v>32</v>
      </c>
      <c r="S3" s="378" t="s">
        <v>13</v>
      </c>
      <c r="T3" s="378" t="s">
        <v>14</v>
      </c>
      <c r="U3" s="378" t="s">
        <v>116</v>
      </c>
      <c r="V3" s="378" t="s">
        <v>114</v>
      </c>
      <c r="W3" s="378" t="s">
        <v>26</v>
      </c>
      <c r="X3" s="378" t="s">
        <v>123</v>
      </c>
      <c r="Y3" s="378" t="s">
        <v>144</v>
      </c>
      <c r="Z3" s="378" t="s">
        <v>138</v>
      </c>
      <c r="AA3" s="378" t="s">
        <v>152</v>
      </c>
      <c r="AB3" s="378" t="s">
        <v>117</v>
      </c>
      <c r="AC3" s="378" t="s">
        <v>121</v>
      </c>
      <c r="AD3" s="378" t="s">
        <v>118</v>
      </c>
      <c r="AE3" s="378" t="s">
        <v>120</v>
      </c>
      <c r="AF3" s="378" t="s">
        <v>122</v>
      </c>
      <c r="AG3" s="378" t="s">
        <v>126</v>
      </c>
      <c r="AH3" s="378" t="s">
        <v>132</v>
      </c>
      <c r="AI3" s="378" t="s">
        <v>113</v>
      </c>
      <c r="AJ3" s="378" t="s">
        <v>124</v>
      </c>
      <c r="AK3" s="378" t="s">
        <v>125</v>
      </c>
      <c r="AL3" s="378" t="s">
        <v>128</v>
      </c>
      <c r="AM3" s="378" t="s">
        <v>148</v>
      </c>
      <c r="AN3" s="378" t="s">
        <v>159</v>
      </c>
      <c r="AO3" s="378" t="s">
        <v>131</v>
      </c>
      <c r="AP3" s="378" t="s">
        <v>137</v>
      </c>
      <c r="AQ3" s="378" t="s">
        <v>158</v>
      </c>
      <c r="AR3" s="378" t="s">
        <v>143</v>
      </c>
      <c r="AS3" s="378" t="s">
        <v>173</v>
      </c>
      <c r="AT3" s="378" t="s">
        <v>149</v>
      </c>
      <c r="AU3" s="378" t="s">
        <v>172</v>
      </c>
      <c r="AV3" s="378" t="s">
        <v>166</v>
      </c>
    </row>
    <row r="4" spans="1:48" ht="30" customHeight="1">
      <c r="A4" s="381"/>
      <c r="B4" s="381"/>
      <c r="C4" s="381"/>
      <c r="D4" s="381"/>
      <c r="E4" s="107" t="s">
        <v>153</v>
      </c>
      <c r="F4" s="107" t="s">
        <v>115</v>
      </c>
      <c r="G4" s="107" t="s">
        <v>153</v>
      </c>
      <c r="H4" s="107" t="s">
        <v>115</v>
      </c>
      <c r="I4" s="107" t="s">
        <v>153</v>
      </c>
      <c r="J4" s="107" t="s">
        <v>115</v>
      </c>
      <c r="K4" s="107" t="s">
        <v>153</v>
      </c>
      <c r="L4" s="107" t="s">
        <v>115</v>
      </c>
      <c r="M4" s="381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8"/>
      <c r="AG4" s="378"/>
      <c r="AH4" s="378"/>
      <c r="AI4" s="378"/>
      <c r="AJ4" s="378"/>
      <c r="AK4" s="378"/>
      <c r="AL4" s="378"/>
      <c r="AM4" s="378"/>
      <c r="AN4" s="378"/>
      <c r="AO4" s="378"/>
      <c r="AP4" s="378"/>
      <c r="AQ4" s="378"/>
      <c r="AR4" s="378"/>
      <c r="AS4" s="378"/>
      <c r="AT4" s="378"/>
      <c r="AU4" s="378"/>
      <c r="AV4" s="378"/>
    </row>
    <row r="5" spans="1:48" s="50" customFormat="1" ht="35.1" customHeight="1">
      <c r="A5" s="38" t="s">
        <v>219</v>
      </c>
      <c r="B5" s="39"/>
      <c r="C5" s="118"/>
      <c r="D5" s="2"/>
      <c r="E5" s="115"/>
      <c r="F5" s="125"/>
      <c r="G5" s="126"/>
      <c r="H5" s="127"/>
      <c r="I5" s="117"/>
      <c r="J5" s="117"/>
      <c r="K5" s="117"/>
      <c r="L5" s="117"/>
      <c r="M5" s="2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</row>
    <row r="6" spans="1:48" ht="35.1" customHeight="1">
      <c r="A6" s="214" t="str">
        <f>일위대가!C5</f>
        <v>저류조 청소</v>
      </c>
      <c r="B6" s="60" t="str">
        <f>물량산출서!C7</f>
        <v>지름16.61m, 깊이4.4m</v>
      </c>
      <c r="C6" s="281" t="s">
        <v>6</v>
      </c>
      <c r="D6" s="216"/>
      <c r="E6" s="121"/>
      <c r="F6" s="123"/>
      <c r="G6" s="123"/>
      <c r="H6" s="123"/>
      <c r="I6" s="121"/>
      <c r="J6" s="121"/>
      <c r="K6" s="121"/>
      <c r="L6" s="121"/>
      <c r="M6" s="322"/>
    </row>
    <row r="7" spans="1:48" ht="35.1" customHeight="1">
      <c r="A7" s="286" t="s">
        <v>247</v>
      </c>
      <c r="B7" s="286" t="s">
        <v>254</v>
      </c>
      <c r="C7" s="319" t="s">
        <v>252</v>
      </c>
      <c r="D7" s="320"/>
      <c r="E7" s="121"/>
      <c r="F7" s="121"/>
      <c r="G7" s="123"/>
      <c r="H7" s="123"/>
      <c r="I7" s="121"/>
      <c r="J7" s="121"/>
      <c r="K7" s="121"/>
      <c r="L7" s="121"/>
      <c r="M7" s="322"/>
    </row>
    <row r="8" spans="1:48" ht="35.1" customHeight="1">
      <c r="A8" s="286" t="s">
        <v>249</v>
      </c>
      <c r="B8" s="286" t="s">
        <v>254</v>
      </c>
      <c r="C8" s="319" t="s">
        <v>252</v>
      </c>
      <c r="D8" s="320"/>
      <c r="E8" s="121"/>
      <c r="F8" s="121"/>
      <c r="G8" s="123"/>
      <c r="H8" s="123"/>
      <c r="I8" s="121"/>
      <c r="J8" s="121"/>
      <c r="K8" s="121"/>
      <c r="L8" s="121"/>
      <c r="M8" s="322"/>
    </row>
    <row r="9" spans="1:48" ht="35.1" customHeight="1">
      <c r="A9" s="286" t="s">
        <v>250</v>
      </c>
      <c r="B9" s="286" t="s">
        <v>255</v>
      </c>
      <c r="C9" s="319" t="s">
        <v>253</v>
      </c>
      <c r="D9" s="320"/>
      <c r="E9" s="123"/>
      <c r="F9" s="123"/>
      <c r="G9" s="123"/>
      <c r="H9" s="123"/>
      <c r="I9" s="115"/>
      <c r="J9" s="121"/>
      <c r="K9" s="321"/>
      <c r="L9" s="121"/>
      <c r="M9" s="323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</row>
    <row r="10" spans="1:48" ht="35.1" customHeight="1">
      <c r="A10" s="60"/>
      <c r="B10" s="60"/>
      <c r="C10" s="119"/>
      <c r="D10" s="120"/>
      <c r="E10" s="121"/>
      <c r="F10" s="121"/>
      <c r="G10" s="121"/>
      <c r="H10" s="121"/>
      <c r="I10" s="121"/>
      <c r="J10" s="121"/>
      <c r="K10" s="121"/>
      <c r="L10" s="121"/>
      <c r="M10" s="122"/>
    </row>
    <row r="11" spans="1:48" ht="35.1" customHeight="1">
      <c r="A11" s="60"/>
      <c r="B11" s="60"/>
      <c r="C11" s="119"/>
      <c r="D11" s="120"/>
      <c r="E11" s="121"/>
      <c r="F11" s="121"/>
      <c r="G11" s="121"/>
      <c r="H11" s="121"/>
      <c r="I11" s="121"/>
      <c r="J11" s="121"/>
      <c r="K11" s="121"/>
      <c r="L11" s="121"/>
      <c r="M11" s="122"/>
    </row>
    <row r="12" spans="1:48" ht="35.1" customHeight="1">
      <c r="A12" s="32"/>
      <c r="B12" s="32"/>
      <c r="C12" s="14"/>
      <c r="D12" s="130"/>
      <c r="E12" s="116"/>
      <c r="F12" s="116"/>
      <c r="G12" s="116"/>
      <c r="H12" s="116"/>
      <c r="I12" s="116"/>
      <c r="J12" s="116"/>
      <c r="K12" s="116"/>
      <c r="L12" s="116"/>
      <c r="M12" s="48"/>
    </row>
    <row r="13" spans="1:48" ht="35.1" customHeight="1">
      <c r="A13" s="32"/>
      <c r="B13" s="32"/>
      <c r="C13" s="14"/>
      <c r="D13" s="130"/>
      <c r="E13" s="116"/>
      <c r="F13" s="116"/>
      <c r="G13" s="116"/>
      <c r="H13" s="116"/>
      <c r="I13" s="116"/>
      <c r="J13" s="116"/>
      <c r="K13" s="116"/>
      <c r="L13" s="116"/>
      <c r="M13" s="48"/>
    </row>
    <row r="14" spans="1:48" ht="35.1" customHeight="1">
      <c r="A14" s="32"/>
      <c r="B14" s="32"/>
      <c r="C14" s="14"/>
      <c r="D14" s="130"/>
      <c r="E14" s="16"/>
      <c r="F14" s="16"/>
      <c r="G14" s="16"/>
      <c r="H14" s="16"/>
      <c r="I14" s="16"/>
      <c r="J14" s="16"/>
      <c r="K14" s="16"/>
      <c r="L14" s="16"/>
      <c r="M14" s="48"/>
    </row>
    <row r="15" spans="1:48" ht="35.1" customHeight="1">
      <c r="A15" s="32"/>
      <c r="B15" s="32"/>
      <c r="C15" s="14"/>
      <c r="D15" s="130"/>
      <c r="E15" s="16"/>
      <c r="F15" s="16"/>
      <c r="G15" s="16"/>
      <c r="H15" s="16"/>
      <c r="I15" s="16"/>
      <c r="J15" s="16"/>
      <c r="K15" s="16"/>
      <c r="L15" s="16"/>
      <c r="M15" s="48"/>
    </row>
    <row r="16" spans="1:48" ht="35.1" customHeight="1">
      <c r="A16" s="32"/>
      <c r="B16" s="32"/>
      <c r="C16" s="14"/>
      <c r="D16" s="130"/>
      <c r="E16" s="16"/>
      <c r="F16" s="16"/>
      <c r="G16" s="16"/>
      <c r="H16" s="16"/>
      <c r="I16" s="16"/>
      <c r="J16" s="16"/>
      <c r="K16" s="16"/>
      <c r="L16" s="16"/>
      <c r="M16" s="48"/>
    </row>
    <row r="17" spans="1:13" ht="35.1" customHeight="1">
      <c r="A17" s="198" t="s">
        <v>191</v>
      </c>
      <c r="B17" s="199"/>
      <c r="C17" s="200"/>
      <c r="D17" s="201"/>
      <c r="E17" s="202"/>
      <c r="F17" s="203">
        <f>F5</f>
        <v>0</v>
      </c>
      <c r="G17" s="203"/>
      <c r="H17" s="203">
        <f>H5</f>
        <v>0</v>
      </c>
      <c r="I17" s="203"/>
      <c r="J17" s="203">
        <f>J5</f>
        <v>0</v>
      </c>
      <c r="K17" s="203"/>
      <c r="L17" s="203"/>
      <c r="M17" s="204"/>
    </row>
    <row r="18" spans="1:13" ht="35.1" customHeight="1"/>
    <row r="19" spans="1:13" ht="35.1" customHeight="1"/>
    <row r="20" spans="1:13" ht="35.1" customHeight="1"/>
    <row r="21" spans="1:13" ht="35.1" customHeight="1"/>
    <row r="22" spans="1:13" ht="35.1" customHeight="1"/>
    <row r="23" spans="1:13" ht="35.1" customHeight="1"/>
    <row r="24" spans="1:13" ht="35.1" customHeight="1"/>
    <row r="25" spans="1:13" ht="35.1" customHeight="1"/>
    <row r="26" spans="1:13" ht="35.1" customHeight="1"/>
    <row r="27" spans="1:13" ht="35.1" customHeight="1"/>
    <row r="28" spans="1:13" ht="35.1" customHeight="1"/>
    <row r="29" spans="1:13" ht="35.1" customHeight="1"/>
    <row r="30" spans="1:13" ht="35.1" customHeight="1"/>
    <row r="31" spans="1:13" ht="35.1" customHeight="1"/>
    <row r="32" spans="1:13" ht="35.1" customHeight="1"/>
    <row r="33" ht="35.1" customHeight="1"/>
    <row r="34" ht="35.1" customHeight="1"/>
    <row r="35" ht="35.1" customHeight="1"/>
    <row r="36" ht="35.1" customHeight="1"/>
    <row r="37" ht="35.1" customHeight="1"/>
    <row r="38" ht="35.1" customHeight="1"/>
    <row r="39" ht="35.1" customHeight="1"/>
    <row r="40" ht="35.1" customHeight="1"/>
    <row r="41" ht="35.1" customHeight="1"/>
    <row r="42" ht="35.1" customHeight="1"/>
    <row r="43" ht="35.1" customHeight="1"/>
    <row r="44" ht="35.1" customHeight="1"/>
    <row r="45" ht="35.1" customHeight="1"/>
    <row r="46" ht="35.1" customHeight="1"/>
    <row r="47" ht="35.1" customHeight="1"/>
    <row r="48" ht="35.1" customHeight="1"/>
    <row r="49" ht="35.1" customHeight="1"/>
    <row r="50" ht="35.1" customHeight="1"/>
    <row r="51" ht="35.1" customHeight="1"/>
    <row r="52" ht="35.1" customHeight="1"/>
    <row r="53" ht="35.1" customHeight="1"/>
    <row r="54" ht="35.1" customHeight="1"/>
    <row r="55" ht="35.1" customHeight="1"/>
    <row r="56" ht="35.1" customHeight="1"/>
    <row r="57" ht="35.1" customHeight="1"/>
    <row r="58" ht="35.1" customHeight="1"/>
    <row r="59" ht="35.1" customHeight="1"/>
    <row r="60" ht="35.1" customHeight="1"/>
    <row r="61" ht="35.1" customHeight="1"/>
  </sheetData>
  <mergeCells count="46">
    <mergeCell ref="A1:M1"/>
    <mergeCell ref="A2:M2"/>
    <mergeCell ref="AR3:AR4"/>
    <mergeCell ref="AS3:AS4"/>
    <mergeCell ref="AT3:AT4"/>
    <mergeCell ref="S3:S4"/>
    <mergeCell ref="A3:A4"/>
    <mergeCell ref="B3:B4"/>
    <mergeCell ref="C3:C4"/>
    <mergeCell ref="D3:D4"/>
    <mergeCell ref="G3:H3"/>
    <mergeCell ref="I3:J3"/>
    <mergeCell ref="K3:L3"/>
    <mergeCell ref="E3:F3"/>
    <mergeCell ref="M3:M4"/>
    <mergeCell ref="N3:N4"/>
    <mergeCell ref="AP3:AP4"/>
    <mergeCell ref="AU3:AU4"/>
    <mergeCell ref="AE3:AE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O3:O4"/>
    <mergeCell ref="P3:P4"/>
    <mergeCell ref="Q3:Q4"/>
    <mergeCell ref="R3:R4"/>
    <mergeCell ref="AV3:AV4"/>
    <mergeCell ref="AQ3:AQ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</mergeCells>
  <phoneticPr fontId="43" type="noConversion"/>
  <pageMargins left="0.55097222328186035" right="0" top="0.43291667103767395" bottom="0.23597222566604614" header="0" footer="0"/>
  <pageSetup paperSize="9" scale="5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P31"/>
  <sheetViews>
    <sheetView view="pageBreakPreview" zoomScaleNormal="100" zoomScaleSheetLayoutView="100" workbookViewId="0">
      <selection activeCell="B4" sqref="B4"/>
    </sheetView>
  </sheetViews>
  <sheetFormatPr defaultColWidth="9" defaultRowHeight="16.5"/>
  <cols>
    <col min="1" max="1" width="6.625" customWidth="1"/>
    <col min="2" max="2" width="22.625" customWidth="1"/>
    <col min="3" max="3" width="30.625" customWidth="1"/>
    <col min="4" max="5" width="6.625" style="18" customWidth="1"/>
    <col min="6" max="6" width="17.25" customWidth="1"/>
    <col min="7" max="7" width="18.625" style="18" customWidth="1"/>
    <col min="8" max="8" width="26.625" bestFit="1" customWidth="1"/>
    <col min="9" max="10" width="9" customWidth="1"/>
    <col min="11" max="11" width="11" customWidth="1"/>
    <col min="12" max="12" width="9" customWidth="1"/>
    <col min="14" max="14" width="13" bestFit="1" customWidth="1"/>
    <col min="15" max="16" width="14.625" bestFit="1" customWidth="1"/>
  </cols>
  <sheetData>
    <row r="1" spans="1:16" ht="36" customHeight="1">
      <c r="A1" s="383" t="s">
        <v>80</v>
      </c>
      <c r="B1" s="383"/>
      <c r="C1" s="383"/>
      <c r="D1" s="383"/>
      <c r="E1" s="383"/>
      <c r="F1" s="383"/>
      <c r="G1" s="383"/>
      <c r="H1" s="383"/>
    </row>
    <row r="2" spans="1:16" ht="36" customHeight="1">
      <c r="A2" s="384" t="str">
        <f>원가계산서!A2</f>
        <v>건명: 슬러지2처리장 잉여슬러지 저류조(B호기) 청소용역</v>
      </c>
      <c r="B2" s="384"/>
      <c r="C2" s="384"/>
      <c r="D2" s="384"/>
      <c r="E2" s="384"/>
      <c r="F2" s="384"/>
      <c r="G2" s="384"/>
      <c r="H2" s="384"/>
    </row>
    <row r="3" spans="1:16" ht="36" customHeight="1">
      <c r="A3" s="37" t="s">
        <v>42</v>
      </c>
      <c r="B3" s="59" t="s">
        <v>74</v>
      </c>
      <c r="C3" s="59" t="s">
        <v>11</v>
      </c>
      <c r="D3" s="59" t="s">
        <v>17</v>
      </c>
      <c r="E3" s="37" t="s">
        <v>19</v>
      </c>
      <c r="F3" s="37" t="s">
        <v>111</v>
      </c>
      <c r="G3" s="37" t="s">
        <v>110</v>
      </c>
      <c r="H3" s="37" t="s">
        <v>28</v>
      </c>
      <c r="I3" s="1"/>
      <c r="J3" s="1"/>
      <c r="K3" s="1"/>
      <c r="L3" s="1"/>
    </row>
    <row r="4" spans="1:16" ht="36" customHeight="1">
      <c r="A4" s="53">
        <v>1</v>
      </c>
      <c r="B4" s="44" t="e">
        <f>물량산출서!#REF!</f>
        <v>#REF!</v>
      </c>
      <c r="C4" s="61" t="e">
        <f>물량산출서!#REF!</f>
        <v>#REF!</v>
      </c>
      <c r="D4" s="43" t="e">
        <f>물량산출서!#REF!</f>
        <v>#REF!</v>
      </c>
      <c r="E4" s="43" t="e">
        <f>물량산출서!#REF!</f>
        <v>#REF!</v>
      </c>
      <c r="F4" s="41" t="e">
        <f>#REF!</f>
        <v>#REF!</v>
      </c>
      <c r="G4" s="41" t="e">
        <f>INT(E4*F4)</f>
        <v>#REF!</v>
      </c>
      <c r="H4" s="52"/>
      <c r="I4" s="1"/>
      <c r="J4" s="1"/>
      <c r="K4" s="1"/>
      <c r="L4" s="1"/>
      <c r="N4" s="17"/>
      <c r="O4" s="40"/>
      <c r="P4" s="40" t="e">
        <f>G4*1.1</f>
        <v>#REF!</v>
      </c>
    </row>
    <row r="5" spans="1:16" ht="36" customHeight="1">
      <c r="A5" s="53">
        <v>2</v>
      </c>
      <c r="B5" s="44" t="e">
        <f>물량산출서!#REF!</f>
        <v>#REF!</v>
      </c>
      <c r="C5" s="61" t="e">
        <f>물량산출서!#REF!</f>
        <v>#REF!</v>
      </c>
      <c r="D5" s="43" t="e">
        <f>물량산출서!#REF!</f>
        <v>#REF!</v>
      </c>
      <c r="E5" s="43" t="e">
        <f>물량산출서!#REF!</f>
        <v>#REF!</v>
      </c>
      <c r="F5" s="41" t="e">
        <f>#REF!</f>
        <v>#REF!</v>
      </c>
      <c r="G5" s="41" t="e">
        <f>INT(E5*F5)</f>
        <v>#REF!</v>
      </c>
      <c r="H5" s="52"/>
      <c r="I5" s="1"/>
      <c r="J5" s="1"/>
      <c r="K5" s="1"/>
      <c r="L5" s="1"/>
      <c r="N5" s="17"/>
      <c r="O5" s="40"/>
      <c r="P5" s="40"/>
    </row>
    <row r="6" spans="1:16" ht="36" customHeight="1">
      <c r="A6" s="53"/>
      <c r="B6" s="44"/>
      <c r="C6" s="61"/>
      <c r="D6" s="43"/>
      <c r="E6" s="43"/>
      <c r="F6" s="41"/>
      <c r="G6" s="41"/>
      <c r="H6" s="52"/>
      <c r="I6" s="1"/>
      <c r="J6" s="1"/>
      <c r="K6" s="1"/>
      <c r="L6" s="1"/>
      <c r="N6" s="17"/>
      <c r="O6" s="40"/>
      <c r="P6" s="40"/>
    </row>
    <row r="7" spans="1:16" ht="36" customHeight="1">
      <c r="A7" s="53"/>
      <c r="B7" s="44"/>
      <c r="C7" s="61"/>
      <c r="D7" s="43"/>
      <c r="E7" s="43"/>
      <c r="F7" s="41"/>
      <c r="G7" s="41"/>
      <c r="H7" s="52"/>
      <c r="I7" s="1"/>
      <c r="J7" s="1"/>
      <c r="K7" s="1"/>
      <c r="L7" s="1"/>
      <c r="N7" s="17"/>
      <c r="O7" s="40"/>
      <c r="P7" s="40"/>
    </row>
    <row r="8" spans="1:16" ht="36" customHeight="1">
      <c r="A8" s="13">
        <v>4</v>
      </c>
      <c r="B8" s="60" t="s">
        <v>89</v>
      </c>
      <c r="C8" s="54"/>
      <c r="D8" s="55"/>
      <c r="E8" s="56"/>
      <c r="F8" s="57"/>
      <c r="G8" s="58" t="e">
        <f>SUM(G4:G5)</f>
        <v>#REF!</v>
      </c>
      <c r="H8" s="52"/>
      <c r="I8" s="1"/>
      <c r="J8" s="1"/>
      <c r="K8" s="11"/>
      <c r="L8" s="1"/>
    </row>
    <row r="9" spans="1:16" ht="36" customHeight="1">
      <c r="A9" s="53"/>
      <c r="B9" s="44"/>
      <c r="C9" s="54"/>
      <c r="D9" s="43"/>
      <c r="E9" s="43"/>
      <c r="F9" s="41"/>
      <c r="G9" s="41"/>
      <c r="H9" s="52"/>
      <c r="I9" s="1"/>
      <c r="J9" s="1"/>
      <c r="K9" s="11"/>
      <c r="L9" s="1"/>
    </row>
    <row r="10" spans="1:16" ht="36" customHeight="1">
      <c r="A10" s="53"/>
      <c r="B10" s="44"/>
      <c r="C10" s="54"/>
      <c r="D10" s="43"/>
      <c r="E10" s="43"/>
      <c r="F10" s="41"/>
      <c r="G10" s="41"/>
      <c r="H10" s="52"/>
      <c r="I10" s="1"/>
      <c r="J10" s="1"/>
      <c r="K10" s="1"/>
      <c r="L10" s="1"/>
      <c r="N10" s="17"/>
      <c r="O10" s="40"/>
      <c r="P10" s="40"/>
    </row>
    <row r="11" spans="1:16" ht="36" customHeight="1">
      <c r="A11" s="53"/>
      <c r="B11" s="44"/>
      <c r="C11" s="54"/>
      <c r="D11" s="43"/>
      <c r="E11" s="43"/>
      <c r="F11" s="41"/>
      <c r="G11" s="41"/>
      <c r="H11" s="52"/>
      <c r="I11" s="1"/>
      <c r="J11" s="1"/>
      <c r="K11" s="1"/>
      <c r="L11" s="1"/>
      <c r="N11" s="17"/>
      <c r="O11" s="40"/>
      <c r="P11" s="40"/>
    </row>
    <row r="12" spans="1:16" ht="36" customHeight="1">
      <c r="A12" s="53"/>
      <c r="B12" s="44"/>
      <c r="C12" s="54"/>
      <c r="D12" s="43"/>
      <c r="E12" s="43"/>
      <c r="F12" s="41"/>
      <c r="G12" s="41"/>
      <c r="H12" s="52"/>
      <c r="I12" s="1"/>
      <c r="J12" s="1"/>
      <c r="K12" s="1"/>
      <c r="L12" s="1"/>
      <c r="N12" s="17"/>
      <c r="O12" s="40"/>
      <c r="P12" s="40"/>
    </row>
    <row r="13" spans="1:16" ht="36" customHeight="1">
      <c r="A13" s="13"/>
      <c r="B13" s="60"/>
      <c r="C13" s="54"/>
      <c r="D13" s="55"/>
      <c r="E13" s="56"/>
      <c r="F13" s="57"/>
      <c r="G13" s="58"/>
      <c r="H13" s="3"/>
      <c r="I13" s="1"/>
      <c r="J13" s="1"/>
      <c r="K13" s="11"/>
      <c r="L13" s="1"/>
    </row>
    <row r="14" spans="1:16" ht="36" customHeight="1">
      <c r="A14" s="13"/>
      <c r="B14" s="60"/>
      <c r="C14" s="54"/>
      <c r="D14" s="55"/>
      <c r="E14" s="56"/>
      <c r="F14" s="57"/>
      <c r="G14" s="58"/>
      <c r="H14" s="52"/>
    </row>
    <row r="15" spans="1:16" ht="36" customHeight="1">
      <c r="A15" s="52"/>
      <c r="B15" s="52"/>
      <c r="C15" s="52"/>
      <c r="D15" s="43"/>
      <c r="E15" s="43"/>
      <c r="F15" s="52"/>
      <c r="G15" s="43"/>
      <c r="H15" s="52"/>
    </row>
    <row r="16" spans="1:16" ht="36" customHeight="1">
      <c r="A16" s="52"/>
      <c r="B16" s="52"/>
      <c r="C16" s="52"/>
      <c r="D16" s="43"/>
      <c r="E16" s="43"/>
      <c r="F16" s="52"/>
      <c r="G16" s="43"/>
      <c r="H16" s="52"/>
    </row>
    <row r="17" spans="1:8" ht="36" customHeight="1">
      <c r="A17" s="52"/>
      <c r="B17" s="52"/>
      <c r="C17" s="52"/>
      <c r="D17" s="43"/>
      <c r="E17" s="43"/>
      <c r="F17" s="52"/>
      <c r="G17" s="43"/>
      <c r="H17" s="52"/>
    </row>
    <row r="18" spans="1:8" ht="36" customHeight="1">
      <c r="A18" s="52"/>
      <c r="B18" s="52"/>
      <c r="C18" s="52"/>
      <c r="D18" s="43"/>
      <c r="E18" s="43"/>
      <c r="F18" s="52"/>
      <c r="G18" s="43"/>
      <c r="H18" s="52"/>
    </row>
    <row r="19" spans="1:8" ht="36" customHeight="1">
      <c r="A19" s="52"/>
      <c r="B19" s="52"/>
      <c r="C19" s="52"/>
      <c r="D19" s="43"/>
      <c r="E19" s="43"/>
      <c r="F19" s="52"/>
      <c r="G19" s="43"/>
      <c r="H19" s="52"/>
    </row>
    <row r="20" spans="1:8" ht="36" customHeight="1">
      <c r="A20" s="52"/>
      <c r="B20" s="52"/>
      <c r="C20" s="52"/>
      <c r="D20" s="43"/>
      <c r="E20" s="43"/>
      <c r="F20" s="52"/>
      <c r="G20" s="43"/>
      <c r="H20" s="52"/>
    </row>
    <row r="21" spans="1:8" ht="36" customHeight="1">
      <c r="A21" s="52"/>
      <c r="B21" s="52"/>
      <c r="C21" s="52"/>
      <c r="D21" s="43"/>
      <c r="E21" s="43"/>
      <c r="F21" s="52"/>
      <c r="G21" s="43"/>
      <c r="H21" s="52"/>
    </row>
    <row r="22" spans="1:8" ht="36" customHeight="1"/>
    <row r="23" spans="1:8" ht="36" customHeight="1"/>
    <row r="24" spans="1:8" ht="36" customHeight="1"/>
    <row r="25" spans="1:8" ht="36" customHeight="1"/>
    <row r="26" spans="1:8" ht="36" customHeight="1"/>
    <row r="27" spans="1:8" ht="36" customHeight="1"/>
    <row r="28" spans="1:8" ht="36" customHeight="1"/>
    <row r="29" spans="1:8" ht="36" customHeight="1"/>
    <row r="30" spans="1:8" ht="36" customHeight="1"/>
    <row r="31" spans="1:8" ht="36" customHeight="1"/>
  </sheetData>
  <mergeCells count="2">
    <mergeCell ref="A1:H1"/>
    <mergeCell ref="A2:H2"/>
  </mergeCells>
  <phoneticPr fontId="43" type="noConversion"/>
  <pageMargins left="0.62986111640930176" right="0.39347222447395325" top="0.39347222447395325" bottom="0.39347222447395325" header="0" footer="0"/>
  <pageSetup paperSize="9" scale="9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K4"/>
  <sheetViews>
    <sheetView topLeftCell="B1" zoomScaleNormal="100" zoomScaleSheetLayoutView="75" workbookViewId="0">
      <selection sqref="A1:J1"/>
    </sheetView>
  </sheetViews>
  <sheetFormatPr defaultColWidth="9" defaultRowHeight="16.5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</cols>
  <sheetData>
    <row r="1" spans="1:11" ht="30" customHeight="1">
      <c r="A1" s="385" t="s">
        <v>73</v>
      </c>
      <c r="B1" s="385"/>
      <c r="C1" s="385"/>
      <c r="D1" s="385"/>
      <c r="E1" s="385"/>
      <c r="F1" s="385"/>
      <c r="G1" s="385"/>
      <c r="H1" s="385"/>
      <c r="I1" s="385"/>
      <c r="J1" s="385"/>
    </row>
    <row r="2" spans="1:11" ht="30" customHeight="1">
      <c r="A2" s="386" t="s">
        <v>53</v>
      </c>
      <c r="B2" s="386"/>
      <c r="C2" s="386"/>
      <c r="D2" s="386"/>
      <c r="E2" s="386"/>
      <c r="F2" s="386"/>
      <c r="G2" s="386"/>
      <c r="H2" s="386"/>
      <c r="I2" s="386"/>
      <c r="J2" s="386"/>
    </row>
    <row r="3" spans="1:11" ht="30" customHeight="1">
      <c r="A3" s="2" t="s">
        <v>135</v>
      </c>
      <c r="B3" s="2" t="s">
        <v>74</v>
      </c>
      <c r="C3" s="2" t="s">
        <v>66</v>
      </c>
      <c r="D3" s="2" t="s">
        <v>17</v>
      </c>
      <c r="E3" s="2" t="s">
        <v>133</v>
      </c>
      <c r="F3" s="2" t="s">
        <v>141</v>
      </c>
      <c r="G3" s="2" t="s">
        <v>140</v>
      </c>
      <c r="H3" s="2" t="s">
        <v>127</v>
      </c>
      <c r="I3" s="2" t="s">
        <v>142</v>
      </c>
      <c r="J3" s="2" t="s">
        <v>150</v>
      </c>
      <c r="K3" s="1" t="s">
        <v>167</v>
      </c>
    </row>
    <row r="4" spans="1:11" ht="30" customHeight="1">
      <c r="A4" s="3" t="s">
        <v>24</v>
      </c>
      <c r="B4" s="3" t="s">
        <v>24</v>
      </c>
      <c r="C4" s="3" t="s">
        <v>24</v>
      </c>
      <c r="D4" s="3" t="s">
        <v>24</v>
      </c>
      <c r="E4" s="4"/>
      <c r="F4" s="4"/>
      <c r="G4" s="4"/>
      <c r="H4" s="4"/>
      <c r="I4" s="3" t="s">
        <v>24</v>
      </c>
      <c r="J4" s="3" t="s">
        <v>24</v>
      </c>
      <c r="K4" s="1" t="s">
        <v>24</v>
      </c>
    </row>
  </sheetData>
  <mergeCells count="2">
    <mergeCell ref="A1:J1"/>
    <mergeCell ref="A2:J2"/>
  </mergeCells>
  <phoneticPr fontId="43" type="noConversion"/>
  <pageMargins left="0.78708332777023315" right="0" top="0.39347222447395325" bottom="0.39347222447395325" header="0" footer="0"/>
  <pageSetup paperSize="9" scale="88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L6"/>
  <sheetViews>
    <sheetView zoomScaleNormal="100" zoomScaleSheetLayoutView="75" workbookViewId="0">
      <selection sqref="A1:F1"/>
    </sheetView>
  </sheetViews>
  <sheetFormatPr defaultColWidth="9" defaultRowHeight="16.5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</cols>
  <sheetData>
    <row r="1" spans="1:12" ht="30" customHeight="1">
      <c r="A1" s="385" t="s">
        <v>200</v>
      </c>
      <c r="B1" s="385"/>
      <c r="C1" s="385"/>
      <c r="D1" s="385"/>
      <c r="E1" s="385"/>
      <c r="F1" s="385"/>
    </row>
    <row r="2" spans="1:12" ht="30" customHeight="1">
      <c r="A2" s="387" t="s">
        <v>53</v>
      </c>
      <c r="B2" s="387"/>
      <c r="C2" s="387"/>
      <c r="D2" s="387"/>
      <c r="E2" s="387"/>
      <c r="F2" s="387"/>
    </row>
    <row r="3" spans="1:12" ht="30" customHeight="1">
      <c r="A3" s="2" t="s">
        <v>188</v>
      </c>
      <c r="B3" s="2" t="s">
        <v>133</v>
      </c>
      <c r="C3" s="2" t="s">
        <v>141</v>
      </c>
      <c r="D3" s="2" t="s">
        <v>140</v>
      </c>
      <c r="E3" s="2" t="s">
        <v>127</v>
      </c>
      <c r="F3" s="2" t="s">
        <v>150</v>
      </c>
      <c r="G3" s="1" t="s">
        <v>167</v>
      </c>
      <c r="H3" s="1" t="s">
        <v>22</v>
      </c>
      <c r="I3" s="1" t="s">
        <v>8</v>
      </c>
      <c r="J3" s="1" t="s">
        <v>11</v>
      </c>
      <c r="K3" s="1" t="s">
        <v>17</v>
      </c>
      <c r="L3" s="1" t="s">
        <v>19</v>
      </c>
    </row>
    <row r="4" spans="1:12" ht="20.100000000000001" customHeight="1">
      <c r="A4" s="5" t="s">
        <v>199</v>
      </c>
      <c r="B4" s="5"/>
      <c r="C4" s="5"/>
      <c r="D4" s="5"/>
      <c r="E4" s="5"/>
      <c r="F4" s="6" t="s">
        <v>24</v>
      </c>
      <c r="G4" s="1" t="s">
        <v>24</v>
      </c>
      <c r="I4" s="1" t="s">
        <v>24</v>
      </c>
      <c r="J4" s="1" t="s">
        <v>24</v>
      </c>
      <c r="K4" s="1" t="s">
        <v>24</v>
      </c>
    </row>
    <row r="5" spans="1:12" ht="20.100000000000001" customHeight="1">
      <c r="A5" s="7" t="s">
        <v>24</v>
      </c>
      <c r="B5" s="8"/>
      <c r="C5" s="8"/>
      <c r="D5" s="8"/>
      <c r="E5" s="8"/>
      <c r="F5" s="7" t="s">
        <v>24</v>
      </c>
      <c r="G5" s="1" t="s">
        <v>24</v>
      </c>
      <c r="H5" s="1" t="s">
        <v>24</v>
      </c>
      <c r="I5" s="1" t="s">
        <v>24</v>
      </c>
      <c r="J5" s="1" t="s">
        <v>24</v>
      </c>
      <c r="K5" s="1" t="s">
        <v>24</v>
      </c>
    </row>
    <row r="6" spans="1:12" ht="20.100000000000001" customHeight="1">
      <c r="A6" s="9" t="s">
        <v>170</v>
      </c>
      <c r="B6" s="10"/>
      <c r="C6" s="10"/>
      <c r="D6" s="10"/>
      <c r="E6" s="10">
        <v>0</v>
      </c>
      <c r="F6" s="9"/>
    </row>
  </sheetData>
  <mergeCells count="2">
    <mergeCell ref="A1:F1"/>
    <mergeCell ref="A2:F2"/>
  </mergeCells>
  <phoneticPr fontId="43" type="noConversion"/>
  <pageMargins left="0.78708332777023315" right="0" top="0.39347222447395325" bottom="0.39347222447395325" header="0" footer="0"/>
  <pageSetup paperSize="9" scale="86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26"/>
  <sheetViews>
    <sheetView view="pageBreakPreview" zoomScaleNormal="100" zoomScaleSheetLayoutView="100" workbookViewId="0">
      <selection activeCell="F9" sqref="F9"/>
    </sheetView>
  </sheetViews>
  <sheetFormatPr defaultColWidth="9" defaultRowHeight="16.5"/>
  <cols>
    <col min="1" max="1" width="6.625" customWidth="1"/>
    <col min="2" max="2" width="22.625" customWidth="1"/>
    <col min="3" max="3" width="30.625" customWidth="1"/>
    <col min="4" max="5" width="6.625" style="18" customWidth="1"/>
    <col min="6" max="6" width="17.25" customWidth="1"/>
    <col min="7" max="7" width="18.625" style="18" customWidth="1"/>
    <col min="8" max="8" width="26.625" bestFit="1" customWidth="1"/>
    <col min="9" max="10" width="9" customWidth="1"/>
    <col min="11" max="11" width="11" customWidth="1"/>
    <col min="12" max="12" width="9" customWidth="1"/>
    <col min="14" max="14" width="13" bestFit="1" customWidth="1"/>
    <col min="15" max="16" width="14.625" bestFit="1" customWidth="1"/>
  </cols>
  <sheetData>
    <row r="1" spans="1:16" ht="36" customHeight="1">
      <c r="A1" s="383" t="s">
        <v>86</v>
      </c>
      <c r="B1" s="383"/>
      <c r="C1" s="383"/>
      <c r="D1" s="383"/>
      <c r="E1" s="383"/>
      <c r="F1" s="383"/>
      <c r="G1" s="383"/>
      <c r="H1" s="383"/>
    </row>
    <row r="2" spans="1:16" ht="36" customHeight="1">
      <c r="A2" s="384" t="str">
        <f>원가계산서!A2</f>
        <v>건명: 슬러지2처리장 잉여슬러지 저류조(B호기) 청소용역</v>
      </c>
      <c r="B2" s="384"/>
      <c r="C2" s="384"/>
      <c r="D2" s="384"/>
      <c r="E2" s="384"/>
      <c r="F2" s="384"/>
      <c r="G2" s="384"/>
      <c r="H2" s="384"/>
    </row>
    <row r="3" spans="1:16" ht="36" customHeight="1">
      <c r="A3" s="37" t="s">
        <v>42</v>
      </c>
      <c r="B3" s="59" t="s">
        <v>74</v>
      </c>
      <c r="C3" s="59" t="s">
        <v>11</v>
      </c>
      <c r="D3" s="59" t="s">
        <v>17</v>
      </c>
      <c r="E3" s="37" t="s">
        <v>19</v>
      </c>
      <c r="F3" s="37" t="s">
        <v>111</v>
      </c>
      <c r="G3" s="37" t="s">
        <v>110</v>
      </c>
      <c r="H3" s="37" t="s">
        <v>28</v>
      </c>
      <c r="I3" s="1"/>
      <c r="J3" s="1"/>
      <c r="K3" s="1"/>
      <c r="L3" s="1"/>
    </row>
    <row r="4" spans="1:16" ht="36" customHeight="1">
      <c r="A4" s="53">
        <v>1</v>
      </c>
      <c r="B4" s="44" t="e">
        <f>물량산출서!#REF!</f>
        <v>#REF!</v>
      </c>
      <c r="C4" s="61" t="e">
        <f>물량산출서!#REF!</f>
        <v>#REF!</v>
      </c>
      <c r="D4" s="43" t="e">
        <f>물량산출서!#REF!</f>
        <v>#REF!</v>
      </c>
      <c r="E4" s="43" t="e">
        <f>물량산출서!#REF!</f>
        <v>#REF!</v>
      </c>
      <c r="F4" s="41">
        <v>650000000</v>
      </c>
      <c r="G4" s="41" t="e">
        <f>E4*F4</f>
        <v>#REF!</v>
      </c>
      <c r="H4" s="52" t="s">
        <v>203</v>
      </c>
      <c r="I4" s="1"/>
      <c r="J4" s="1"/>
      <c r="K4" s="1"/>
      <c r="L4" s="1"/>
      <c r="N4" s="17"/>
      <c r="O4" s="40"/>
      <c r="P4" s="40"/>
    </row>
    <row r="5" spans="1:16" ht="36" customHeight="1">
      <c r="A5" s="53"/>
      <c r="B5" s="44"/>
      <c r="C5" s="61" t="s">
        <v>185</v>
      </c>
      <c r="D5" s="43"/>
      <c r="E5" s="43"/>
      <c r="F5" s="41"/>
      <c r="G5" s="41"/>
      <c r="H5" s="52"/>
      <c r="I5" s="1"/>
      <c r="J5" s="1"/>
      <c r="K5" s="1"/>
      <c r="L5" s="1"/>
      <c r="N5" s="17"/>
      <c r="O5" s="40"/>
      <c r="P5" s="40"/>
    </row>
    <row r="6" spans="1:16" ht="36" customHeight="1">
      <c r="A6" s="53">
        <v>2</v>
      </c>
      <c r="B6" s="44" t="s">
        <v>107</v>
      </c>
      <c r="C6" s="61" t="s">
        <v>88</v>
      </c>
      <c r="D6" s="43" t="s">
        <v>38</v>
      </c>
      <c r="E6" s="43">
        <v>1</v>
      </c>
      <c r="F6" s="41">
        <v>3510000</v>
      </c>
      <c r="G6" s="41">
        <f>E6*F6</f>
        <v>3510000</v>
      </c>
      <c r="H6" s="52" t="s">
        <v>82</v>
      </c>
      <c r="I6" s="1"/>
      <c r="J6" s="1"/>
      <c r="K6" s="1"/>
      <c r="L6" s="1"/>
      <c r="N6" s="17"/>
      <c r="O6" s="40"/>
      <c r="P6" s="40"/>
    </row>
    <row r="7" spans="1:16" ht="36" customHeight="1">
      <c r="A7" s="53"/>
      <c r="B7" s="44"/>
      <c r="C7" s="61"/>
      <c r="D7" s="43"/>
      <c r="E7" s="43"/>
      <c r="F7" s="41"/>
      <c r="G7" s="41"/>
      <c r="H7" s="52"/>
      <c r="I7" s="1"/>
      <c r="J7" s="1"/>
      <c r="K7" s="1"/>
      <c r="L7" s="1"/>
      <c r="N7" s="17"/>
      <c r="O7" s="40"/>
      <c r="P7" s="40"/>
    </row>
    <row r="8" spans="1:16" ht="36" customHeight="1">
      <c r="A8" s="53"/>
      <c r="B8" s="44"/>
      <c r="C8" s="54"/>
      <c r="D8" s="43"/>
      <c r="E8" s="43"/>
      <c r="F8" s="41"/>
      <c r="G8" s="41"/>
      <c r="H8" s="52"/>
      <c r="I8" s="1"/>
      <c r="J8" s="1"/>
      <c r="K8" s="11"/>
      <c r="L8" s="1"/>
    </row>
    <row r="9" spans="1:16" ht="36" customHeight="1">
      <c r="A9" s="53"/>
      <c r="B9" s="44"/>
      <c r="C9" s="54"/>
      <c r="D9" s="43"/>
      <c r="E9" s="43"/>
      <c r="F9" s="41"/>
      <c r="G9" s="41"/>
      <c r="H9" s="52"/>
      <c r="I9" s="1"/>
      <c r="J9" s="1"/>
      <c r="K9" s="11"/>
      <c r="L9" s="1"/>
    </row>
    <row r="10" spans="1:16" ht="36" customHeight="1">
      <c r="A10" s="53"/>
      <c r="B10" s="44"/>
      <c r="C10" s="54"/>
      <c r="D10" s="43"/>
      <c r="E10" s="43"/>
      <c r="F10" s="41"/>
      <c r="G10" s="41"/>
      <c r="H10" s="52"/>
      <c r="I10" s="1"/>
      <c r="J10" s="1"/>
      <c r="K10" s="1"/>
      <c r="L10" s="1"/>
      <c r="N10" s="17"/>
      <c r="O10" s="40"/>
      <c r="P10" s="40"/>
    </row>
    <row r="11" spans="1:16" ht="36" customHeight="1">
      <c r="A11" s="13"/>
      <c r="B11" s="60"/>
      <c r="C11" s="54"/>
      <c r="D11" s="55"/>
      <c r="E11" s="56"/>
      <c r="F11" s="57"/>
      <c r="G11" s="58"/>
      <c r="H11" s="3"/>
      <c r="I11" s="1"/>
      <c r="J11" s="1"/>
      <c r="K11" s="11"/>
      <c r="L11" s="1"/>
    </row>
    <row r="12" spans="1:16" ht="36" customHeight="1">
      <c r="A12" s="92">
        <v>4</v>
      </c>
      <c r="B12" s="93" t="s">
        <v>87</v>
      </c>
      <c r="C12" s="94"/>
      <c r="D12" s="95"/>
      <c r="E12" s="96"/>
      <c r="F12" s="97"/>
      <c r="G12" s="98" t="e">
        <f>SUM(G4:G10)</f>
        <v>#REF!</v>
      </c>
      <c r="H12" s="52" t="s">
        <v>83</v>
      </c>
    </row>
    <row r="13" spans="1:16" ht="36" customHeight="1">
      <c r="A13" s="52"/>
      <c r="B13" s="52"/>
      <c r="C13" s="52"/>
      <c r="D13" s="43"/>
      <c r="E13" s="43"/>
      <c r="F13" s="52"/>
      <c r="G13" s="43"/>
      <c r="H13" s="52" t="s">
        <v>2</v>
      </c>
    </row>
    <row r="14" spans="1:16" ht="36" customHeight="1">
      <c r="A14" s="52"/>
      <c r="B14" s="52"/>
      <c r="C14" s="52"/>
      <c r="D14" s="43"/>
      <c r="E14" s="43"/>
      <c r="F14" s="52"/>
      <c r="G14" s="43"/>
      <c r="H14" s="52"/>
    </row>
    <row r="15" spans="1:16" ht="36" customHeight="1">
      <c r="A15" s="52"/>
      <c r="B15" s="52"/>
      <c r="C15" s="52"/>
      <c r="D15" s="43"/>
      <c r="E15" s="43"/>
      <c r="F15" s="52"/>
      <c r="G15" s="43"/>
      <c r="H15" s="52"/>
    </row>
    <row r="16" spans="1:16" ht="36" customHeight="1">
      <c r="A16" s="52"/>
      <c r="B16" s="52"/>
      <c r="C16" s="52"/>
      <c r="D16" s="43"/>
      <c r="E16" s="43"/>
      <c r="F16" s="52"/>
      <c r="G16" s="43"/>
      <c r="H16" s="52"/>
    </row>
    <row r="17" ht="36" customHeight="1"/>
    <row r="18" ht="36" customHeight="1"/>
    <row r="19" ht="36" customHeight="1"/>
    <row r="20" ht="36" customHeight="1"/>
    <row r="21" ht="36" customHeight="1"/>
    <row r="22" ht="36" customHeight="1"/>
    <row r="23" ht="36" customHeight="1"/>
    <row r="24" ht="36" customHeight="1"/>
    <row r="25" ht="36" customHeight="1"/>
    <row r="26" ht="36" customHeight="1"/>
  </sheetData>
  <mergeCells count="2">
    <mergeCell ref="A1:H1"/>
    <mergeCell ref="A2:H2"/>
  </mergeCells>
  <phoneticPr fontId="43" type="noConversion"/>
  <pageMargins left="0.62986111640930176" right="0.39347222447395325" top="0.39347222447395325" bottom="0.39347222447395325" header="0" footer="0"/>
  <pageSetup paperSize="9" scale="92" fitToHeight="0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1:M30"/>
  <sheetViews>
    <sheetView zoomScaleNormal="100" zoomScaleSheetLayoutView="75" workbookViewId="0"/>
  </sheetViews>
  <sheetFormatPr defaultColWidth="9" defaultRowHeight="16.5"/>
  <sheetData>
    <row r="1" spans="1:7">
      <c r="A1" t="s">
        <v>176</v>
      </c>
    </row>
    <row r="2" spans="1:7">
      <c r="A2" s="1" t="s">
        <v>168</v>
      </c>
      <c r="B2" t="s">
        <v>15</v>
      </c>
    </row>
    <row r="3" spans="1:7">
      <c r="A3" s="1" t="s">
        <v>160</v>
      </c>
      <c r="B3" t="s">
        <v>18</v>
      </c>
    </row>
    <row r="4" spans="1:7">
      <c r="A4" s="1" t="s">
        <v>157</v>
      </c>
      <c r="B4">
        <v>5</v>
      </c>
    </row>
    <row r="5" spans="1:7">
      <c r="A5" s="1" t="s">
        <v>169</v>
      </c>
      <c r="B5">
        <v>5</v>
      </c>
    </row>
    <row r="6" spans="1:7">
      <c r="A6" s="1" t="s">
        <v>155</v>
      </c>
      <c r="B6" t="s">
        <v>187</v>
      </c>
    </row>
    <row r="7" spans="1:7">
      <c r="A7" s="1" t="s">
        <v>61</v>
      </c>
      <c r="B7" t="s">
        <v>15</v>
      </c>
      <c r="C7">
        <v>1</v>
      </c>
    </row>
    <row r="8" spans="1:7">
      <c r="A8" s="1" t="s">
        <v>58</v>
      </c>
      <c r="B8" t="s">
        <v>15</v>
      </c>
      <c r="C8">
        <v>2</v>
      </c>
    </row>
    <row r="9" spans="1:7">
      <c r="A9" s="1" t="s">
        <v>21</v>
      </c>
      <c r="B9" t="s">
        <v>147</v>
      </c>
      <c r="C9" t="s">
        <v>130</v>
      </c>
      <c r="D9" t="s">
        <v>151</v>
      </c>
      <c r="E9" t="s">
        <v>146</v>
      </c>
      <c r="F9" t="s">
        <v>139</v>
      </c>
      <c r="G9" t="s">
        <v>164</v>
      </c>
    </row>
    <row r="10" spans="1:7">
      <c r="A10" s="1" t="s">
        <v>29</v>
      </c>
      <c r="B10">
        <v>0</v>
      </c>
      <c r="C10">
        <v>0</v>
      </c>
      <c r="D10">
        <v>0</v>
      </c>
    </row>
    <row r="11" spans="1:7">
      <c r="A11" s="1" t="s">
        <v>165</v>
      </c>
      <c r="B11" t="s">
        <v>12</v>
      </c>
      <c r="C11">
        <v>3</v>
      </c>
    </row>
    <row r="12" spans="1:7">
      <c r="A12" s="1" t="s">
        <v>67</v>
      </c>
      <c r="B12" t="s">
        <v>12</v>
      </c>
      <c r="C12">
        <v>3</v>
      </c>
    </row>
    <row r="13" spans="1:7">
      <c r="A13" s="1" t="s">
        <v>75</v>
      </c>
      <c r="B13" t="s">
        <v>12</v>
      </c>
      <c r="C13">
        <v>2</v>
      </c>
    </row>
    <row r="14" spans="1:7">
      <c r="A14" s="1" t="s">
        <v>163</v>
      </c>
      <c r="B14" t="s">
        <v>15</v>
      </c>
      <c r="C14">
        <v>5</v>
      </c>
    </row>
    <row r="15" spans="1:7">
      <c r="A15" s="1" t="s">
        <v>57</v>
      </c>
      <c r="B15" t="s">
        <v>27</v>
      </c>
      <c r="C15" t="s">
        <v>197</v>
      </c>
      <c r="D15" t="s">
        <v>197</v>
      </c>
      <c r="E15" t="s">
        <v>197</v>
      </c>
      <c r="F15">
        <v>1</v>
      </c>
    </row>
    <row r="16" spans="1:7">
      <c r="A16" s="1" t="s">
        <v>68</v>
      </c>
      <c r="B16">
        <v>0</v>
      </c>
      <c r="C16">
        <v>0</v>
      </c>
    </row>
    <row r="17" spans="1:13">
      <c r="A17" s="1" t="s">
        <v>77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>
      <c r="A18" s="1" t="s">
        <v>69</v>
      </c>
      <c r="B18">
        <v>0</v>
      </c>
      <c r="C18">
        <v>0</v>
      </c>
    </row>
    <row r="19" spans="1:13">
      <c r="A19" s="1" t="s">
        <v>213</v>
      </c>
    </row>
    <row r="21" spans="1:13">
      <c r="A21" t="s">
        <v>22</v>
      </c>
      <c r="B21" t="s">
        <v>161</v>
      </c>
      <c r="C21" t="s">
        <v>156</v>
      </c>
    </row>
    <row r="22" spans="1:13">
      <c r="A22">
        <v>1</v>
      </c>
      <c r="B22" t="s">
        <v>60</v>
      </c>
      <c r="C22" t="s">
        <v>20</v>
      </c>
    </row>
    <row r="23" spans="1:13">
      <c r="A23">
        <v>2</v>
      </c>
      <c r="B23" t="s">
        <v>76</v>
      </c>
      <c r="C23" t="s">
        <v>34</v>
      </c>
    </row>
    <row r="24" spans="1:13">
      <c r="A24">
        <v>3</v>
      </c>
      <c r="B24" t="s">
        <v>72</v>
      </c>
      <c r="C24" t="s">
        <v>9</v>
      </c>
    </row>
    <row r="25" spans="1:13">
      <c r="A25">
        <v>4</v>
      </c>
      <c r="B25" t="s">
        <v>85</v>
      </c>
      <c r="C25" t="s">
        <v>16</v>
      </c>
    </row>
    <row r="26" spans="1:13">
      <c r="A26">
        <v>5</v>
      </c>
      <c r="B26" t="s">
        <v>79</v>
      </c>
    </row>
    <row r="27" spans="1:13">
      <c r="A27">
        <v>6</v>
      </c>
      <c r="B27" t="s">
        <v>36</v>
      </c>
    </row>
    <row r="28" spans="1:13">
      <c r="A28">
        <v>7</v>
      </c>
      <c r="B28" t="s">
        <v>36</v>
      </c>
    </row>
    <row r="29" spans="1:13">
      <c r="A29">
        <v>8</v>
      </c>
      <c r="B29" t="s">
        <v>36</v>
      </c>
    </row>
    <row r="30" spans="1:13">
      <c r="A30">
        <v>9</v>
      </c>
      <c r="B30" t="s">
        <v>36</v>
      </c>
    </row>
  </sheetData>
  <phoneticPr fontId="43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1"/>
  <dimension ref="A1"/>
  <sheetViews>
    <sheetView zoomScaleNormal="100" zoomScaleSheetLayoutView="75" workbookViewId="0"/>
  </sheetViews>
  <sheetFormatPr defaultColWidth="9" defaultRowHeight="16.5"/>
  <sheetData/>
  <phoneticPr fontId="43" type="noConversion"/>
  <pageMargins left="0.69972223043441772" right="0.69972223043441772" top="0.75" bottom="0.75" header="0.30000001192092896" footer="0.30000001192092896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pageSetUpPr fitToPage="1"/>
  </sheetPr>
  <dimension ref="A1:V113"/>
  <sheetViews>
    <sheetView topLeftCell="B1" zoomScale="85" zoomScaleNormal="85" zoomScaleSheetLayoutView="85" workbookViewId="0">
      <pane ySplit="4" topLeftCell="A5" activePane="bottomLeft" state="frozen"/>
      <selection pane="bottomLeft" activeCell="O16" sqref="F5:O16"/>
    </sheetView>
  </sheetViews>
  <sheetFormatPr defaultColWidth="9" defaultRowHeight="16.5"/>
  <cols>
    <col min="1" max="1" width="10" hidden="1" customWidth="1"/>
    <col min="3" max="3" width="29.5" customWidth="1"/>
    <col min="4" max="4" width="30.375" customWidth="1"/>
    <col min="5" max="5" width="6.75" style="18" bestFit="1" customWidth="1"/>
    <col min="6" max="6" width="10.375" style="197" customWidth="1"/>
    <col min="7" max="7" width="13.625" style="17" customWidth="1"/>
    <col min="8" max="8" width="13.625" customWidth="1"/>
    <col min="9" max="9" width="13.625" style="113" customWidth="1"/>
    <col min="10" max="14" width="13.625" customWidth="1"/>
    <col min="15" max="15" width="21.5" bestFit="1" customWidth="1"/>
    <col min="17" max="17" width="14.375" bestFit="1" customWidth="1"/>
    <col min="19" max="19" width="9" style="282"/>
    <col min="20" max="20" width="26.25" style="282" customWidth="1"/>
    <col min="21" max="21" width="9" style="282"/>
  </cols>
  <sheetData>
    <row r="1" spans="1:22" ht="45.2" customHeight="1">
      <c r="B1" s="389" t="s">
        <v>84</v>
      </c>
      <c r="C1" s="389"/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</row>
    <row r="2" spans="1:22" ht="30" customHeight="1">
      <c r="A2" s="388" t="s">
        <v>218</v>
      </c>
      <c r="B2" s="388"/>
      <c r="C2" s="388"/>
      <c r="D2" s="388"/>
      <c r="E2" s="19"/>
      <c r="F2" s="193"/>
      <c r="G2" s="110"/>
      <c r="H2" s="12"/>
      <c r="I2" s="111"/>
      <c r="J2" s="12"/>
      <c r="K2" s="12"/>
      <c r="L2" s="12"/>
      <c r="M2" s="12"/>
      <c r="N2" s="12"/>
      <c r="O2" s="12"/>
    </row>
    <row r="3" spans="1:22" ht="30" customHeight="1">
      <c r="B3" s="390" t="s">
        <v>1</v>
      </c>
      <c r="C3" s="381" t="s">
        <v>74</v>
      </c>
      <c r="D3" s="381" t="s">
        <v>66</v>
      </c>
      <c r="E3" s="381" t="s">
        <v>17</v>
      </c>
      <c r="F3" s="391" t="s">
        <v>19</v>
      </c>
      <c r="G3" s="381" t="s">
        <v>62</v>
      </c>
      <c r="H3" s="381"/>
      <c r="I3" s="381" t="s">
        <v>136</v>
      </c>
      <c r="J3" s="381"/>
      <c r="K3" s="381" t="s">
        <v>134</v>
      </c>
      <c r="L3" s="381"/>
      <c r="M3" s="381" t="s">
        <v>71</v>
      </c>
      <c r="N3" s="381"/>
      <c r="O3" s="381" t="s">
        <v>129</v>
      </c>
    </row>
    <row r="4" spans="1:22" ht="30" customHeight="1">
      <c r="B4" s="390"/>
      <c r="C4" s="381"/>
      <c r="D4" s="381"/>
      <c r="E4" s="381"/>
      <c r="F4" s="391"/>
      <c r="G4" s="107" t="s">
        <v>153</v>
      </c>
      <c r="H4" s="59" t="s">
        <v>115</v>
      </c>
      <c r="I4" s="107" t="s">
        <v>153</v>
      </c>
      <c r="J4" s="59" t="s">
        <v>115</v>
      </c>
      <c r="K4" s="59" t="s">
        <v>153</v>
      </c>
      <c r="L4" s="59" t="s">
        <v>115</v>
      </c>
      <c r="M4" s="59" t="s">
        <v>153</v>
      </c>
      <c r="N4" s="59" t="s">
        <v>115</v>
      </c>
      <c r="O4" s="381"/>
      <c r="Q4" s="283" t="s">
        <v>237</v>
      </c>
    </row>
    <row r="5" spans="1:22" ht="30" customHeight="1">
      <c r="A5" s="112" t="s">
        <v>108</v>
      </c>
      <c r="B5" s="168">
        <v>1</v>
      </c>
      <c r="C5" s="169" t="s">
        <v>225</v>
      </c>
      <c r="D5" s="169"/>
      <c r="E5" s="170" t="str">
        <f>물량산출서!N7</f>
        <v>㎡</v>
      </c>
      <c r="F5" s="194"/>
      <c r="G5" s="171"/>
      <c r="H5" s="171"/>
      <c r="I5" s="171"/>
      <c r="J5" s="171"/>
      <c r="K5" s="171"/>
      <c r="L5" s="171"/>
      <c r="M5" s="171"/>
      <c r="N5" s="171"/>
      <c r="O5" s="172"/>
      <c r="Q5" s="52"/>
      <c r="R5" s="43"/>
      <c r="S5" s="52" t="s">
        <v>232</v>
      </c>
      <c r="T5" s="287" t="s">
        <v>236</v>
      </c>
      <c r="U5" s="283"/>
      <c r="V5" s="283"/>
    </row>
    <row r="6" spans="1:22" ht="30" customHeight="1">
      <c r="A6" s="112" t="s">
        <v>81</v>
      </c>
      <c r="B6" s="173"/>
      <c r="C6" s="313" t="e">
        <f>#REF!</f>
        <v>#REF!</v>
      </c>
      <c r="D6" s="174" t="s">
        <v>223</v>
      </c>
      <c r="E6" s="175" t="s">
        <v>43</v>
      </c>
      <c r="F6" s="291"/>
      <c r="G6" s="176"/>
      <c r="H6" s="176"/>
      <c r="I6" s="280"/>
      <c r="J6" s="176"/>
      <c r="K6" s="176"/>
      <c r="L6" s="176"/>
      <c r="M6" s="176"/>
      <c r="N6" s="176"/>
      <c r="O6" s="284"/>
      <c r="Q6" s="52" t="s">
        <v>227</v>
      </c>
      <c r="R6" s="52">
        <v>0.03</v>
      </c>
      <c r="S6" s="288">
        <f>R6*120%</f>
        <v>3.5999999999999997E-2</v>
      </c>
      <c r="T6" s="286" t="s">
        <v>235</v>
      </c>
      <c r="U6" s="285"/>
      <c r="V6" s="285"/>
    </row>
    <row r="7" spans="1:22" s="290" customFormat="1" ht="30" customHeight="1">
      <c r="A7" s="112"/>
      <c r="B7" s="294"/>
      <c r="C7" s="295"/>
      <c r="D7" s="296"/>
      <c r="E7" s="297"/>
      <c r="F7" s="298"/>
      <c r="G7" s="295"/>
      <c r="H7" s="295"/>
      <c r="I7" s="299"/>
      <c r="J7" s="295"/>
      <c r="K7" s="295"/>
      <c r="L7" s="295"/>
      <c r="M7" s="295"/>
      <c r="N7" s="295"/>
      <c r="O7" s="300"/>
      <c r="Q7" s="52"/>
      <c r="R7" s="52"/>
      <c r="S7" s="288"/>
      <c r="T7" s="286"/>
      <c r="U7" s="285"/>
      <c r="V7" s="285"/>
    </row>
    <row r="8" spans="1:22" s="268" customFormat="1" ht="30" customHeight="1">
      <c r="A8" s="112"/>
      <c r="B8" s="168">
        <v>2</v>
      </c>
      <c r="C8" s="303" t="s">
        <v>242</v>
      </c>
      <c r="D8" s="169" t="s">
        <v>241</v>
      </c>
      <c r="E8" s="170" t="s">
        <v>251</v>
      </c>
      <c r="F8" s="304"/>
      <c r="G8" s="171"/>
      <c r="H8" s="171"/>
      <c r="I8" s="171"/>
      <c r="J8" s="171"/>
      <c r="K8" s="171"/>
      <c r="L8" s="171"/>
      <c r="M8" s="171"/>
      <c r="N8" s="171"/>
      <c r="O8" s="169"/>
      <c r="Q8" s="52" t="s">
        <v>228</v>
      </c>
      <c r="R8" s="52">
        <v>7.0000000000000007E-2</v>
      </c>
      <c r="S8" s="288">
        <f>R8*120%</f>
        <v>8.4000000000000005E-2</v>
      </c>
      <c r="T8" s="286" t="s">
        <v>235</v>
      </c>
      <c r="U8" s="285"/>
      <c r="V8" s="285"/>
    </row>
    <row r="9" spans="1:22" s="290" customFormat="1" ht="30" customHeight="1">
      <c r="A9" s="112"/>
      <c r="B9" s="276"/>
      <c r="C9" s="305" t="s">
        <v>171</v>
      </c>
      <c r="D9" s="278"/>
      <c r="E9" s="279" t="s">
        <v>243</v>
      </c>
      <c r="F9" s="306"/>
      <c r="G9" s="277"/>
      <c r="H9" s="277"/>
      <c r="I9" s="277"/>
      <c r="J9" s="277"/>
      <c r="K9" s="277"/>
      <c r="L9" s="277"/>
      <c r="M9" s="277"/>
      <c r="N9" s="277"/>
      <c r="O9" s="278"/>
      <c r="Q9" s="52"/>
      <c r="R9" s="52"/>
      <c r="S9" s="288"/>
      <c r="T9" s="286"/>
      <c r="U9" s="285"/>
      <c r="V9" s="285"/>
    </row>
    <row r="10" spans="1:22" s="290" customFormat="1" ht="30" customHeight="1">
      <c r="A10" s="112"/>
      <c r="B10" s="276"/>
      <c r="C10" s="305" t="s">
        <v>238</v>
      </c>
      <c r="D10" s="278"/>
      <c r="E10" s="279" t="s">
        <v>243</v>
      </c>
      <c r="F10" s="292"/>
      <c r="G10" s="277"/>
      <c r="H10" s="277"/>
      <c r="I10" s="277"/>
      <c r="J10" s="277"/>
      <c r="K10" s="277"/>
      <c r="L10" s="277"/>
      <c r="M10" s="277"/>
      <c r="N10" s="277"/>
      <c r="O10" s="278"/>
      <c r="Q10" s="52"/>
      <c r="R10" s="52"/>
      <c r="S10" s="288"/>
      <c r="T10" s="286"/>
      <c r="U10" s="285"/>
      <c r="V10" s="285"/>
    </row>
    <row r="11" spans="1:22" s="268" customFormat="1" ht="30" customHeight="1">
      <c r="A11" s="112"/>
      <c r="B11" s="307"/>
      <c r="C11" s="308" t="s">
        <v>239</v>
      </c>
      <c r="D11" s="309" t="s">
        <v>240</v>
      </c>
      <c r="E11" s="310"/>
      <c r="F11" s="311"/>
      <c r="G11" s="312"/>
      <c r="H11" s="312"/>
      <c r="I11" s="312"/>
      <c r="J11" s="312"/>
      <c r="K11" s="312"/>
      <c r="L11" s="312"/>
      <c r="M11" s="312"/>
      <c r="N11" s="312"/>
      <c r="O11" s="309"/>
      <c r="Q11" s="52" t="s">
        <v>229</v>
      </c>
      <c r="R11" s="289">
        <v>0.02</v>
      </c>
      <c r="S11" s="52"/>
      <c r="T11" s="52"/>
      <c r="U11" s="283"/>
      <c r="V11" s="283"/>
    </row>
    <row r="12" spans="1:22" ht="30" customHeight="1">
      <c r="A12" s="112" t="s">
        <v>81</v>
      </c>
      <c r="B12" s="276">
        <v>2</v>
      </c>
      <c r="C12" s="303" t="s">
        <v>248</v>
      </c>
      <c r="D12" s="169" t="s">
        <v>241</v>
      </c>
      <c r="E12" s="301" t="s">
        <v>251</v>
      </c>
      <c r="F12" s="302"/>
      <c r="G12" s="277"/>
      <c r="H12" s="277"/>
      <c r="I12" s="277"/>
      <c r="J12" s="277"/>
      <c r="K12" s="277"/>
      <c r="L12" s="277"/>
      <c r="M12" s="277"/>
      <c r="N12" s="277"/>
      <c r="O12" s="169"/>
      <c r="Q12" s="52" t="s">
        <v>230</v>
      </c>
      <c r="R12" s="288">
        <v>0.01</v>
      </c>
      <c r="S12" s="52"/>
      <c r="T12" s="52"/>
      <c r="U12" s="283"/>
      <c r="V12" s="283"/>
    </row>
    <row r="13" spans="1:22" ht="30" customHeight="1">
      <c r="A13" s="112" t="s">
        <v>70</v>
      </c>
      <c r="B13" s="253"/>
      <c r="C13" s="305" t="s">
        <v>171</v>
      </c>
      <c r="D13" s="278"/>
      <c r="E13" s="279" t="s">
        <v>243</v>
      </c>
      <c r="F13" s="306"/>
      <c r="G13" s="255"/>
      <c r="H13" s="255"/>
      <c r="I13" s="255"/>
      <c r="J13" s="255"/>
      <c r="K13" s="277"/>
      <c r="L13" s="255"/>
      <c r="M13" s="255"/>
      <c r="N13" s="255"/>
      <c r="O13" s="254"/>
      <c r="Q13" s="52" t="s">
        <v>231</v>
      </c>
      <c r="R13" s="288">
        <f>S6+S8+R12</f>
        <v>0.13</v>
      </c>
      <c r="S13" s="52"/>
      <c r="T13" s="52"/>
      <c r="U13" s="283"/>
      <c r="V13" s="283"/>
    </row>
    <row r="14" spans="1:22" ht="30" customHeight="1">
      <c r="A14" s="112" t="s">
        <v>81</v>
      </c>
      <c r="B14" s="314"/>
      <c r="C14" s="315" t="s">
        <v>238</v>
      </c>
      <c r="D14" s="309"/>
      <c r="E14" s="310" t="s">
        <v>243</v>
      </c>
      <c r="F14" s="311"/>
      <c r="G14" s="177"/>
      <c r="H14" s="177"/>
      <c r="I14" s="177"/>
      <c r="J14" s="177"/>
      <c r="K14" s="312"/>
      <c r="L14" s="316"/>
      <c r="M14" s="177"/>
      <c r="N14" s="177"/>
      <c r="O14" s="317"/>
    </row>
    <row r="15" spans="1:22" ht="30" customHeight="1">
      <c r="A15" s="112"/>
      <c r="B15" s="276">
        <v>3</v>
      </c>
      <c r="C15" s="293" t="s">
        <v>244</v>
      </c>
      <c r="D15" s="278" t="s">
        <v>245</v>
      </c>
      <c r="E15" s="279" t="s">
        <v>246</v>
      </c>
      <c r="F15" s="318"/>
      <c r="G15" s="277"/>
      <c r="H15" s="277"/>
      <c r="I15" s="277"/>
      <c r="J15" s="277"/>
      <c r="K15" s="277"/>
      <c r="L15" s="277"/>
      <c r="M15" s="277"/>
      <c r="N15" s="277"/>
      <c r="O15" s="278"/>
    </row>
    <row r="16" spans="1:22" ht="30" customHeight="1">
      <c r="A16" s="112" t="s">
        <v>70</v>
      </c>
      <c r="B16" s="173"/>
      <c r="C16" s="278"/>
      <c r="D16" s="278"/>
      <c r="E16" s="279"/>
      <c r="F16" s="279"/>
      <c r="G16" s="176"/>
      <c r="H16" s="176"/>
      <c r="I16" s="176"/>
      <c r="J16" s="176"/>
      <c r="K16" s="176"/>
      <c r="L16" s="176"/>
      <c r="M16" s="176"/>
      <c r="N16" s="176"/>
      <c r="O16" s="174"/>
    </row>
    <row r="17" spans="1:22" ht="30" customHeight="1">
      <c r="A17" s="112" t="s">
        <v>70</v>
      </c>
      <c r="B17" s="173"/>
      <c r="C17" s="174"/>
      <c r="D17" s="174"/>
      <c r="E17" s="175"/>
      <c r="F17" s="195"/>
      <c r="G17" s="176"/>
      <c r="H17" s="176"/>
      <c r="I17" s="176"/>
      <c r="J17" s="176"/>
      <c r="K17" s="176"/>
      <c r="L17" s="176"/>
      <c r="M17" s="176"/>
      <c r="N17" s="176"/>
      <c r="O17" s="174"/>
      <c r="R17" s="283" t="s">
        <v>234</v>
      </c>
    </row>
    <row r="18" spans="1:22" ht="30" customHeight="1">
      <c r="A18" s="112"/>
      <c r="B18" s="173"/>
      <c r="C18" s="174"/>
      <c r="D18" s="174"/>
      <c r="E18" s="175"/>
      <c r="F18" s="195"/>
      <c r="G18" s="176"/>
      <c r="H18" s="176"/>
      <c r="I18" s="176"/>
      <c r="J18" s="176"/>
      <c r="K18" s="176"/>
      <c r="L18" s="176"/>
      <c r="M18" s="176"/>
      <c r="N18" s="176"/>
      <c r="O18" s="174"/>
      <c r="Q18" s="215"/>
      <c r="R18" s="283"/>
    </row>
    <row r="19" spans="1:22" ht="30" customHeight="1">
      <c r="A19" s="112" t="s">
        <v>108</v>
      </c>
      <c r="B19" s="173"/>
      <c r="C19" s="174"/>
      <c r="D19" s="174"/>
      <c r="E19" s="175"/>
      <c r="F19" s="195"/>
      <c r="G19" s="176"/>
      <c r="H19" s="176"/>
      <c r="I19" s="176"/>
      <c r="J19" s="176"/>
      <c r="K19" s="176"/>
      <c r="L19" s="176"/>
      <c r="M19" s="176"/>
      <c r="N19" s="176"/>
      <c r="O19" s="174"/>
      <c r="Q19" s="192"/>
      <c r="V19" s="192"/>
    </row>
    <row r="20" spans="1:22" ht="30" customHeight="1">
      <c r="A20" s="112" t="s">
        <v>81</v>
      </c>
      <c r="B20" s="173"/>
      <c r="C20" s="174"/>
      <c r="D20" s="174"/>
      <c r="E20" s="175"/>
      <c r="F20" s="195"/>
      <c r="G20" s="176"/>
      <c r="H20" s="176"/>
      <c r="I20" s="176"/>
      <c r="J20" s="176"/>
      <c r="K20" s="176"/>
      <c r="L20" s="176"/>
      <c r="M20" s="176"/>
      <c r="N20" s="176"/>
      <c r="O20" s="174"/>
      <c r="R20" s="178"/>
      <c r="S20" s="178"/>
      <c r="T20" s="178"/>
      <c r="U20" s="178"/>
      <c r="V20" s="178"/>
    </row>
    <row r="21" spans="1:22" ht="30" customHeight="1">
      <c r="A21" s="112" t="s">
        <v>81</v>
      </c>
      <c r="B21" s="184"/>
      <c r="C21" s="185"/>
      <c r="D21" s="185"/>
      <c r="E21" s="186"/>
      <c r="F21" s="196"/>
      <c r="G21" s="177"/>
      <c r="H21" s="177"/>
      <c r="I21" s="187"/>
      <c r="J21" s="187"/>
      <c r="K21" s="187"/>
      <c r="L21" s="177"/>
      <c r="M21" s="187"/>
      <c r="N21" s="187"/>
      <c r="O21" s="188"/>
      <c r="R21" s="178"/>
      <c r="S21" s="178"/>
      <c r="T21" s="178"/>
      <c r="U21" s="178"/>
      <c r="V21" s="178"/>
    </row>
    <row r="22" spans="1:22" ht="30" customHeight="1">
      <c r="A22" s="112" t="s">
        <v>70</v>
      </c>
      <c r="R22" s="178"/>
      <c r="S22" s="178"/>
      <c r="T22" s="178"/>
      <c r="U22" s="178"/>
      <c r="V22" s="178"/>
    </row>
    <row r="23" spans="1:22" ht="30" customHeight="1">
      <c r="A23" s="112" t="s">
        <v>70</v>
      </c>
      <c r="R23" s="178"/>
      <c r="S23" s="178"/>
      <c r="T23" s="178"/>
      <c r="U23" s="178"/>
      <c r="V23" s="178"/>
    </row>
    <row r="24" spans="1:22" ht="30" customHeight="1">
      <c r="A24" s="112" t="s">
        <v>81</v>
      </c>
      <c r="R24" s="178"/>
      <c r="S24" s="178"/>
      <c r="T24" s="178"/>
      <c r="U24" s="178"/>
      <c r="V24" s="178"/>
    </row>
    <row r="25" spans="1:22" ht="30" customHeight="1">
      <c r="A25" s="112"/>
    </row>
    <row r="26" spans="1:22" ht="30" customHeight="1">
      <c r="A26" s="112" t="s">
        <v>70</v>
      </c>
    </row>
    <row r="27" spans="1:22" ht="30" customHeight="1">
      <c r="A27" s="112" t="s">
        <v>70</v>
      </c>
    </row>
    <row r="28" spans="1:22" ht="30" customHeight="1">
      <c r="A28" s="112"/>
    </row>
    <row r="29" spans="1:22" s="180" customFormat="1" ht="30" customHeight="1">
      <c r="A29" s="179" t="s">
        <v>108</v>
      </c>
      <c r="B29"/>
      <c r="C29"/>
      <c r="D29"/>
      <c r="E29" s="18"/>
      <c r="F29" s="197"/>
      <c r="G29" s="17"/>
      <c r="H29"/>
      <c r="I29" s="113"/>
      <c r="J29"/>
      <c r="K29"/>
      <c r="L29"/>
      <c r="M29"/>
      <c r="N29"/>
      <c r="O29"/>
    </row>
    <row r="30" spans="1:22" s="182" customFormat="1" ht="30" customHeight="1">
      <c r="A30" s="181" t="s">
        <v>81</v>
      </c>
      <c r="B30"/>
      <c r="C30"/>
      <c r="D30"/>
      <c r="E30" s="18"/>
      <c r="F30" s="197"/>
      <c r="G30" s="17"/>
      <c r="H30"/>
      <c r="I30" s="113"/>
      <c r="J30"/>
      <c r="K30"/>
      <c r="L30"/>
      <c r="M30"/>
      <c r="N30"/>
      <c r="O30"/>
    </row>
    <row r="31" spans="1:22" s="182" customFormat="1" ht="30" customHeight="1">
      <c r="A31" s="181" t="s">
        <v>81</v>
      </c>
      <c r="B31"/>
      <c r="C31"/>
      <c r="D31"/>
      <c r="E31" s="18"/>
      <c r="F31" s="197"/>
      <c r="G31" s="17"/>
      <c r="H31"/>
      <c r="I31" s="113"/>
      <c r="J31"/>
      <c r="K31"/>
      <c r="L31"/>
      <c r="M31"/>
      <c r="N31"/>
      <c r="O31"/>
    </row>
    <row r="32" spans="1:22" s="182" customFormat="1" ht="30" customHeight="1">
      <c r="A32" s="181" t="s">
        <v>81</v>
      </c>
      <c r="B32"/>
      <c r="C32"/>
      <c r="D32"/>
      <c r="E32" s="18"/>
      <c r="F32" s="197"/>
      <c r="G32" s="17"/>
      <c r="H32"/>
      <c r="I32" s="113"/>
      <c r="J32"/>
      <c r="K32"/>
      <c r="L32"/>
      <c r="M32"/>
      <c r="N32"/>
      <c r="O32"/>
    </row>
    <row r="33" spans="1:15" s="182" customFormat="1" ht="30" customHeight="1">
      <c r="A33" s="181" t="s">
        <v>81</v>
      </c>
      <c r="B33"/>
      <c r="C33"/>
      <c r="D33"/>
      <c r="E33" s="18"/>
      <c r="F33" s="197"/>
      <c r="G33" s="17"/>
      <c r="H33"/>
      <c r="I33" s="113"/>
      <c r="J33"/>
      <c r="K33"/>
      <c r="L33"/>
      <c r="M33"/>
      <c r="N33"/>
      <c r="O33"/>
    </row>
    <row r="34" spans="1:15" s="182" customFormat="1" ht="30" customHeight="1">
      <c r="A34" s="181" t="s">
        <v>70</v>
      </c>
      <c r="B34"/>
      <c r="C34"/>
      <c r="D34"/>
      <c r="E34" s="18"/>
      <c r="F34" s="197"/>
      <c r="G34" s="17"/>
      <c r="H34"/>
      <c r="I34" s="113"/>
      <c r="J34"/>
      <c r="K34"/>
      <c r="L34"/>
      <c r="M34"/>
      <c r="N34"/>
      <c r="O34"/>
    </row>
    <row r="35" spans="1:15" s="182" customFormat="1" ht="30" customHeight="1">
      <c r="A35" s="181" t="s">
        <v>70</v>
      </c>
      <c r="B35"/>
      <c r="C35"/>
      <c r="D35"/>
      <c r="E35" s="18"/>
      <c r="F35" s="197"/>
      <c r="G35" s="17"/>
      <c r="H35"/>
      <c r="I35" s="113"/>
      <c r="J35"/>
      <c r="K35"/>
      <c r="L35"/>
      <c r="M35"/>
      <c r="N35"/>
      <c r="O35"/>
    </row>
    <row r="36" spans="1:15" s="189" customFormat="1" ht="30" customHeight="1">
      <c r="A36" s="183"/>
      <c r="B36"/>
      <c r="C36"/>
      <c r="D36"/>
      <c r="E36" s="18"/>
      <c r="F36" s="197"/>
      <c r="G36" s="17"/>
      <c r="H36"/>
      <c r="I36" s="113"/>
      <c r="J36"/>
      <c r="K36"/>
      <c r="L36"/>
      <c r="M36"/>
      <c r="N36"/>
      <c r="O36"/>
    </row>
    <row r="37" spans="1:15" s="180" customFormat="1" ht="30" customHeight="1">
      <c r="A37" s="179" t="s">
        <v>108</v>
      </c>
      <c r="B37"/>
      <c r="C37"/>
      <c r="D37"/>
      <c r="E37" s="18"/>
      <c r="F37" s="197"/>
      <c r="G37" s="17"/>
      <c r="H37"/>
      <c r="I37" s="113"/>
      <c r="J37"/>
      <c r="K37"/>
      <c r="L37"/>
      <c r="M37"/>
      <c r="N37"/>
      <c r="O37"/>
    </row>
    <row r="38" spans="1:15" s="182" customFormat="1" ht="30" customHeight="1">
      <c r="A38" s="181" t="s">
        <v>81</v>
      </c>
      <c r="B38"/>
      <c r="C38"/>
      <c r="D38"/>
      <c r="E38" s="18"/>
      <c r="F38" s="197"/>
      <c r="G38" s="17"/>
      <c r="H38"/>
      <c r="I38" s="113"/>
      <c r="J38"/>
      <c r="K38"/>
      <c r="L38"/>
      <c r="M38"/>
      <c r="N38"/>
      <c r="O38"/>
    </row>
    <row r="39" spans="1:15" s="182" customFormat="1" ht="30" customHeight="1">
      <c r="A39" s="181" t="s">
        <v>81</v>
      </c>
      <c r="B39"/>
      <c r="C39"/>
      <c r="D39"/>
      <c r="E39" s="18"/>
      <c r="F39" s="197"/>
      <c r="G39" s="17"/>
      <c r="H39"/>
      <c r="I39" s="113"/>
      <c r="J39"/>
      <c r="K39"/>
      <c r="L39"/>
      <c r="M39"/>
      <c r="N39"/>
      <c r="O39"/>
    </row>
    <row r="40" spans="1:15" s="182" customFormat="1" ht="30" customHeight="1">
      <c r="A40" s="181" t="s">
        <v>70</v>
      </c>
      <c r="B40"/>
      <c r="C40"/>
      <c r="D40"/>
      <c r="E40" s="18"/>
      <c r="F40" s="197"/>
      <c r="G40" s="17"/>
      <c r="H40"/>
      <c r="I40" s="113"/>
      <c r="J40"/>
      <c r="K40"/>
      <c r="L40"/>
      <c r="M40"/>
      <c r="N40"/>
      <c r="O40"/>
    </row>
    <row r="41" spans="1:15" s="182" customFormat="1" ht="30" customHeight="1">
      <c r="A41" s="181" t="s">
        <v>70</v>
      </c>
      <c r="B41"/>
      <c r="C41"/>
      <c r="D41"/>
      <c r="E41" s="18"/>
      <c r="F41" s="197"/>
      <c r="G41" s="17"/>
      <c r="H41"/>
      <c r="I41" s="113"/>
      <c r="J41"/>
      <c r="K41"/>
      <c r="L41"/>
      <c r="M41"/>
      <c r="N41"/>
      <c r="O41"/>
    </row>
    <row r="42" spans="1:15" s="182" customFormat="1" ht="30" customHeight="1">
      <c r="A42" s="181" t="s">
        <v>81</v>
      </c>
      <c r="B42"/>
      <c r="C42"/>
      <c r="D42"/>
      <c r="E42" s="18"/>
      <c r="F42" s="197"/>
      <c r="G42" s="17"/>
      <c r="H42"/>
      <c r="I42" s="113"/>
      <c r="J42"/>
      <c r="K42"/>
      <c r="L42"/>
      <c r="M42"/>
      <c r="N42"/>
      <c r="O42"/>
    </row>
    <row r="43" spans="1:15" s="182" customFormat="1" ht="30" customHeight="1">
      <c r="A43" s="181" t="s">
        <v>81</v>
      </c>
      <c r="B43"/>
      <c r="C43"/>
      <c r="D43"/>
      <c r="E43" s="18"/>
      <c r="F43" s="197"/>
      <c r="G43" s="17"/>
      <c r="H43"/>
      <c r="I43" s="113"/>
      <c r="J43"/>
      <c r="K43"/>
      <c r="L43"/>
      <c r="M43"/>
      <c r="N43"/>
      <c r="O43"/>
    </row>
    <row r="44" spans="1:15" s="182" customFormat="1" ht="30" customHeight="1">
      <c r="A44" s="181" t="s">
        <v>70</v>
      </c>
      <c r="B44"/>
      <c r="C44"/>
      <c r="D44"/>
      <c r="E44" s="18"/>
      <c r="F44" s="197"/>
      <c r="G44" s="17"/>
      <c r="H44"/>
      <c r="I44" s="113"/>
      <c r="J44"/>
      <c r="K44"/>
      <c r="L44"/>
      <c r="M44"/>
      <c r="N44"/>
      <c r="O44"/>
    </row>
    <row r="45" spans="1:15" s="182" customFormat="1" ht="30" customHeight="1">
      <c r="A45" s="181" t="s">
        <v>70</v>
      </c>
      <c r="B45"/>
      <c r="C45"/>
      <c r="D45"/>
      <c r="E45" s="18"/>
      <c r="F45" s="197"/>
      <c r="G45" s="17"/>
      <c r="H45"/>
      <c r="I45" s="113"/>
      <c r="J45"/>
      <c r="K45"/>
      <c r="L45"/>
      <c r="M45"/>
      <c r="N45"/>
      <c r="O45"/>
    </row>
    <row r="46" spans="1:15" s="189" customFormat="1" ht="30" customHeight="1">
      <c r="A46" s="183"/>
      <c r="B46"/>
      <c r="C46"/>
      <c r="D46"/>
      <c r="E46" s="18"/>
      <c r="F46" s="197"/>
      <c r="G46" s="17"/>
      <c r="H46"/>
      <c r="I46" s="113"/>
      <c r="J46"/>
      <c r="K46"/>
      <c r="L46"/>
      <c r="M46"/>
      <c r="N46"/>
      <c r="O46"/>
    </row>
    <row r="47" spans="1:15" s="180" customFormat="1" ht="30" customHeight="1">
      <c r="A47" s="179" t="s">
        <v>108</v>
      </c>
      <c r="B47"/>
      <c r="C47"/>
      <c r="D47"/>
      <c r="E47" s="18"/>
      <c r="F47" s="197"/>
      <c r="G47" s="17"/>
      <c r="H47"/>
      <c r="I47" s="113"/>
      <c r="J47"/>
      <c r="K47"/>
      <c r="L47"/>
      <c r="M47"/>
      <c r="N47"/>
      <c r="O47"/>
    </row>
    <row r="48" spans="1:15" s="182" customFormat="1" ht="30" customHeight="1">
      <c r="A48" s="181" t="s">
        <v>81</v>
      </c>
      <c r="B48"/>
      <c r="C48"/>
      <c r="D48"/>
      <c r="E48" s="18"/>
      <c r="F48" s="197"/>
      <c r="G48" s="17"/>
      <c r="H48"/>
      <c r="I48" s="113"/>
      <c r="J48"/>
      <c r="K48"/>
      <c r="L48"/>
      <c r="M48"/>
      <c r="N48"/>
      <c r="O48"/>
    </row>
    <row r="49" spans="1:15" s="182" customFormat="1" ht="30" customHeight="1">
      <c r="A49" s="181" t="s">
        <v>81</v>
      </c>
      <c r="B49"/>
      <c r="C49"/>
      <c r="D49"/>
      <c r="E49" s="18"/>
      <c r="F49" s="197"/>
      <c r="G49" s="17"/>
      <c r="H49"/>
      <c r="I49" s="113"/>
      <c r="J49"/>
      <c r="K49"/>
      <c r="L49"/>
      <c r="M49"/>
      <c r="N49"/>
      <c r="O49"/>
    </row>
    <row r="50" spans="1:15" s="182" customFormat="1" ht="30" customHeight="1">
      <c r="A50" s="181" t="s">
        <v>70</v>
      </c>
      <c r="B50"/>
      <c r="C50"/>
      <c r="D50"/>
      <c r="E50" s="18"/>
      <c r="F50" s="197"/>
      <c r="G50" s="17"/>
      <c r="H50"/>
      <c r="I50" s="113"/>
      <c r="J50"/>
      <c r="K50"/>
      <c r="L50"/>
      <c r="M50"/>
      <c r="N50"/>
      <c r="O50"/>
    </row>
    <row r="51" spans="1:15" s="182" customFormat="1" ht="30" customHeight="1">
      <c r="A51" s="181" t="s">
        <v>70</v>
      </c>
      <c r="B51"/>
      <c r="C51"/>
      <c r="D51"/>
      <c r="E51" s="18"/>
      <c r="F51" s="197"/>
      <c r="G51" s="17"/>
      <c r="H51"/>
      <c r="I51" s="113"/>
      <c r="J51"/>
      <c r="K51"/>
      <c r="L51"/>
      <c r="M51"/>
      <c r="N51"/>
      <c r="O51"/>
    </row>
    <row r="52" spans="1:15" s="182" customFormat="1" ht="30" customHeight="1">
      <c r="A52" s="181" t="s">
        <v>81</v>
      </c>
      <c r="B52"/>
      <c r="C52"/>
      <c r="D52"/>
      <c r="E52" s="18"/>
      <c r="F52" s="197"/>
      <c r="G52" s="17"/>
      <c r="H52"/>
      <c r="I52" s="113"/>
      <c r="J52"/>
      <c r="K52"/>
      <c r="L52"/>
      <c r="M52"/>
      <c r="N52"/>
      <c r="O52"/>
    </row>
    <row r="53" spans="1:15" s="182" customFormat="1" ht="30" customHeight="1">
      <c r="A53" s="181" t="s">
        <v>81</v>
      </c>
      <c r="B53"/>
      <c r="C53"/>
      <c r="D53"/>
      <c r="E53" s="18"/>
      <c r="F53" s="197"/>
      <c r="G53" s="17"/>
      <c r="H53"/>
      <c r="I53" s="113"/>
      <c r="J53"/>
      <c r="K53"/>
      <c r="L53"/>
      <c r="M53"/>
      <c r="N53"/>
      <c r="O53"/>
    </row>
    <row r="54" spans="1:15" s="182" customFormat="1" ht="30" customHeight="1">
      <c r="A54" s="181" t="s">
        <v>70</v>
      </c>
      <c r="B54"/>
      <c r="C54"/>
      <c r="D54"/>
      <c r="E54" s="18"/>
      <c r="F54" s="197"/>
      <c r="G54" s="17"/>
      <c r="H54"/>
      <c r="I54" s="113"/>
      <c r="J54"/>
      <c r="K54"/>
      <c r="L54"/>
      <c r="M54"/>
      <c r="N54"/>
      <c r="O54"/>
    </row>
    <row r="55" spans="1:15" s="182" customFormat="1" ht="30" customHeight="1">
      <c r="A55" s="181" t="s">
        <v>70</v>
      </c>
      <c r="B55"/>
      <c r="C55"/>
      <c r="D55"/>
      <c r="E55" s="18"/>
      <c r="F55" s="197"/>
      <c r="G55" s="17"/>
      <c r="H55"/>
      <c r="I55" s="113"/>
      <c r="J55"/>
      <c r="K55"/>
      <c r="L55"/>
      <c r="M55"/>
      <c r="N55"/>
      <c r="O55"/>
    </row>
    <row r="56" spans="1:15" s="189" customFormat="1" ht="30" customHeight="1">
      <c r="A56" s="183"/>
      <c r="B56"/>
      <c r="C56"/>
      <c r="D56"/>
      <c r="E56" s="18"/>
      <c r="F56" s="197"/>
      <c r="G56" s="17"/>
      <c r="H56"/>
      <c r="I56" s="113"/>
      <c r="J56"/>
      <c r="K56"/>
      <c r="L56"/>
      <c r="M56"/>
      <c r="N56"/>
      <c r="O56"/>
    </row>
    <row r="57" spans="1:15" s="180" customFormat="1" ht="30" customHeight="1">
      <c r="A57" s="179" t="s">
        <v>108</v>
      </c>
      <c r="B57"/>
      <c r="C57"/>
      <c r="D57"/>
      <c r="E57" s="18"/>
      <c r="F57" s="197"/>
      <c r="G57" s="17"/>
      <c r="H57"/>
      <c r="I57" s="113"/>
      <c r="J57"/>
      <c r="K57"/>
      <c r="L57"/>
      <c r="M57"/>
      <c r="N57"/>
      <c r="O57"/>
    </row>
    <row r="58" spans="1:15" s="182" customFormat="1" ht="30" customHeight="1">
      <c r="A58" s="181" t="s">
        <v>81</v>
      </c>
      <c r="B58"/>
      <c r="C58"/>
      <c r="D58"/>
      <c r="E58" s="18"/>
      <c r="F58" s="197"/>
      <c r="G58" s="17"/>
      <c r="H58"/>
      <c r="I58" s="113"/>
      <c r="J58"/>
      <c r="K58"/>
      <c r="L58"/>
      <c r="M58"/>
      <c r="N58"/>
      <c r="O58"/>
    </row>
    <row r="59" spans="1:15" s="182" customFormat="1" ht="30" customHeight="1">
      <c r="A59" s="181" t="s">
        <v>81</v>
      </c>
      <c r="B59"/>
      <c r="C59"/>
      <c r="D59"/>
      <c r="E59" s="18"/>
      <c r="F59" s="197"/>
      <c r="G59" s="17"/>
      <c r="H59"/>
      <c r="I59" s="113"/>
      <c r="J59"/>
      <c r="K59"/>
      <c r="L59"/>
      <c r="M59"/>
      <c r="N59"/>
      <c r="O59"/>
    </row>
    <row r="60" spans="1:15" s="182" customFormat="1" ht="30" customHeight="1">
      <c r="A60" s="181" t="s">
        <v>70</v>
      </c>
      <c r="B60"/>
      <c r="C60"/>
      <c r="D60"/>
      <c r="E60" s="18"/>
      <c r="F60" s="197"/>
      <c r="G60" s="17"/>
      <c r="H60"/>
      <c r="I60" s="113"/>
      <c r="J60"/>
      <c r="K60"/>
      <c r="L60"/>
      <c r="M60"/>
      <c r="N60"/>
      <c r="O60"/>
    </row>
    <row r="61" spans="1:15" s="182" customFormat="1" ht="30" customHeight="1">
      <c r="A61" s="181" t="s">
        <v>70</v>
      </c>
      <c r="B61"/>
      <c r="C61"/>
      <c r="D61"/>
      <c r="E61" s="18"/>
      <c r="F61" s="197"/>
      <c r="G61" s="17"/>
      <c r="H61"/>
      <c r="I61" s="113"/>
      <c r="J61"/>
      <c r="K61"/>
      <c r="L61"/>
      <c r="M61"/>
      <c r="N61"/>
      <c r="O61"/>
    </row>
    <row r="62" spans="1:15" s="182" customFormat="1" ht="30" customHeight="1">
      <c r="A62" s="181" t="s">
        <v>81</v>
      </c>
      <c r="B62"/>
      <c r="C62"/>
      <c r="D62"/>
      <c r="E62" s="18"/>
      <c r="F62" s="197"/>
      <c r="G62" s="17"/>
      <c r="H62"/>
      <c r="I62" s="113"/>
      <c r="J62"/>
      <c r="K62"/>
      <c r="L62"/>
      <c r="M62"/>
      <c r="N62"/>
      <c r="O62"/>
    </row>
    <row r="63" spans="1:15" s="182" customFormat="1" ht="30" customHeight="1">
      <c r="A63" s="181" t="s">
        <v>81</v>
      </c>
      <c r="B63"/>
      <c r="C63"/>
      <c r="D63"/>
      <c r="E63" s="18"/>
      <c r="F63" s="197"/>
      <c r="G63" s="17"/>
      <c r="H63"/>
      <c r="I63" s="113"/>
      <c r="J63"/>
      <c r="K63"/>
      <c r="L63"/>
      <c r="M63"/>
      <c r="N63"/>
      <c r="O63"/>
    </row>
    <row r="64" spans="1:15" s="182" customFormat="1" ht="30" customHeight="1">
      <c r="A64" s="181" t="s">
        <v>70</v>
      </c>
      <c r="B64"/>
      <c r="C64"/>
      <c r="D64"/>
      <c r="E64" s="18"/>
      <c r="F64" s="197"/>
      <c r="G64" s="17"/>
      <c r="H64"/>
      <c r="I64" s="113"/>
      <c r="J64"/>
      <c r="K64"/>
      <c r="L64"/>
      <c r="M64"/>
      <c r="N64"/>
      <c r="O64"/>
    </row>
    <row r="65" spans="1:15" s="182" customFormat="1" ht="30" customHeight="1">
      <c r="A65" s="181" t="s">
        <v>70</v>
      </c>
      <c r="B65"/>
      <c r="C65"/>
      <c r="D65"/>
      <c r="E65" s="18"/>
      <c r="F65" s="197"/>
      <c r="G65" s="17"/>
      <c r="H65"/>
      <c r="I65" s="113"/>
      <c r="J65"/>
      <c r="K65"/>
      <c r="L65"/>
      <c r="M65"/>
      <c r="N65"/>
      <c r="O65"/>
    </row>
    <row r="66" spans="1:15" s="189" customFormat="1" ht="30" customHeight="1">
      <c r="A66" s="183"/>
      <c r="B66"/>
      <c r="C66"/>
      <c r="D66"/>
      <c r="E66" s="18"/>
      <c r="F66" s="197"/>
      <c r="G66" s="17"/>
      <c r="H66"/>
      <c r="I66" s="113"/>
      <c r="J66"/>
      <c r="K66"/>
      <c r="L66"/>
      <c r="M66"/>
      <c r="N66"/>
      <c r="O66"/>
    </row>
    <row r="67" spans="1:15" ht="30" customHeight="1"/>
    <row r="68" spans="1:15" ht="30" customHeight="1"/>
    <row r="69" spans="1:15" ht="30" customHeight="1"/>
    <row r="70" spans="1:15" ht="30" customHeight="1"/>
    <row r="71" spans="1:15" ht="30" customHeight="1"/>
    <row r="72" spans="1:15" ht="30" customHeight="1"/>
    <row r="73" spans="1:15" ht="30" customHeight="1"/>
    <row r="74" spans="1:15" ht="30" customHeight="1"/>
    <row r="75" spans="1:15" ht="30" customHeight="1"/>
    <row r="76" spans="1:15" ht="30" customHeight="1"/>
    <row r="77" spans="1:15" ht="30" customHeight="1"/>
    <row r="78" spans="1:15" ht="30" customHeight="1"/>
    <row r="79" spans="1:15" ht="30" customHeight="1"/>
    <row r="80" spans="1:15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</sheetData>
  <mergeCells count="12">
    <mergeCell ref="M3:N3"/>
    <mergeCell ref="O3:O4"/>
    <mergeCell ref="A2:D2"/>
    <mergeCell ref="B1:O1"/>
    <mergeCell ref="B3:B4"/>
    <mergeCell ref="C3:C4"/>
    <mergeCell ref="D3:D4"/>
    <mergeCell ref="E3:E4"/>
    <mergeCell ref="F3:F4"/>
    <mergeCell ref="G3:H3"/>
    <mergeCell ref="I3:J3"/>
    <mergeCell ref="K3:L3"/>
  </mergeCells>
  <phoneticPr fontId="43" type="noConversion"/>
  <pageMargins left="0.39347222447395325" right="0.39347222447395325" top="0.59041666984558105" bottom="0.59041666984558105" header="0" footer="0"/>
  <pageSetup paperSize="9" scale="42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>
    <pageSetUpPr fitToPage="1"/>
  </sheetPr>
  <dimension ref="A2:J2"/>
  <sheetViews>
    <sheetView view="pageBreakPreview" zoomScale="118" zoomScaleNormal="100" zoomScaleSheetLayoutView="118" workbookViewId="0">
      <selection activeCell="Q16" sqref="Q16"/>
    </sheetView>
  </sheetViews>
  <sheetFormatPr defaultColWidth="9" defaultRowHeight="16.5"/>
  <sheetData>
    <row r="2" spans="1:10" ht="33" customHeight="1">
      <c r="A2" s="388"/>
      <c r="B2" s="388"/>
      <c r="C2" s="388"/>
      <c r="D2" s="388"/>
      <c r="E2" s="388"/>
      <c r="F2" s="388"/>
      <c r="G2" s="388"/>
      <c r="H2" s="388"/>
      <c r="I2" s="388"/>
      <c r="J2" s="388"/>
    </row>
  </sheetData>
  <mergeCells count="2">
    <mergeCell ref="A2:H2"/>
    <mergeCell ref="I2:J2"/>
  </mergeCells>
  <phoneticPr fontId="43" type="noConversion"/>
  <pageMargins left="0.7086111307144165" right="0.7086111307144165" top="0.74763888120651245" bottom="0.74763888120651245" header="0.31486111879348755" footer="0.31486111879348755"/>
  <pageSetup paperSize="9" scale="97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U23"/>
  <sheetViews>
    <sheetView zoomScaleNormal="100" zoomScaleSheetLayoutView="75" workbookViewId="0">
      <selection activeCell="Q16" sqref="Q16"/>
    </sheetView>
  </sheetViews>
  <sheetFormatPr defaultColWidth="5.625" defaultRowHeight="20.100000000000001" customHeight="1"/>
  <cols>
    <col min="1" max="1" width="5.625" style="85"/>
    <col min="2" max="2" width="5.625" style="68"/>
    <col min="3" max="3" width="5.625" style="85"/>
    <col min="4" max="4" width="5.625" style="68"/>
    <col min="5" max="12" width="5.625" style="86"/>
    <col min="13" max="16384" width="5.625" style="68"/>
  </cols>
  <sheetData>
    <row r="1" spans="1:21" ht="27.75" customHeight="1">
      <c r="A1" s="392" t="s">
        <v>195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</row>
    <row r="2" spans="1:21" ht="20.100000000000001" customHeight="1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  <c r="P2" s="393"/>
      <c r="Q2" s="393"/>
      <c r="R2" s="393"/>
      <c r="S2" s="393"/>
      <c r="T2" s="393"/>
      <c r="U2" s="393"/>
    </row>
    <row r="3" spans="1:21" ht="20.100000000000001" customHeight="1">
      <c r="A3" s="69" t="s">
        <v>196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1"/>
      <c r="O3" s="71"/>
      <c r="P3" s="71"/>
      <c r="Q3" s="71"/>
      <c r="R3" s="71"/>
      <c r="S3" s="71"/>
      <c r="T3" s="71"/>
      <c r="U3" s="72"/>
    </row>
    <row r="4" spans="1:21" ht="20.100000000000001" customHeight="1">
      <c r="A4" s="73" t="s">
        <v>54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U4" s="75"/>
    </row>
    <row r="5" spans="1:21" ht="20.100000000000001" customHeight="1">
      <c r="A5" s="73" t="s">
        <v>47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U5" s="75"/>
    </row>
    <row r="6" spans="1:21" ht="20.100000000000001" customHeight="1">
      <c r="A6" s="76" t="s">
        <v>45</v>
      </c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8"/>
      <c r="O6" s="78"/>
      <c r="P6" s="78"/>
      <c r="Q6" s="78"/>
      <c r="R6" s="78"/>
      <c r="S6" s="78"/>
      <c r="T6" s="78"/>
      <c r="U6" s="79"/>
    </row>
    <row r="7" spans="1:21" ht="20.100000000000001" customHeight="1">
      <c r="A7" s="80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71"/>
      <c r="O7" s="71"/>
      <c r="P7" s="71"/>
      <c r="Q7" s="71"/>
      <c r="R7" s="71"/>
      <c r="S7" s="71"/>
      <c r="T7" s="71"/>
      <c r="U7" s="72"/>
    </row>
    <row r="8" spans="1:21" ht="20.100000000000001" customHeight="1">
      <c r="A8" s="82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U8" s="75"/>
    </row>
    <row r="9" spans="1:21" ht="20.100000000000001" customHeight="1">
      <c r="A9" s="82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U9" s="75"/>
    </row>
    <row r="10" spans="1:21" ht="20.100000000000001" customHeight="1">
      <c r="A10" s="82"/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U10" s="75"/>
    </row>
    <row r="11" spans="1:21" ht="20.100000000000001" customHeight="1">
      <c r="A11" s="82"/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U11" s="75"/>
    </row>
    <row r="12" spans="1:21" ht="20.100000000000001" customHeight="1">
      <c r="A12" s="82"/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U12" s="75"/>
    </row>
    <row r="13" spans="1:21" ht="20.100000000000001" customHeight="1">
      <c r="A13" s="82"/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U13" s="75"/>
    </row>
    <row r="14" spans="1:21" ht="20.100000000000001" customHeight="1">
      <c r="A14" s="84"/>
      <c r="U14" s="75"/>
    </row>
    <row r="15" spans="1:21" ht="20.100000000000001" customHeight="1">
      <c r="A15" s="84"/>
      <c r="U15" s="75"/>
    </row>
    <row r="16" spans="1:21" ht="20.100000000000001" customHeight="1">
      <c r="A16" s="84"/>
      <c r="U16" s="75"/>
    </row>
    <row r="17" spans="1:21" ht="20.100000000000001" customHeight="1">
      <c r="A17" s="84"/>
      <c r="U17" s="75"/>
    </row>
    <row r="18" spans="1:21" ht="20.100000000000001" customHeight="1">
      <c r="A18" s="84"/>
      <c r="U18" s="75"/>
    </row>
    <row r="19" spans="1:21" ht="20.100000000000001" customHeight="1">
      <c r="A19" s="84"/>
      <c r="U19" s="75"/>
    </row>
    <row r="20" spans="1:21" ht="20.100000000000001" customHeight="1">
      <c r="A20" s="84"/>
      <c r="U20" s="75"/>
    </row>
    <row r="21" spans="1:21" ht="20.100000000000001" customHeight="1">
      <c r="A21" s="84"/>
      <c r="U21" s="75"/>
    </row>
    <row r="22" spans="1:21" ht="20.100000000000001" customHeight="1">
      <c r="A22" s="84"/>
      <c r="U22" s="75"/>
    </row>
    <row r="23" spans="1:21" ht="20.100000000000001" customHeight="1">
      <c r="A23" s="87"/>
      <c r="B23" s="78"/>
      <c r="C23" s="88"/>
      <c r="D23" s="78"/>
      <c r="E23" s="89"/>
      <c r="F23" s="89"/>
      <c r="G23" s="89"/>
      <c r="H23" s="89"/>
      <c r="I23" s="89"/>
      <c r="J23" s="89"/>
      <c r="K23" s="89"/>
      <c r="L23" s="89"/>
      <c r="M23" s="78"/>
      <c r="N23" s="78"/>
      <c r="O23" s="78"/>
      <c r="P23" s="78"/>
      <c r="Q23" s="78"/>
      <c r="R23" s="78"/>
      <c r="S23" s="78"/>
      <c r="T23" s="78"/>
      <c r="U23" s="79"/>
    </row>
  </sheetData>
  <mergeCells count="2">
    <mergeCell ref="A1:U1"/>
    <mergeCell ref="A2:U2"/>
  </mergeCells>
  <phoneticPr fontId="43" type="noConversion"/>
  <pageMargins left="0.7086111307144165" right="0.7086111307144165" top="0.74763888120651245" bottom="0.74763888120651245" header="0.31486111879348755" footer="0.31486111879348755"/>
  <pageSetup paperSize="9" orientation="landscape" horizontalDpi="12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9</vt:i4>
      </vt:variant>
    </vt:vector>
  </HeadingPairs>
  <TitlesOfParts>
    <vt:vector size="22" baseType="lpstr">
      <vt:lpstr>갑지 </vt:lpstr>
      <vt:lpstr>원가계산서</vt:lpstr>
      <vt:lpstr>물량산출서</vt:lpstr>
      <vt:lpstr>내역서</vt:lpstr>
      <vt:lpstr>물품기자재내역</vt:lpstr>
      <vt:lpstr>중기단가목록</vt:lpstr>
      <vt:lpstr>중기단가산출서</vt:lpstr>
      <vt:lpstr>관급자재내역</vt:lpstr>
      <vt:lpstr> 공사설정 </vt:lpstr>
      <vt:lpstr>Sheet1</vt:lpstr>
      <vt:lpstr>일위대가</vt:lpstr>
      <vt:lpstr>관급자재단가대비표</vt:lpstr>
      <vt:lpstr>조달수수료산출</vt:lpstr>
      <vt:lpstr>관급자재내역!Print_Area</vt:lpstr>
      <vt:lpstr>관급자재단가대비표!Print_Area</vt:lpstr>
      <vt:lpstr>물품기자재내역!Print_Area</vt:lpstr>
      <vt:lpstr>일위대가!Print_Area</vt:lpstr>
      <vt:lpstr>조달수수료산출!Print_Area</vt:lpstr>
      <vt:lpstr>중기단가목록!Print_Area</vt:lpstr>
      <vt:lpstr>중기단가산출서!Print_Area</vt:lpstr>
      <vt:lpstr>중기단가목록!Print_Titles</vt:lpstr>
      <vt:lpstr>중기단가산출서!Print_Titles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cp:lastPrinted>2022-11-03T10:55:49Z</cp:lastPrinted>
  <dcterms:created xsi:type="dcterms:W3CDTF">2018-04-02T07:06:04Z</dcterms:created>
  <dcterms:modified xsi:type="dcterms:W3CDTF">2026-07-22T01:14:28Z</dcterms:modified>
  <cp:version>1100.0100.01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MTIyIiwibG9nVGltZSI6IjIwMjYtMDctMjNUMDI6MDc6NDhaIiwicElEIjoiMiIsInRyYWNlSWQiOiJEQzRFNjdFQ0YwRDAwQzVCODZFMjdBMUQ3RDhEODQ0NyIsInVzZXJDb2RlIjoiZGVzMDQyNzAifSwibm9kZTIiOnsiZHNkIjoiMDEwMDAwMDAwMDAwMjEyMiIsImxvZ1RpbWUiOiIyMDI2LTA3LTIzVDAyOjA3OjQ4WiIsInBJRCI6IjIiLCJ0cmFjZUlkIjoiREM0RTY3RUNGMEQwMEM1Qjg2RTI3QTFEN0Q4RDg0NDciLCJ1c2VyQ29kZSI6ImRlczA0MjcwIn0sIm5vZGUzIjp7ImRzZCI6IjAxMDAwMDAwMDAwMDIxMjIiLCJsb2dUaW1lIjoiMjAyNi0wNy0yM1QwMjowNzo0OFoiLCJwSUQiOiIyIiwidHJhY2VJZCI6IkRDNEU2N0VDRjBEMDBDNUI4NkUyN0ExRDdEOEQ4NDQ3IiwidXNlckNvZGUiOiJkZXMwNDI3MCJ9LCJub2RlNCI6eyJkc2QiOiIwMTAwMDAwMDAwMDAyMTIyIiwibG9nVGltZSI6IjIwMjYtMDctMjNUMDI6MDc6NDhaIiwicElEIjoiMiIsInRyYWNlSWQiOiJEQzRFNjdFQ0YwRDAwQzVCODZFMjdBMUQ3RDhEODQ0NyIsInVzZXJDb2RlIjoiZGVzMDQyNzAifSwibm9kZTUiOnsiZHNkIjoiMDAwMDAwMDAwMDAwMDAwMCIsImxvZ1RpbWUiOiIyMDI2LTA3LTIzVDAyOjA4OjA4WiIsInBJRCI6MjA0OCwidHJhY2VJZCI6IkI3NzFGOUZEQTVGNjQ5NkNBREFDQUJFMDg3NUU1NkI5IiwidXNlckNvZGUiOiJkZXMwNDI3MCJ9LCJub2RlQ291bnQiOjJ9</vt:lpwstr>
  </property>
  <property fmtid="{D5CDD505-2E9C-101B-9397-08002B2CF9AE}" name="OpenDocument" pid="5">
    <vt:lpwstr>False</vt:lpwstr>
  </property>
</Properties>
</file>