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EKR\Desktop\00. 업무\2026\3. 농어촌사업부\1. 중방지구\3. CCTV\"/>
    </mc:Choice>
  </mc:AlternateContent>
  <xr:revisionPtr revIDLastSave="0" documentId="13_ncr:8001_{2242D742-B2B4-431A-90FA-94B70835EC8C}" xr6:coauthVersionLast="47" xr6:coauthVersionMax="47" xr10:uidLastSave="{00000000-0000-0000-0000-000000000000}"/>
  <bookViews>
    <workbookView xWindow="51480" yWindow="-120" windowWidth="29040" windowHeight="15720" activeTab="1" xr2:uid="{00000000-000D-0000-FFFF-FFFF00000000}"/>
  </bookViews>
  <sheets>
    <sheet name="공종별집계표" sheetId="9" r:id="rId1"/>
    <sheet name="공종별내역서" sheetId="8" r:id="rId2"/>
    <sheet name="일위대가목록" sheetId="7" r:id="rId3"/>
    <sheet name="일위대가" sheetId="6" r:id="rId4"/>
    <sheet name="공량산출근거서_일위대가" sheetId="4" r:id="rId5"/>
    <sheet name="단가대비표" sheetId="5" r:id="rId6"/>
    <sheet name="공량설정_일위대가" sheetId="3" state="hidden" r:id="rId7"/>
    <sheet name=" 공사설정 " sheetId="2" state="hidden" r:id="rId8"/>
    <sheet name="Sheet1" sheetId="1" r:id="rId9"/>
  </sheets>
  <definedNames>
    <definedName name="_xlnm.Print_Area" localSheetId="4">공량산출근거서_일위대가!$A$1:$P$85</definedName>
    <definedName name="_xlnm.Print_Area" localSheetId="1">공종별내역서!$A$1:$M$25</definedName>
    <definedName name="_xlnm.Print_Area" localSheetId="0">공종별집계표!$A$1:$M$12</definedName>
    <definedName name="_xlnm.Print_Area" localSheetId="5">단가대비표!$B$1:$X$121</definedName>
    <definedName name="_xlnm.Print_Area" localSheetId="3">일위대가!$A$1:$M$242</definedName>
    <definedName name="_xlnm.Print_Area" localSheetId="2">일위대가목록!$A$1:$J$26</definedName>
    <definedName name="_xlnm.Print_Titles" localSheetId="4">공량산출근거서_일위대가!$1:$3</definedName>
    <definedName name="_xlnm.Print_Titles" localSheetId="1">공종별내역서!$1:$3</definedName>
    <definedName name="_xlnm.Print_Titles" localSheetId="0">공종별집계표!$1:$4</definedName>
    <definedName name="_xlnm.Print_Titles" localSheetId="5">단가대비표!$1:$4</definedName>
    <definedName name="_xlnm.Print_Titles" localSheetId="3">일위대가!$1:$3</definedName>
    <definedName name="_xlnm.Print_Titles" localSheetId="2">일위대가목록!$1:$3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9" l="1"/>
  <c r="G6" i="9"/>
  <c r="E6" i="9"/>
  <c r="E5" i="8"/>
  <c r="F5" i="8" s="1"/>
  <c r="G5" i="8"/>
  <c r="H5" i="8" s="1"/>
  <c r="I5" i="8"/>
  <c r="J5" i="8" s="1"/>
  <c r="K5" i="8"/>
  <c r="E6" i="8"/>
  <c r="F6" i="8" s="1"/>
  <c r="L6" i="8" s="1"/>
  <c r="G6" i="8"/>
  <c r="H6" i="8"/>
  <c r="I6" i="8"/>
  <c r="J6" i="8"/>
  <c r="K6" i="8"/>
  <c r="E7" i="8"/>
  <c r="F7" i="8" s="1"/>
  <c r="G7" i="8"/>
  <c r="H7" i="8"/>
  <c r="I7" i="8"/>
  <c r="J7" i="8" s="1"/>
  <c r="E8" i="8"/>
  <c r="F8" i="8" s="1"/>
  <c r="G8" i="8"/>
  <c r="H8" i="8" s="1"/>
  <c r="I8" i="8"/>
  <c r="J8" i="8" s="1"/>
  <c r="E9" i="8"/>
  <c r="F9" i="8" s="1"/>
  <c r="L9" i="8" s="1"/>
  <c r="G9" i="8"/>
  <c r="H9" i="8"/>
  <c r="I9" i="8"/>
  <c r="J9" i="8"/>
  <c r="K9" i="8"/>
  <c r="E10" i="8"/>
  <c r="F10" i="8" s="1"/>
  <c r="G10" i="8"/>
  <c r="H10" i="8"/>
  <c r="I10" i="8"/>
  <c r="J10" i="8"/>
  <c r="E11" i="8"/>
  <c r="F11" i="8" s="1"/>
  <c r="G11" i="8"/>
  <c r="H11" i="8"/>
  <c r="I11" i="8"/>
  <c r="J11" i="8"/>
  <c r="E12" i="8"/>
  <c r="F12" i="8" s="1"/>
  <c r="G12" i="8"/>
  <c r="H12" i="8"/>
  <c r="I12" i="8"/>
  <c r="J12" i="8" s="1"/>
  <c r="E13" i="8"/>
  <c r="F13" i="8"/>
  <c r="G13" i="8"/>
  <c r="H13" i="8"/>
  <c r="I13" i="8"/>
  <c r="J13" i="8"/>
  <c r="E14" i="8"/>
  <c r="F14" i="8" s="1"/>
  <c r="G14" i="8"/>
  <c r="H14" i="8" s="1"/>
  <c r="I14" i="8"/>
  <c r="J14" i="8"/>
  <c r="K14" i="8"/>
  <c r="E15" i="8"/>
  <c r="F15" i="8" s="1"/>
  <c r="G15" i="8"/>
  <c r="H15" i="8" s="1"/>
  <c r="I15" i="8"/>
  <c r="J15" i="8"/>
  <c r="K15" i="8"/>
  <c r="H17" i="8"/>
  <c r="J17" i="8"/>
  <c r="L14" i="8" l="1"/>
  <c r="L11" i="8"/>
  <c r="L13" i="8"/>
  <c r="K13" i="8"/>
  <c r="K11" i="8"/>
  <c r="L8" i="8"/>
  <c r="H16" i="8"/>
  <c r="K7" i="8"/>
  <c r="L10" i="8"/>
  <c r="H25" i="8"/>
  <c r="G8" i="9" s="1"/>
  <c r="H8" i="9" s="1"/>
  <c r="G7" i="9" s="1"/>
  <c r="L15" i="8"/>
  <c r="K12" i="8"/>
  <c r="K8" i="8"/>
  <c r="K10" i="8"/>
  <c r="J16" i="8"/>
  <c r="J25" i="8"/>
  <c r="I8" i="9" s="1"/>
  <c r="J8" i="9" s="1"/>
  <c r="I7" i="9" s="1"/>
  <c r="L7" i="8"/>
  <c r="L12" i="8"/>
  <c r="L5" i="8"/>
  <c r="F16" i="8"/>
  <c r="E17" i="8"/>
  <c r="F17" i="8" l="1"/>
  <c r="K17" i="8"/>
  <c r="L16" i="8"/>
  <c r="L17" i="8" l="1"/>
  <c r="L25" i="8" s="1"/>
  <c r="F25" i="8"/>
  <c r="E8" i="9" s="1"/>
  <c r="F8" i="9" l="1"/>
  <c r="K8" i="9"/>
  <c r="L8" i="9" l="1"/>
  <c r="E7" i="9"/>
  <c r="M53" i="4" l="1"/>
  <c r="N53" i="4" s="1"/>
  <c r="AB53" i="4" s="1"/>
  <c r="F54" i="4" s="1"/>
  <c r="K54" i="4" s="1"/>
  <c r="I227" i="6" l="1"/>
  <c r="G227" i="6"/>
  <c r="E227" i="6"/>
  <c r="I226" i="6"/>
  <c r="G226" i="6"/>
  <c r="E226" i="6"/>
  <c r="I225" i="6"/>
  <c r="G225" i="6"/>
  <c r="K225" i="6" s="1"/>
  <c r="E225" i="6"/>
  <c r="I224" i="6"/>
  <c r="J224" i="6" s="1"/>
  <c r="G224" i="6"/>
  <c r="I223" i="6"/>
  <c r="J223" i="6" s="1"/>
  <c r="G223" i="6"/>
  <c r="H223" i="6" s="1"/>
  <c r="I222" i="6"/>
  <c r="J222" i="6" s="1"/>
  <c r="G222" i="6"/>
  <c r="H222" i="6" s="1"/>
  <c r="I221" i="6"/>
  <c r="J221" i="6" s="1"/>
  <c r="G221" i="6"/>
  <c r="H221" i="6" s="1"/>
  <c r="I220" i="6"/>
  <c r="J220" i="6" s="1"/>
  <c r="G220" i="6"/>
  <c r="I219" i="6"/>
  <c r="J219" i="6" s="1"/>
  <c r="G219" i="6"/>
  <c r="I218" i="6"/>
  <c r="J218" i="6" s="1"/>
  <c r="G218" i="6"/>
  <c r="I217" i="6"/>
  <c r="J217" i="6" s="1"/>
  <c r="G217" i="6"/>
  <c r="H217" i="6" s="1"/>
  <c r="I216" i="6"/>
  <c r="J216" i="6" s="1"/>
  <c r="G216" i="6"/>
  <c r="H216" i="6" s="1"/>
  <c r="I215" i="6"/>
  <c r="J215" i="6" s="1"/>
  <c r="G215" i="6"/>
  <c r="I214" i="6"/>
  <c r="J214" i="6" s="1"/>
  <c r="G214" i="6"/>
  <c r="I213" i="6"/>
  <c r="J213" i="6" s="1"/>
  <c r="G213" i="6"/>
  <c r="I212" i="6"/>
  <c r="J212" i="6" s="1"/>
  <c r="G212" i="6"/>
  <c r="I211" i="6"/>
  <c r="G211" i="6"/>
  <c r="H211" i="6" s="1"/>
  <c r="I210" i="6"/>
  <c r="J210" i="6" s="1"/>
  <c r="G210" i="6"/>
  <c r="H210" i="6" s="1"/>
  <c r="I209" i="6"/>
  <c r="J209" i="6" s="1"/>
  <c r="G209" i="6"/>
  <c r="I208" i="6"/>
  <c r="J208" i="6" s="1"/>
  <c r="G208" i="6"/>
  <c r="I207" i="6"/>
  <c r="J207" i="6" s="1"/>
  <c r="G207" i="6"/>
  <c r="I206" i="6"/>
  <c r="J206" i="6" s="1"/>
  <c r="G206" i="6"/>
  <c r="I202" i="6"/>
  <c r="G202" i="6"/>
  <c r="E202" i="6"/>
  <c r="I201" i="6"/>
  <c r="G201" i="6"/>
  <c r="E201" i="6"/>
  <c r="I200" i="6"/>
  <c r="J200" i="6" s="1"/>
  <c r="G200" i="6"/>
  <c r="I199" i="6"/>
  <c r="J199" i="6" s="1"/>
  <c r="G199" i="6"/>
  <c r="I198" i="6"/>
  <c r="J198" i="6" s="1"/>
  <c r="G198" i="6"/>
  <c r="I197" i="6"/>
  <c r="J197" i="6" s="1"/>
  <c r="G197" i="6"/>
  <c r="H197" i="6" s="1"/>
  <c r="I196" i="6"/>
  <c r="J196" i="6" s="1"/>
  <c r="G196" i="6"/>
  <c r="I195" i="6"/>
  <c r="J195" i="6" s="1"/>
  <c r="G195" i="6"/>
  <c r="I194" i="6"/>
  <c r="J194" i="6" s="1"/>
  <c r="G194" i="6"/>
  <c r="I193" i="6"/>
  <c r="J193" i="6" s="1"/>
  <c r="G193" i="6"/>
  <c r="I192" i="6"/>
  <c r="J192" i="6" s="1"/>
  <c r="G192" i="6"/>
  <c r="I191" i="6"/>
  <c r="J191" i="6" s="1"/>
  <c r="G191" i="6"/>
  <c r="H191" i="6" s="1"/>
  <c r="I190" i="6"/>
  <c r="G190" i="6"/>
  <c r="H190" i="6" s="1"/>
  <c r="I189" i="6"/>
  <c r="J189" i="6" s="1"/>
  <c r="G189" i="6"/>
  <c r="H189" i="6" s="1"/>
  <c r="I188" i="6"/>
  <c r="J188" i="6" s="1"/>
  <c r="G188" i="6"/>
  <c r="I187" i="6"/>
  <c r="J187" i="6" s="1"/>
  <c r="G187" i="6"/>
  <c r="I186" i="6"/>
  <c r="J186" i="6" s="1"/>
  <c r="G186" i="6"/>
  <c r="H186" i="6" s="1"/>
  <c r="I185" i="6"/>
  <c r="J185" i="6" s="1"/>
  <c r="G185" i="6"/>
  <c r="I184" i="6"/>
  <c r="G184" i="6"/>
  <c r="H184" i="6" s="1"/>
  <c r="I183" i="6"/>
  <c r="J183" i="6" s="1"/>
  <c r="G183" i="6"/>
  <c r="H183" i="6" s="1"/>
  <c r="I182" i="6"/>
  <c r="J182" i="6" s="1"/>
  <c r="G182" i="6"/>
  <c r="I181" i="6"/>
  <c r="J181" i="6" s="1"/>
  <c r="G181" i="6"/>
  <c r="I180" i="6"/>
  <c r="J180" i="6" s="1"/>
  <c r="G180" i="6"/>
  <c r="I179" i="6"/>
  <c r="J179" i="6" s="1"/>
  <c r="G179" i="6"/>
  <c r="H179" i="6" s="1"/>
  <c r="I178" i="6"/>
  <c r="J178" i="6" s="1"/>
  <c r="G178" i="6"/>
  <c r="H178" i="6" s="1"/>
  <c r="I177" i="6"/>
  <c r="J177" i="6" s="1"/>
  <c r="G177" i="6"/>
  <c r="I176" i="6"/>
  <c r="J176" i="6" s="1"/>
  <c r="G176" i="6"/>
  <c r="I175" i="6"/>
  <c r="J175" i="6" s="1"/>
  <c r="G175" i="6"/>
  <c r="I174" i="6"/>
  <c r="J174" i="6" s="1"/>
  <c r="G174" i="6"/>
  <c r="I173" i="6"/>
  <c r="G173" i="6"/>
  <c r="H173" i="6" s="1"/>
  <c r="I172" i="6"/>
  <c r="J172" i="6" s="1"/>
  <c r="G172" i="6"/>
  <c r="H172" i="6" s="1"/>
  <c r="I171" i="6"/>
  <c r="J171" i="6" s="1"/>
  <c r="G171" i="6"/>
  <c r="I170" i="6"/>
  <c r="J170" i="6" s="1"/>
  <c r="G170" i="6"/>
  <c r="I169" i="6"/>
  <c r="J169" i="6" s="1"/>
  <c r="G169" i="6"/>
  <c r="I168" i="6"/>
  <c r="J168" i="6" s="1"/>
  <c r="G168" i="6"/>
  <c r="I167" i="6"/>
  <c r="J167" i="6" s="1"/>
  <c r="G167" i="6"/>
  <c r="I166" i="6"/>
  <c r="J166" i="6" s="1"/>
  <c r="G166" i="6"/>
  <c r="I165" i="6"/>
  <c r="J165" i="6" s="1"/>
  <c r="G165" i="6"/>
  <c r="I164" i="6"/>
  <c r="J164" i="6" s="1"/>
  <c r="G164" i="6"/>
  <c r="I163" i="6"/>
  <c r="J163" i="6" s="1"/>
  <c r="G163" i="6"/>
  <c r="I162" i="6"/>
  <c r="J162" i="6" s="1"/>
  <c r="G162" i="6"/>
  <c r="I161" i="6"/>
  <c r="G161" i="6"/>
  <c r="H161" i="6" s="1"/>
  <c r="I160" i="6"/>
  <c r="J160" i="6" s="1"/>
  <c r="G160" i="6"/>
  <c r="H160" i="6" s="1"/>
  <c r="I159" i="6"/>
  <c r="J159" i="6" s="1"/>
  <c r="G159" i="6"/>
  <c r="I158" i="6"/>
  <c r="J158" i="6" s="1"/>
  <c r="G158" i="6"/>
  <c r="I157" i="6"/>
  <c r="J157" i="6" s="1"/>
  <c r="G157" i="6"/>
  <c r="I156" i="6"/>
  <c r="J156" i="6" s="1"/>
  <c r="G156" i="6"/>
  <c r="I155" i="6"/>
  <c r="J155" i="6" s="1"/>
  <c r="G155" i="6"/>
  <c r="I154" i="6"/>
  <c r="J154" i="6" s="1"/>
  <c r="G154" i="6"/>
  <c r="I153" i="6"/>
  <c r="J153" i="6" s="1"/>
  <c r="G153" i="6"/>
  <c r="I152" i="6"/>
  <c r="J152" i="6" s="1"/>
  <c r="G152" i="6"/>
  <c r="I151" i="6"/>
  <c r="J151" i="6" s="1"/>
  <c r="G151" i="6"/>
  <c r="I150" i="6"/>
  <c r="J150" i="6" s="1"/>
  <c r="G150" i="6"/>
  <c r="H150" i="6" s="1"/>
  <c r="I149" i="6"/>
  <c r="G149" i="6"/>
  <c r="H149" i="6" s="1"/>
  <c r="I148" i="6"/>
  <c r="G148" i="6"/>
  <c r="H148" i="6" s="1"/>
  <c r="I147" i="6"/>
  <c r="J147" i="6" s="1"/>
  <c r="G147" i="6"/>
  <c r="G142" i="6"/>
  <c r="H142" i="6" s="1"/>
  <c r="E142" i="6"/>
  <c r="G141" i="6"/>
  <c r="H141" i="6" s="1"/>
  <c r="E141" i="6"/>
  <c r="I127" i="6"/>
  <c r="G127" i="6"/>
  <c r="H127" i="6" s="1"/>
  <c r="E128" i="6" s="1"/>
  <c r="F128" i="6" s="1"/>
  <c r="E127" i="6"/>
  <c r="I122" i="6"/>
  <c r="J122" i="6" s="1"/>
  <c r="G122" i="6"/>
  <c r="H122" i="6" s="1"/>
  <c r="E122" i="6"/>
  <c r="F122" i="6" s="1"/>
  <c r="I121" i="6"/>
  <c r="J121" i="6" s="1"/>
  <c r="G121" i="6"/>
  <c r="H121" i="6" s="1"/>
  <c r="E121" i="6"/>
  <c r="I116" i="6"/>
  <c r="J116" i="6" s="1"/>
  <c r="G116" i="6"/>
  <c r="H116" i="6" s="1"/>
  <c r="E116" i="6"/>
  <c r="F116" i="6" s="1"/>
  <c r="I115" i="6"/>
  <c r="J115" i="6" s="1"/>
  <c r="G115" i="6"/>
  <c r="H115" i="6" s="1"/>
  <c r="E115" i="6"/>
  <c r="I114" i="6"/>
  <c r="J114" i="6" s="1"/>
  <c r="G114" i="6"/>
  <c r="E114" i="6"/>
  <c r="F114" i="6" s="1"/>
  <c r="I109" i="6"/>
  <c r="J109" i="6" s="1"/>
  <c r="G109" i="6"/>
  <c r="H109" i="6" s="1"/>
  <c r="E109" i="6"/>
  <c r="I108" i="6"/>
  <c r="J108" i="6" s="1"/>
  <c r="G108" i="6"/>
  <c r="E108" i="6"/>
  <c r="F108" i="6" s="1"/>
  <c r="I102" i="6"/>
  <c r="J102" i="6" s="1"/>
  <c r="G102" i="6"/>
  <c r="H102" i="6" s="1"/>
  <c r="E102" i="6"/>
  <c r="I101" i="6"/>
  <c r="J101" i="6" s="1"/>
  <c r="G101" i="6"/>
  <c r="H101" i="6" s="1"/>
  <c r="E101" i="6"/>
  <c r="F101" i="6" s="1"/>
  <c r="I95" i="6"/>
  <c r="G95" i="6"/>
  <c r="E95" i="6"/>
  <c r="I94" i="6"/>
  <c r="G94" i="6"/>
  <c r="E94" i="6"/>
  <c r="I93" i="6"/>
  <c r="J93" i="6" s="1"/>
  <c r="G93" i="6"/>
  <c r="H93" i="6" s="1"/>
  <c r="I87" i="6"/>
  <c r="G87" i="6"/>
  <c r="E87" i="6"/>
  <c r="I86" i="6"/>
  <c r="G86" i="6"/>
  <c r="E86" i="6"/>
  <c r="I85" i="6"/>
  <c r="G85" i="6"/>
  <c r="H85" i="6" s="1"/>
  <c r="I79" i="6"/>
  <c r="G79" i="6"/>
  <c r="E79" i="6"/>
  <c r="I78" i="6"/>
  <c r="G78" i="6"/>
  <c r="K78" i="6" s="1"/>
  <c r="E78" i="6"/>
  <c r="I77" i="6"/>
  <c r="J77" i="6" s="1"/>
  <c r="G77" i="6"/>
  <c r="H77" i="6" s="1"/>
  <c r="I71" i="6"/>
  <c r="J71" i="6" s="1"/>
  <c r="G71" i="6"/>
  <c r="H71" i="6" s="1"/>
  <c r="E71" i="6"/>
  <c r="I70" i="6"/>
  <c r="J70" i="6" s="1"/>
  <c r="G70" i="6"/>
  <c r="E70" i="6"/>
  <c r="F70" i="6" s="1"/>
  <c r="I64" i="6"/>
  <c r="J64" i="6" s="1"/>
  <c r="G64" i="6"/>
  <c r="E64" i="6"/>
  <c r="I63" i="6"/>
  <c r="J63" i="6" s="1"/>
  <c r="G63" i="6"/>
  <c r="H63" i="6" s="1"/>
  <c r="E63" i="6"/>
  <c r="F63" i="6" s="1"/>
  <c r="I57" i="6"/>
  <c r="J57" i="6" s="1"/>
  <c r="G57" i="6"/>
  <c r="H57" i="6" s="1"/>
  <c r="E57" i="6"/>
  <c r="I56" i="6"/>
  <c r="J56" i="6" s="1"/>
  <c r="G56" i="6"/>
  <c r="H56" i="6" s="1"/>
  <c r="E56" i="6"/>
  <c r="I50" i="6"/>
  <c r="K50" i="6" s="1"/>
  <c r="G50" i="6"/>
  <c r="E50" i="6"/>
  <c r="I49" i="6"/>
  <c r="G49" i="6"/>
  <c r="E49" i="6"/>
  <c r="I48" i="6"/>
  <c r="J48" i="6" s="1"/>
  <c r="G48" i="6"/>
  <c r="H48" i="6" s="1"/>
  <c r="I42" i="6"/>
  <c r="G42" i="6"/>
  <c r="E42" i="6"/>
  <c r="I41" i="6"/>
  <c r="J41" i="6" s="1"/>
  <c r="G41" i="6"/>
  <c r="H41" i="6" s="1"/>
  <c r="I35" i="6"/>
  <c r="G35" i="6"/>
  <c r="E35" i="6"/>
  <c r="I34" i="6"/>
  <c r="G34" i="6"/>
  <c r="E34" i="6"/>
  <c r="I33" i="6"/>
  <c r="J33" i="6" s="1"/>
  <c r="G33" i="6"/>
  <c r="I27" i="6"/>
  <c r="J27" i="6" s="1"/>
  <c r="G27" i="6"/>
  <c r="E27" i="6"/>
  <c r="F27" i="6" s="1"/>
  <c r="I26" i="6"/>
  <c r="J26" i="6" s="1"/>
  <c r="G26" i="6"/>
  <c r="E26" i="6"/>
  <c r="I20" i="6"/>
  <c r="G20" i="6"/>
  <c r="H20" i="6" s="1"/>
  <c r="E20" i="6"/>
  <c r="F20" i="6" s="1"/>
  <c r="I19" i="6"/>
  <c r="J19" i="6" s="1"/>
  <c r="G19" i="6"/>
  <c r="H19" i="6" s="1"/>
  <c r="E19" i="6"/>
  <c r="I13" i="6"/>
  <c r="G13" i="6"/>
  <c r="E13" i="6"/>
  <c r="I12" i="6"/>
  <c r="J12" i="6" s="1"/>
  <c r="G12" i="6"/>
  <c r="I6" i="6"/>
  <c r="G6" i="6"/>
  <c r="E6" i="6"/>
  <c r="I5" i="6"/>
  <c r="J5" i="6" s="1"/>
  <c r="G5" i="6"/>
  <c r="H5" i="6" s="1"/>
  <c r="M83" i="4"/>
  <c r="N83" i="4" s="1"/>
  <c r="AA83" i="4" s="1"/>
  <c r="F85" i="4" s="1"/>
  <c r="K85" i="4" s="1"/>
  <c r="D94" i="6" s="1"/>
  <c r="M82" i="4"/>
  <c r="N82" i="4" s="1"/>
  <c r="Y82" i="4" s="1"/>
  <c r="F84" i="4" s="1"/>
  <c r="K84" i="4" s="1"/>
  <c r="D95" i="6" s="1"/>
  <c r="F95" i="6" s="1"/>
  <c r="M78" i="4"/>
  <c r="N78" i="4" s="1"/>
  <c r="AA78" i="4" s="1"/>
  <c r="F80" i="4" s="1"/>
  <c r="K80" i="4" s="1"/>
  <c r="D86" i="6" s="1"/>
  <c r="H86" i="6" s="1"/>
  <c r="M77" i="4"/>
  <c r="N77" i="4" s="1"/>
  <c r="Y77" i="4" s="1"/>
  <c r="F79" i="4" s="1"/>
  <c r="K79" i="4" s="1"/>
  <c r="D87" i="6" s="1"/>
  <c r="M73" i="4"/>
  <c r="N73" i="4" s="1"/>
  <c r="AF73" i="4" s="1"/>
  <c r="F75" i="4" s="1"/>
  <c r="K75" i="4" s="1"/>
  <c r="D78" i="6" s="1"/>
  <c r="M72" i="4"/>
  <c r="N72" i="4" s="1"/>
  <c r="AG72" i="4" s="1"/>
  <c r="F74" i="4" s="1"/>
  <c r="K74" i="4" s="1"/>
  <c r="D79" i="6" s="1"/>
  <c r="M68" i="4"/>
  <c r="N68" i="4" s="1"/>
  <c r="AF68" i="4" s="1"/>
  <c r="F70" i="4" s="1"/>
  <c r="K70" i="4" s="1"/>
  <c r="D49" i="6" s="1"/>
  <c r="J49" i="6" s="1"/>
  <c r="M67" i="4"/>
  <c r="N67" i="4" s="1"/>
  <c r="AD67" i="4" s="1"/>
  <c r="F69" i="4" s="1"/>
  <c r="K69" i="4" s="1"/>
  <c r="D50" i="6" s="1"/>
  <c r="F50" i="6" s="1"/>
  <c r="M64" i="4"/>
  <c r="N64" i="4" s="1"/>
  <c r="AB64" i="4" s="1"/>
  <c r="F65" i="4" s="1"/>
  <c r="K65" i="4" s="1"/>
  <c r="D42" i="6" s="1"/>
  <c r="M60" i="4"/>
  <c r="N60" i="4" s="1"/>
  <c r="AE60" i="4" s="1"/>
  <c r="F62" i="4" s="1"/>
  <c r="K62" i="4" s="1"/>
  <c r="D34" i="6" s="1"/>
  <c r="J34" i="6" s="1"/>
  <c r="M59" i="4"/>
  <c r="N59" i="4" s="1"/>
  <c r="AD59" i="4" s="1"/>
  <c r="F61" i="4" s="1"/>
  <c r="K61" i="4" s="1"/>
  <c r="D35" i="6" s="1"/>
  <c r="M56" i="4"/>
  <c r="N56" i="4" s="1"/>
  <c r="AB56" i="4" s="1"/>
  <c r="F57" i="4" s="1"/>
  <c r="K57" i="4" s="1"/>
  <c r="D13" i="6" s="1"/>
  <c r="F13" i="6" s="1"/>
  <c r="D6" i="6"/>
  <c r="J6" i="6" s="1"/>
  <c r="M48" i="4"/>
  <c r="N48" i="4" s="1"/>
  <c r="X48" i="4" s="1"/>
  <c r="M47" i="4"/>
  <c r="N47" i="4" s="1"/>
  <c r="X47" i="4" s="1"/>
  <c r="F51" i="4" s="1"/>
  <c r="K51" i="4" s="1"/>
  <c r="D227" i="6" s="1"/>
  <c r="M46" i="4"/>
  <c r="N46" i="4" s="1"/>
  <c r="AA46" i="4" s="1"/>
  <c r="F50" i="4" s="1"/>
  <c r="K50" i="4" s="1"/>
  <c r="D226" i="6" s="1"/>
  <c r="M45" i="4"/>
  <c r="N45" i="4" s="1"/>
  <c r="Y45" i="4" s="1"/>
  <c r="F49" i="4" s="1"/>
  <c r="K49" i="4" s="1"/>
  <c r="D225" i="6" s="1"/>
  <c r="M41" i="4"/>
  <c r="N41" i="4" s="1"/>
  <c r="X41" i="4" s="1"/>
  <c r="M40" i="4"/>
  <c r="N40" i="4" s="1"/>
  <c r="V40" i="4" s="1"/>
  <c r="M39" i="4"/>
  <c r="N39" i="4" s="1"/>
  <c r="V39" i="4" s="1"/>
  <c r="M38" i="4"/>
  <c r="N38" i="4" s="1"/>
  <c r="V38" i="4" s="1"/>
  <c r="M37" i="4"/>
  <c r="N37" i="4" s="1"/>
  <c r="V37" i="4" s="1"/>
  <c r="M36" i="4"/>
  <c r="N36" i="4" s="1"/>
  <c r="V36" i="4" s="1"/>
  <c r="M35" i="4"/>
  <c r="N35" i="4" s="1"/>
  <c r="X35" i="4" s="1"/>
  <c r="M34" i="4"/>
  <c r="N34" i="4" s="1"/>
  <c r="X34" i="4" s="1"/>
  <c r="M33" i="4"/>
  <c r="N33" i="4"/>
  <c r="V33" i="4" s="1"/>
  <c r="M32" i="4"/>
  <c r="N32" i="4" s="1"/>
  <c r="V32" i="4" s="1"/>
  <c r="M31" i="4"/>
  <c r="N31" i="4" s="1"/>
  <c r="V31" i="4" s="1"/>
  <c r="M30" i="4"/>
  <c r="N30" i="4" s="1"/>
  <c r="V30" i="4" s="1"/>
  <c r="M29" i="4"/>
  <c r="N29" i="4"/>
  <c r="X29" i="4" s="1"/>
  <c r="M28" i="4"/>
  <c r="N28" i="4" s="1"/>
  <c r="X28" i="4" s="1"/>
  <c r="M27" i="4"/>
  <c r="N27" i="4" s="1"/>
  <c r="X27" i="4" s="1"/>
  <c r="M26" i="4"/>
  <c r="N26" i="4" s="1"/>
  <c r="X26" i="4" s="1"/>
  <c r="M25" i="4"/>
  <c r="N25" i="4" s="1"/>
  <c r="X25" i="4" s="1"/>
  <c r="M24" i="4"/>
  <c r="N24" i="4" s="1"/>
  <c r="V24" i="4" s="1"/>
  <c r="M23" i="4"/>
  <c r="N23" i="4" s="1"/>
  <c r="V23" i="4" s="1"/>
  <c r="M22" i="4"/>
  <c r="N22" i="4" s="1"/>
  <c r="V22" i="4" s="1"/>
  <c r="M21" i="4"/>
  <c r="N21" i="4" s="1"/>
  <c r="V21" i="4" s="1"/>
  <c r="M20" i="4"/>
  <c r="N20" i="4" s="1"/>
  <c r="V20" i="4" s="1"/>
  <c r="M19" i="4"/>
  <c r="N19" i="4" s="1"/>
  <c r="V19" i="4" s="1"/>
  <c r="M18" i="4"/>
  <c r="N18" i="4" s="1"/>
  <c r="V18" i="4" s="1"/>
  <c r="M17" i="4"/>
  <c r="N17" i="4" s="1"/>
  <c r="V17" i="4" s="1"/>
  <c r="M16" i="4"/>
  <c r="N16" i="4" s="1"/>
  <c r="X16" i="4" s="1"/>
  <c r="M15" i="4"/>
  <c r="N15" i="4" s="1"/>
  <c r="X15" i="4" s="1"/>
  <c r="M14" i="4"/>
  <c r="N14" i="4" s="1"/>
  <c r="X14" i="4" s="1"/>
  <c r="M13" i="4"/>
  <c r="N13" i="4"/>
  <c r="X13" i="4" s="1"/>
  <c r="M12" i="4"/>
  <c r="N12" i="4" s="1"/>
  <c r="X12" i="4" s="1"/>
  <c r="M11" i="4"/>
  <c r="N11" i="4" s="1"/>
  <c r="V11" i="4" s="1"/>
  <c r="M10" i="4"/>
  <c r="N10" i="4" s="1"/>
  <c r="V10" i="4" s="1"/>
  <c r="M9" i="4"/>
  <c r="N9" i="4" s="1"/>
  <c r="V9" i="4" s="1"/>
  <c r="M8" i="4"/>
  <c r="N8" i="4" s="1"/>
  <c r="V8" i="4" s="1"/>
  <c r="M7" i="4"/>
  <c r="N7" i="4" s="1"/>
  <c r="V7" i="4" s="1"/>
  <c r="M6" i="4"/>
  <c r="N6" i="4" s="1"/>
  <c r="V6" i="4" s="1"/>
  <c r="M5" i="4"/>
  <c r="N5" i="4" s="1"/>
  <c r="V5" i="4" s="1"/>
  <c r="V121" i="5"/>
  <c r="V120" i="5"/>
  <c r="V119" i="5"/>
  <c r="V118" i="5"/>
  <c r="O117" i="5"/>
  <c r="O116" i="5"/>
  <c r="O115" i="5"/>
  <c r="O114" i="5"/>
  <c r="E208" i="6" s="1"/>
  <c r="O113" i="5"/>
  <c r="E216" i="6" s="1"/>
  <c r="F216" i="6" s="1"/>
  <c r="O112" i="5"/>
  <c r="O111" i="5"/>
  <c r="O110" i="5"/>
  <c r="E214" i="6" s="1"/>
  <c r="O109" i="5"/>
  <c r="O108" i="5"/>
  <c r="E213" i="6" s="1"/>
  <c r="F213" i="6" s="1"/>
  <c r="O107" i="5"/>
  <c r="E212" i="6" s="1"/>
  <c r="O106" i="5"/>
  <c r="O105" i="5"/>
  <c r="O104" i="5"/>
  <c r="O103" i="5"/>
  <c r="E219" i="6" s="1"/>
  <c r="F219" i="6" s="1"/>
  <c r="O102" i="5"/>
  <c r="E218" i="6" s="1"/>
  <c r="O101" i="5"/>
  <c r="E217" i="6" s="1"/>
  <c r="O100" i="5"/>
  <c r="O99" i="5"/>
  <c r="O98" i="5"/>
  <c r="O97" i="5"/>
  <c r="O96" i="5"/>
  <c r="O95" i="5"/>
  <c r="O94" i="5"/>
  <c r="O93" i="5"/>
  <c r="E187" i="6" s="1"/>
  <c r="F187" i="6" s="1"/>
  <c r="O92" i="5"/>
  <c r="E186" i="6" s="1"/>
  <c r="O91" i="5"/>
  <c r="E165" i="6" s="1"/>
  <c r="O90" i="5"/>
  <c r="E164" i="6" s="1"/>
  <c r="O89" i="5"/>
  <c r="E179" i="6" s="1"/>
  <c r="F179" i="6" s="1"/>
  <c r="O88" i="5"/>
  <c r="E180" i="6" s="1"/>
  <c r="O87" i="5"/>
  <c r="E181" i="6" s="1"/>
  <c r="O86" i="5"/>
  <c r="O85" i="5"/>
  <c r="E199" i="6" s="1"/>
  <c r="O84" i="5"/>
  <c r="E155" i="6" s="1"/>
  <c r="F155" i="6" s="1"/>
  <c r="O83" i="5"/>
  <c r="O82" i="5"/>
  <c r="E193" i="6" s="1"/>
  <c r="O81" i="5"/>
  <c r="E196" i="6" s="1"/>
  <c r="O80" i="5"/>
  <c r="E168" i="6" s="1"/>
  <c r="O79" i="5"/>
  <c r="E151" i="6" s="1"/>
  <c r="O78" i="5"/>
  <c r="E153" i="6" s="1"/>
  <c r="F153" i="6" s="1"/>
  <c r="O77" i="5"/>
  <c r="O76" i="5"/>
  <c r="E147" i="6" s="1"/>
  <c r="F147" i="6" s="1"/>
  <c r="O75" i="5"/>
  <c r="O74" i="5"/>
  <c r="O73" i="5"/>
  <c r="E161" i="6" s="1"/>
  <c r="O72" i="5"/>
  <c r="E12" i="6" s="1"/>
  <c r="O71" i="5"/>
  <c r="O70" i="5"/>
  <c r="E160" i="6" s="1"/>
  <c r="O69" i="5"/>
  <c r="E5" i="6" s="1"/>
  <c r="F5" i="6" s="1"/>
  <c r="O68" i="5"/>
  <c r="O67" i="5"/>
  <c r="O66" i="5"/>
  <c r="E156" i="6" s="1"/>
  <c r="F156" i="6" s="1"/>
  <c r="O65" i="5"/>
  <c r="E157" i="6" s="1"/>
  <c r="F157" i="6" s="1"/>
  <c r="V64" i="5"/>
  <c r="V63" i="5"/>
  <c r="I142" i="6" s="1"/>
  <c r="V51" i="5"/>
  <c r="O50" i="5"/>
  <c r="O49" i="5"/>
  <c r="O48" i="5"/>
  <c r="E77" i="6" s="1"/>
  <c r="F77" i="6" s="1"/>
  <c r="O47" i="5"/>
  <c r="E48" i="6" s="1"/>
  <c r="F48" i="6" s="1"/>
  <c r="O46" i="5"/>
  <c r="E41" i="6" s="1"/>
  <c r="F41" i="6" s="1"/>
  <c r="O45" i="5"/>
  <c r="E33" i="6" s="1"/>
  <c r="F33" i="6" s="1"/>
  <c r="O44" i="5"/>
  <c r="O43" i="5"/>
  <c r="E197" i="6" s="1"/>
  <c r="O42" i="5"/>
  <c r="E220" i="6" s="1"/>
  <c r="O41" i="5"/>
  <c r="E93" i="6" s="1"/>
  <c r="F93" i="6" s="1"/>
  <c r="O40" i="5"/>
  <c r="E85" i="6" s="1"/>
  <c r="F85" i="6" s="1"/>
  <c r="O39" i="5"/>
  <c r="E163" i="6" s="1"/>
  <c r="F163" i="6" s="1"/>
  <c r="O38" i="5"/>
  <c r="E162" i="6" s="1"/>
  <c r="O37" i="5"/>
  <c r="E169" i="6" s="1"/>
  <c r="F169" i="6" s="1"/>
  <c r="O36" i="5"/>
  <c r="O35" i="5"/>
  <c r="O34" i="5"/>
  <c r="O33" i="5"/>
  <c r="E173" i="6" s="1"/>
  <c r="O32" i="5"/>
  <c r="E172" i="6" s="1"/>
  <c r="K172" i="6" s="1"/>
  <c r="O31" i="5"/>
  <c r="E185" i="6" s="1"/>
  <c r="O30" i="5"/>
  <c r="O29" i="5"/>
  <c r="E176" i="6" s="1"/>
  <c r="O28" i="5"/>
  <c r="E177" i="6" s="1"/>
  <c r="O27" i="5"/>
  <c r="E166" i="6" s="1"/>
  <c r="F166" i="6" s="1"/>
  <c r="O26" i="5"/>
  <c r="E183" i="6" s="1"/>
  <c r="O25" i="5"/>
  <c r="E182" i="6" s="1"/>
  <c r="F182" i="6" s="1"/>
  <c r="O24" i="5"/>
  <c r="E184" i="6" s="1"/>
  <c r="O23" i="5"/>
  <c r="O22" i="5"/>
  <c r="E222" i="6" s="1"/>
  <c r="F222" i="6" s="1"/>
  <c r="O21" i="5"/>
  <c r="O20" i="5"/>
  <c r="E224" i="6" s="1"/>
  <c r="O19" i="5"/>
  <c r="E188" i="6" s="1"/>
  <c r="O18" i="5"/>
  <c r="E189" i="6" s="1"/>
  <c r="F189" i="6" s="1"/>
  <c r="O17" i="5"/>
  <c r="O16" i="5"/>
  <c r="O15" i="5"/>
  <c r="O14" i="5"/>
  <c r="E152" i="6" s="1"/>
  <c r="F152" i="6" s="1"/>
  <c r="O13" i="5"/>
  <c r="E149" i="6" s="1"/>
  <c r="F149" i="6" s="1"/>
  <c r="O12" i="5"/>
  <c r="O11" i="5"/>
  <c r="O10" i="5"/>
  <c r="O9" i="5"/>
  <c r="E150" i="6" s="1"/>
  <c r="O8" i="5"/>
  <c r="E167" i="6" s="1"/>
  <c r="O7" i="5"/>
  <c r="E178" i="6" s="1"/>
  <c r="F178" i="6" s="1"/>
  <c r="O6" i="5"/>
  <c r="E192" i="6" s="1"/>
  <c r="F192" i="6" s="1"/>
  <c r="O5" i="5"/>
  <c r="H240" i="6"/>
  <c r="H241" i="6" s="1"/>
  <c r="F26" i="7" s="1"/>
  <c r="J240" i="6"/>
  <c r="J241" i="6" s="1"/>
  <c r="G26" i="7" s="1"/>
  <c r="F239" i="6"/>
  <c r="H239" i="6"/>
  <c r="F238" i="6"/>
  <c r="H238" i="6"/>
  <c r="F237" i="6"/>
  <c r="H237" i="6"/>
  <c r="F236" i="6"/>
  <c r="J236" i="6"/>
  <c r="F235" i="6"/>
  <c r="J235" i="6"/>
  <c r="H234" i="6"/>
  <c r="J234" i="6"/>
  <c r="H233" i="6"/>
  <c r="J233" i="6"/>
  <c r="H224" i="6"/>
  <c r="H220" i="6"/>
  <c r="H219" i="6"/>
  <c r="H218" i="6"/>
  <c r="H215" i="6"/>
  <c r="H214" i="6"/>
  <c r="H213" i="6"/>
  <c r="H212" i="6"/>
  <c r="J211" i="6"/>
  <c r="H209" i="6"/>
  <c r="H208" i="6"/>
  <c r="H207" i="6"/>
  <c r="H206" i="6"/>
  <c r="H200" i="6"/>
  <c r="H199" i="6"/>
  <c r="H198" i="6"/>
  <c r="H196" i="6"/>
  <c r="H195" i="6"/>
  <c r="H194" i="6"/>
  <c r="H193" i="6"/>
  <c r="H192" i="6"/>
  <c r="J190" i="6"/>
  <c r="H188" i="6"/>
  <c r="H187" i="6"/>
  <c r="F185" i="6"/>
  <c r="H185" i="6"/>
  <c r="J184" i="6"/>
  <c r="H182" i="6"/>
  <c r="H181" i="6"/>
  <c r="H180" i="6"/>
  <c r="H177" i="6"/>
  <c r="H176" i="6"/>
  <c r="H175" i="6"/>
  <c r="H174" i="6"/>
  <c r="J173" i="6"/>
  <c r="H171" i="6"/>
  <c r="H170" i="6"/>
  <c r="H169" i="6"/>
  <c r="H168" i="6"/>
  <c r="H167" i="6"/>
  <c r="H166" i="6"/>
  <c r="H165" i="6"/>
  <c r="H164" i="6"/>
  <c r="H163" i="6"/>
  <c r="H162" i="6"/>
  <c r="J161" i="6"/>
  <c r="F160" i="6"/>
  <c r="H159" i="6"/>
  <c r="H158" i="6"/>
  <c r="H157" i="6"/>
  <c r="H156" i="6"/>
  <c r="H155" i="6"/>
  <c r="H154" i="6"/>
  <c r="H153" i="6"/>
  <c r="H152" i="6"/>
  <c r="H151" i="6"/>
  <c r="J149" i="6"/>
  <c r="J148" i="6"/>
  <c r="H147" i="6"/>
  <c r="H143" i="6"/>
  <c r="H144" i="6" s="1"/>
  <c r="F23" i="7" s="1"/>
  <c r="J143" i="6"/>
  <c r="J144" i="6" s="1"/>
  <c r="G23" i="7" s="1"/>
  <c r="F142" i="6"/>
  <c r="F141" i="6"/>
  <c r="H137" i="6"/>
  <c r="J137" i="6"/>
  <c r="J138" i="6" s="1"/>
  <c r="G22" i="7" s="1"/>
  <c r="H128" i="6"/>
  <c r="J128" i="6"/>
  <c r="F127" i="6"/>
  <c r="H123" i="6"/>
  <c r="J123" i="6"/>
  <c r="F121" i="6"/>
  <c r="H117" i="6"/>
  <c r="J117" i="6"/>
  <c r="F115" i="6"/>
  <c r="H114" i="6"/>
  <c r="H110" i="6"/>
  <c r="J110" i="6"/>
  <c r="F109" i="6"/>
  <c r="H108" i="6"/>
  <c r="H104" i="6"/>
  <c r="H105" i="6" s="1"/>
  <c r="F17" i="7" s="1"/>
  <c r="J104" i="6"/>
  <c r="J105" i="6" s="1"/>
  <c r="G17" i="7" s="1"/>
  <c r="H103" i="6"/>
  <c r="J103" i="6"/>
  <c r="F102" i="6"/>
  <c r="H97" i="6"/>
  <c r="H98" i="6" s="1"/>
  <c r="F16" i="7" s="1"/>
  <c r="J97" i="6"/>
  <c r="J98" i="6" s="1"/>
  <c r="G16" i="7" s="1"/>
  <c r="H96" i="6"/>
  <c r="J96" i="6"/>
  <c r="H89" i="6"/>
  <c r="H90" i="6" s="1"/>
  <c r="F15" i="7" s="1"/>
  <c r="J89" i="6"/>
  <c r="J90" i="6" s="1"/>
  <c r="G15" i="7" s="1"/>
  <c r="H88" i="6"/>
  <c r="J88" i="6"/>
  <c r="K87" i="6"/>
  <c r="J85" i="6"/>
  <c r="H81" i="6"/>
  <c r="H82" i="6" s="1"/>
  <c r="F14" i="7" s="1"/>
  <c r="J81" i="6"/>
  <c r="J82" i="6" s="1"/>
  <c r="G14" i="7" s="1"/>
  <c r="H80" i="6"/>
  <c r="J80" i="6"/>
  <c r="H73" i="6"/>
  <c r="H74" i="6" s="1"/>
  <c r="F13" i="7" s="1"/>
  <c r="J73" i="6"/>
  <c r="J74" i="6" s="1"/>
  <c r="G13" i="7" s="1"/>
  <c r="H72" i="6"/>
  <c r="J72" i="6"/>
  <c r="F71" i="6"/>
  <c r="H70" i="6"/>
  <c r="H66" i="6"/>
  <c r="H67" i="6" s="1"/>
  <c r="F12" i="7" s="1"/>
  <c r="J66" i="6"/>
  <c r="J67" i="6" s="1"/>
  <c r="G12" i="7" s="1"/>
  <c r="H65" i="6"/>
  <c r="J65" i="6"/>
  <c r="F64" i="6"/>
  <c r="H64" i="6"/>
  <c r="H59" i="6"/>
  <c r="H60" i="6" s="1"/>
  <c r="F11" i="7" s="1"/>
  <c r="J59" i="6"/>
  <c r="J60" i="6" s="1"/>
  <c r="G11" i="7" s="1"/>
  <c r="H58" i="6"/>
  <c r="J58" i="6"/>
  <c r="F57" i="6"/>
  <c r="F56" i="6"/>
  <c r="H52" i="6"/>
  <c r="H53" i="6" s="1"/>
  <c r="F10" i="7" s="1"/>
  <c r="J52" i="6"/>
  <c r="J53" i="6" s="1"/>
  <c r="G10" i="7" s="1"/>
  <c r="H51" i="6"/>
  <c r="J51" i="6"/>
  <c r="H44" i="6"/>
  <c r="H45" i="6" s="1"/>
  <c r="F9" i="7" s="1"/>
  <c r="J44" i="6"/>
  <c r="J45" i="6" s="1"/>
  <c r="G9" i="7" s="1"/>
  <c r="H43" i="6"/>
  <c r="J43" i="6"/>
  <c r="H37" i="6"/>
  <c r="H38" i="6" s="1"/>
  <c r="F8" i="7" s="1"/>
  <c r="J37" i="6"/>
  <c r="J38" i="6" s="1"/>
  <c r="G8" i="7" s="1"/>
  <c r="H36" i="6"/>
  <c r="J36" i="6"/>
  <c r="H33" i="6"/>
  <c r="H29" i="6"/>
  <c r="H30" i="6" s="1"/>
  <c r="F7" i="7" s="1"/>
  <c r="J29" i="6"/>
  <c r="J30" i="6" s="1"/>
  <c r="G7" i="7" s="1"/>
  <c r="H28" i="6"/>
  <c r="J28" i="6"/>
  <c r="H27" i="6"/>
  <c r="F26" i="6"/>
  <c r="H26" i="6"/>
  <c r="H22" i="6"/>
  <c r="H23" i="6" s="1"/>
  <c r="F6" i="7" s="1"/>
  <c r="J22" i="6"/>
  <c r="J23" i="6" s="1"/>
  <c r="G6" i="7" s="1"/>
  <c r="H21" i="6"/>
  <c r="J21" i="6"/>
  <c r="J20" i="6"/>
  <c r="F19" i="6"/>
  <c r="H15" i="6"/>
  <c r="H16" i="6" s="1"/>
  <c r="F5" i="7" s="1"/>
  <c r="J15" i="6"/>
  <c r="J16" i="6" s="1"/>
  <c r="G5" i="7" s="1"/>
  <c r="H14" i="6"/>
  <c r="J14" i="6"/>
  <c r="F12" i="6"/>
  <c r="H12" i="6"/>
  <c r="H8" i="6"/>
  <c r="H9" i="6" s="1"/>
  <c r="F4" i="7" s="1"/>
  <c r="J8" i="6"/>
  <c r="J9" i="6" s="1"/>
  <c r="G4" i="7" s="1"/>
  <c r="H7" i="6"/>
  <c r="J7" i="6"/>
  <c r="F5" i="9"/>
  <c r="F12" i="9" s="1"/>
  <c r="H5" i="9"/>
  <c r="J5" i="9"/>
  <c r="J12" i="9" s="1"/>
  <c r="K5" i="9"/>
  <c r="H13" i="6" l="1"/>
  <c r="E14" i="6" s="1"/>
  <c r="F14" i="6" s="1"/>
  <c r="L14" i="6" s="1"/>
  <c r="F42" i="6"/>
  <c r="J42" i="6"/>
  <c r="F78" i="6"/>
  <c r="H78" i="6"/>
  <c r="H35" i="6"/>
  <c r="J35" i="6"/>
  <c r="F35" i="6"/>
  <c r="L35" i="6" s="1"/>
  <c r="K202" i="6"/>
  <c r="K127" i="6"/>
  <c r="J87" i="6"/>
  <c r="K6" i="6"/>
  <c r="F34" i="6"/>
  <c r="H138" i="6"/>
  <c r="F22" i="7" s="1"/>
  <c r="J13" i="6"/>
  <c r="L13" i="6" s="1"/>
  <c r="K42" i="6"/>
  <c r="J50" i="6"/>
  <c r="K102" i="6"/>
  <c r="J111" i="6"/>
  <c r="G18" i="7" s="1"/>
  <c r="I133" i="6" s="1"/>
  <c r="J133" i="6" s="1"/>
  <c r="F86" i="6"/>
  <c r="K155" i="6"/>
  <c r="J127" i="6"/>
  <c r="H50" i="6"/>
  <c r="K116" i="6"/>
  <c r="F49" i="6"/>
  <c r="J86" i="6"/>
  <c r="H49" i="6"/>
  <c r="K63" i="6"/>
  <c r="K114" i="6"/>
  <c r="K35" i="6"/>
  <c r="K26" i="6"/>
  <c r="K166" i="6"/>
  <c r="K227" i="6"/>
  <c r="K64" i="6"/>
  <c r="J78" i="6"/>
  <c r="L78" i="6" s="1"/>
  <c r="K12" i="6"/>
  <c r="K13" i="6"/>
  <c r="K56" i="6"/>
  <c r="K79" i="6"/>
  <c r="K77" i="6"/>
  <c r="H94" i="6"/>
  <c r="K41" i="6"/>
  <c r="K222" i="6"/>
  <c r="K27" i="6"/>
  <c r="K70" i="6"/>
  <c r="K160" i="6"/>
  <c r="K185" i="6"/>
  <c r="F79" i="6"/>
  <c r="J94" i="6"/>
  <c r="L71" i="6"/>
  <c r="H95" i="6"/>
  <c r="E96" i="6" s="1"/>
  <c r="F96" i="6" s="1"/>
  <c r="L96" i="6" s="1"/>
  <c r="K226" i="6"/>
  <c r="H34" i="6"/>
  <c r="E36" i="6" s="1"/>
  <c r="K36" i="6" s="1"/>
  <c r="K201" i="6"/>
  <c r="H42" i="6"/>
  <c r="E43" i="6" s="1"/>
  <c r="F43" i="6" s="1"/>
  <c r="L43" i="6" s="1"/>
  <c r="K108" i="6"/>
  <c r="K219" i="6"/>
  <c r="J129" i="6"/>
  <c r="G21" i="7" s="1"/>
  <c r="K150" i="6"/>
  <c r="K157" i="6"/>
  <c r="K94" i="6"/>
  <c r="K115" i="6"/>
  <c r="E103" i="6"/>
  <c r="F103" i="6" s="1"/>
  <c r="L103" i="6" s="1"/>
  <c r="E21" i="6"/>
  <c r="K21" i="6" s="1"/>
  <c r="K163" i="6"/>
  <c r="K169" i="6"/>
  <c r="F172" i="6"/>
  <c r="L172" i="6" s="1"/>
  <c r="K149" i="6"/>
  <c r="F150" i="6"/>
  <c r="L150" i="6" s="1"/>
  <c r="K49" i="6"/>
  <c r="K101" i="6"/>
  <c r="K147" i="6"/>
  <c r="K122" i="6"/>
  <c r="H129" i="6"/>
  <c r="F21" i="7" s="1"/>
  <c r="G136" i="6" s="1"/>
  <c r="H136" i="6" s="1"/>
  <c r="K5" i="6"/>
  <c r="K153" i="6"/>
  <c r="K57" i="6"/>
  <c r="K34" i="6"/>
  <c r="K20" i="6"/>
  <c r="E58" i="6"/>
  <c r="F58" i="6" s="1"/>
  <c r="L58" i="6" s="1"/>
  <c r="K142" i="6"/>
  <c r="K48" i="6"/>
  <c r="K71" i="6"/>
  <c r="K86" i="6"/>
  <c r="K182" i="6"/>
  <c r="K152" i="6"/>
  <c r="K19" i="6"/>
  <c r="L114" i="6"/>
  <c r="K121" i="6"/>
  <c r="K33" i="6"/>
  <c r="E110" i="6"/>
  <c r="F110" i="6" s="1"/>
  <c r="K109" i="6"/>
  <c r="F94" i="6"/>
  <c r="H111" i="6"/>
  <c r="F18" i="7" s="1"/>
  <c r="F176" i="6"/>
  <c r="L176" i="6" s="1"/>
  <c r="K176" i="6"/>
  <c r="K180" i="6"/>
  <c r="F180" i="6"/>
  <c r="L180" i="6" s="1"/>
  <c r="L27" i="6"/>
  <c r="F220" i="6"/>
  <c r="L220" i="6" s="1"/>
  <c r="K220" i="6"/>
  <c r="F214" i="6"/>
  <c r="L214" i="6" s="1"/>
  <c r="K214" i="6"/>
  <c r="K177" i="6"/>
  <c r="F177" i="6"/>
  <c r="L177" i="6" s="1"/>
  <c r="L5" i="6"/>
  <c r="K216" i="6"/>
  <c r="F188" i="6"/>
  <c r="L188" i="6" s="1"/>
  <c r="K188" i="6"/>
  <c r="F197" i="6"/>
  <c r="L197" i="6" s="1"/>
  <c r="K197" i="6"/>
  <c r="K164" i="6"/>
  <c r="F164" i="6"/>
  <c r="K167" i="6"/>
  <c r="F167" i="6"/>
  <c r="L167" i="6" s="1"/>
  <c r="F224" i="6"/>
  <c r="L224" i="6" s="1"/>
  <c r="K224" i="6"/>
  <c r="F151" i="6"/>
  <c r="L151" i="6" s="1"/>
  <c r="K151" i="6"/>
  <c r="F165" i="6"/>
  <c r="L165" i="6" s="1"/>
  <c r="K165" i="6"/>
  <c r="H6" i="6"/>
  <c r="E7" i="6" s="1"/>
  <c r="F7" i="6" s="1"/>
  <c r="L7" i="6" s="1"/>
  <c r="J124" i="6"/>
  <c r="G20" i="7" s="1"/>
  <c r="J142" i="6"/>
  <c r="L142" i="6" s="1"/>
  <c r="K192" i="6"/>
  <c r="F173" i="6"/>
  <c r="L173" i="6" s="1"/>
  <c r="K173" i="6"/>
  <c r="F168" i="6"/>
  <c r="L168" i="6" s="1"/>
  <c r="K168" i="6"/>
  <c r="K186" i="6"/>
  <c r="F186" i="6"/>
  <c r="L186" i="6" s="1"/>
  <c r="F217" i="6"/>
  <c r="L217" i="6" s="1"/>
  <c r="K217" i="6"/>
  <c r="F42" i="4"/>
  <c r="K42" i="4" s="1"/>
  <c r="D201" i="6" s="1"/>
  <c r="K85" i="6"/>
  <c r="F6" i="6"/>
  <c r="E28" i="6"/>
  <c r="K28" i="6" s="1"/>
  <c r="E72" i="6"/>
  <c r="F72" i="6" s="1"/>
  <c r="L72" i="6" s="1"/>
  <c r="E123" i="6"/>
  <c r="K123" i="6" s="1"/>
  <c r="H124" i="6"/>
  <c r="F20" i="7" s="1"/>
  <c r="F196" i="6"/>
  <c r="L196" i="6" s="1"/>
  <c r="K196" i="6"/>
  <c r="F218" i="6"/>
  <c r="L218" i="6" s="1"/>
  <c r="K218" i="6"/>
  <c r="F208" i="6"/>
  <c r="L208" i="6" s="1"/>
  <c r="K208" i="6"/>
  <c r="K93" i="6"/>
  <c r="J118" i="6"/>
  <c r="G19" i="7" s="1"/>
  <c r="F193" i="6"/>
  <c r="L193" i="6" s="1"/>
  <c r="K193" i="6"/>
  <c r="F225" i="6"/>
  <c r="H225" i="6"/>
  <c r="J225" i="6"/>
  <c r="K179" i="6"/>
  <c r="K213" i="6"/>
  <c r="F184" i="6"/>
  <c r="L184" i="6" s="1"/>
  <c r="K184" i="6"/>
  <c r="F43" i="4"/>
  <c r="K43" i="4" s="1"/>
  <c r="D202" i="6" s="1"/>
  <c r="F226" i="6"/>
  <c r="H226" i="6"/>
  <c r="J226" i="6"/>
  <c r="F87" i="6"/>
  <c r="H87" i="6"/>
  <c r="F181" i="6"/>
  <c r="L181" i="6" s="1"/>
  <c r="K181" i="6"/>
  <c r="H79" i="6"/>
  <c r="E80" i="6" s="1"/>
  <c r="F80" i="6" s="1"/>
  <c r="L80" i="6" s="1"/>
  <c r="J79" i="6"/>
  <c r="K189" i="6"/>
  <c r="K183" i="6"/>
  <c r="F183" i="6"/>
  <c r="L183" i="6" s="1"/>
  <c r="F162" i="6"/>
  <c r="L162" i="6" s="1"/>
  <c r="K162" i="6"/>
  <c r="K161" i="6"/>
  <c r="F161" i="6"/>
  <c r="L161" i="6" s="1"/>
  <c r="F199" i="6"/>
  <c r="L199" i="6" s="1"/>
  <c r="K199" i="6"/>
  <c r="F227" i="6"/>
  <c r="H227" i="6"/>
  <c r="J227" i="6"/>
  <c r="F212" i="6"/>
  <c r="L212" i="6" s="1"/>
  <c r="K212" i="6"/>
  <c r="I141" i="6"/>
  <c r="E154" i="6"/>
  <c r="E158" i="6"/>
  <c r="E170" i="6"/>
  <c r="K170" i="6" s="1"/>
  <c r="E174" i="6"/>
  <c r="E190" i="6"/>
  <c r="E194" i="6"/>
  <c r="E198" i="6"/>
  <c r="E209" i="6"/>
  <c r="E221" i="6"/>
  <c r="J95" i="6"/>
  <c r="E159" i="6"/>
  <c r="E171" i="6"/>
  <c r="E175" i="6"/>
  <c r="E191" i="6"/>
  <c r="E195" i="6"/>
  <c r="E206" i="6"/>
  <c r="E210" i="6"/>
  <c r="L163" i="6"/>
  <c r="E148" i="6"/>
  <c r="E200" i="6"/>
  <c r="E207" i="6"/>
  <c r="E211" i="6"/>
  <c r="E215" i="6"/>
  <c r="E223" i="6"/>
  <c r="L192" i="6"/>
  <c r="L213" i="6"/>
  <c r="L5" i="9"/>
  <c r="L12" i="9" s="1"/>
  <c r="H12" i="9"/>
  <c r="G11" i="9"/>
  <c r="H11" i="9" s="1"/>
  <c r="G10" i="9" s="1"/>
  <c r="H10" i="9" s="1"/>
  <c r="G9" i="9" s="1"/>
  <c r="E11" i="9"/>
  <c r="L222" i="6"/>
  <c r="L219" i="6"/>
  <c r="L216" i="6"/>
  <c r="L189" i="6"/>
  <c r="K187" i="6"/>
  <c r="L187" i="6"/>
  <c r="L185" i="6"/>
  <c r="L182" i="6"/>
  <c r="L179" i="6"/>
  <c r="K178" i="6"/>
  <c r="L178" i="6"/>
  <c r="L169" i="6"/>
  <c r="L166" i="6"/>
  <c r="L164" i="6"/>
  <c r="L160" i="6"/>
  <c r="L157" i="6"/>
  <c r="K156" i="6"/>
  <c r="L156" i="6"/>
  <c r="L155" i="6"/>
  <c r="L153" i="6"/>
  <c r="L152" i="6"/>
  <c r="L149" i="6"/>
  <c r="L147" i="6"/>
  <c r="L128" i="6"/>
  <c r="F129" i="6"/>
  <c r="L127" i="6"/>
  <c r="L122" i="6"/>
  <c r="L121" i="6"/>
  <c r="L116" i="6"/>
  <c r="L115" i="6"/>
  <c r="E117" i="6"/>
  <c r="H118" i="6"/>
  <c r="F19" i="7" s="1"/>
  <c r="L109" i="6"/>
  <c r="L108" i="6"/>
  <c r="L102" i="6"/>
  <c r="L101" i="6"/>
  <c r="K95" i="6"/>
  <c r="L93" i="6"/>
  <c r="L85" i="6"/>
  <c r="L77" i="6"/>
  <c r="L70" i="6"/>
  <c r="L64" i="6"/>
  <c r="L63" i="6"/>
  <c r="E65" i="6"/>
  <c r="F65" i="6" s="1"/>
  <c r="L65" i="6" s="1"/>
  <c r="L57" i="6"/>
  <c r="L56" i="6"/>
  <c r="L48" i="6"/>
  <c r="L41" i="6"/>
  <c r="L33" i="6"/>
  <c r="L26" i="6"/>
  <c r="L20" i="6"/>
  <c r="L19" i="6"/>
  <c r="L12" i="6"/>
  <c r="K128" i="6"/>
  <c r="K14" i="6"/>
  <c r="L86" i="6" l="1"/>
  <c r="L94" i="6"/>
  <c r="L34" i="6"/>
  <c r="K43" i="6"/>
  <c r="L50" i="6"/>
  <c r="L42" i="6"/>
  <c r="E51" i="6"/>
  <c r="F51" i="6" s="1"/>
  <c r="L51" i="6" s="1"/>
  <c r="E52" i="6" s="1"/>
  <c r="K52" i="6" s="1"/>
  <c r="L95" i="6"/>
  <c r="L49" i="6"/>
  <c r="L129" i="6"/>
  <c r="I136" i="6"/>
  <c r="J136" i="6" s="1"/>
  <c r="L227" i="6"/>
  <c r="F36" i="6"/>
  <c r="L36" i="6" s="1"/>
  <c r="E37" i="6" s="1"/>
  <c r="F37" i="6" s="1"/>
  <c r="K103" i="6"/>
  <c r="F111" i="6"/>
  <c r="E18" i="7" s="1"/>
  <c r="H18" i="7" s="1"/>
  <c r="L110" i="6"/>
  <c r="F21" i="6"/>
  <c r="L21" i="6" s="1"/>
  <c r="E22" i="6" s="1"/>
  <c r="F22" i="6" s="1"/>
  <c r="K110" i="6"/>
  <c r="F28" i="6"/>
  <c r="L28" i="6" s="1"/>
  <c r="E29" i="6" s="1"/>
  <c r="K29" i="6" s="1"/>
  <c r="F123" i="6"/>
  <c r="L123" i="6" s="1"/>
  <c r="L226" i="6"/>
  <c r="L225" i="6"/>
  <c r="K58" i="6"/>
  <c r="L87" i="6"/>
  <c r="E15" i="6"/>
  <c r="F15" i="6" s="1"/>
  <c r="L15" i="6" s="1"/>
  <c r="E59" i="6"/>
  <c r="F59" i="6" s="1"/>
  <c r="L59" i="6" s="1"/>
  <c r="H228" i="6"/>
  <c r="F25" i="7" s="1"/>
  <c r="G232" i="6" s="1"/>
  <c r="E104" i="6"/>
  <c r="F104" i="6" s="1"/>
  <c r="L104" i="6" s="1"/>
  <c r="E88" i="6"/>
  <c r="E44" i="6"/>
  <c r="K44" i="6" s="1"/>
  <c r="J228" i="6"/>
  <c r="G25" i="7" s="1"/>
  <c r="I232" i="6" s="1"/>
  <c r="J232" i="6" s="1"/>
  <c r="L79" i="6"/>
  <c r="E81" i="6" s="1"/>
  <c r="L6" i="6"/>
  <c r="E8" i="6" s="1"/>
  <c r="K8" i="6" s="1"/>
  <c r="F223" i="6"/>
  <c r="L223" i="6" s="1"/>
  <c r="K223" i="6"/>
  <c r="F159" i="6"/>
  <c r="L159" i="6" s="1"/>
  <c r="K159" i="6"/>
  <c r="K158" i="6"/>
  <c r="F158" i="6"/>
  <c r="L158" i="6" s="1"/>
  <c r="F215" i="6"/>
  <c r="L215" i="6" s="1"/>
  <c r="K215" i="6"/>
  <c r="F154" i="6"/>
  <c r="L154" i="6" s="1"/>
  <c r="K154" i="6"/>
  <c r="F170" i="6"/>
  <c r="L170" i="6" s="1"/>
  <c r="F211" i="6"/>
  <c r="L211" i="6" s="1"/>
  <c r="K211" i="6"/>
  <c r="K175" i="6"/>
  <c r="F175" i="6"/>
  <c r="L175" i="6" s="1"/>
  <c r="F207" i="6"/>
  <c r="L207" i="6" s="1"/>
  <c r="K207" i="6"/>
  <c r="J141" i="6"/>
  <c r="L141" i="6" s="1"/>
  <c r="E143" i="6" s="1"/>
  <c r="K141" i="6"/>
  <c r="F200" i="6"/>
  <c r="L200" i="6" s="1"/>
  <c r="K200" i="6"/>
  <c r="E66" i="6"/>
  <c r="F66" i="6" s="1"/>
  <c r="L66" i="6" s="1"/>
  <c r="F148" i="6"/>
  <c r="K148" i="6"/>
  <c r="F221" i="6"/>
  <c r="L221" i="6" s="1"/>
  <c r="K221" i="6"/>
  <c r="F201" i="6"/>
  <c r="H201" i="6"/>
  <c r="H203" i="6" s="1"/>
  <c r="F24" i="7" s="1"/>
  <c r="G231" i="6" s="1"/>
  <c r="H231" i="6" s="1"/>
  <c r="J201" i="6"/>
  <c r="G134" i="6"/>
  <c r="H134" i="6" s="1"/>
  <c r="K72" i="6"/>
  <c r="K80" i="6"/>
  <c r="F210" i="6"/>
  <c r="L210" i="6" s="1"/>
  <c r="K210" i="6"/>
  <c r="F209" i="6"/>
  <c r="L209" i="6" s="1"/>
  <c r="K209" i="6"/>
  <c r="K174" i="6"/>
  <c r="F174" i="6"/>
  <c r="L174" i="6" s="1"/>
  <c r="F171" i="6"/>
  <c r="L171" i="6" s="1"/>
  <c r="K171" i="6"/>
  <c r="F206" i="6"/>
  <c r="K206" i="6"/>
  <c r="F198" i="6"/>
  <c r="L198" i="6" s="1"/>
  <c r="K198" i="6"/>
  <c r="G135" i="6"/>
  <c r="H135" i="6" s="1"/>
  <c r="G133" i="6"/>
  <c r="H133" i="6" s="1"/>
  <c r="E73" i="6"/>
  <c r="F73" i="6" s="1"/>
  <c r="L73" i="6" s="1"/>
  <c r="F195" i="6"/>
  <c r="L195" i="6" s="1"/>
  <c r="K195" i="6"/>
  <c r="F194" i="6"/>
  <c r="L194" i="6" s="1"/>
  <c r="K194" i="6"/>
  <c r="I134" i="6"/>
  <c r="J134" i="6" s="1"/>
  <c r="F202" i="6"/>
  <c r="H202" i="6"/>
  <c r="J202" i="6"/>
  <c r="K7" i="6"/>
  <c r="F191" i="6"/>
  <c r="L191" i="6" s="1"/>
  <c r="K191" i="6"/>
  <c r="F190" i="6"/>
  <c r="L190" i="6" s="1"/>
  <c r="K190" i="6"/>
  <c r="I135" i="6"/>
  <c r="J135" i="6" s="1"/>
  <c r="H9" i="9"/>
  <c r="F11" i="9"/>
  <c r="K96" i="6"/>
  <c r="E21" i="7"/>
  <c r="F117" i="6"/>
  <c r="K117" i="6"/>
  <c r="F105" i="6"/>
  <c r="E97" i="6"/>
  <c r="K97" i="6" s="1"/>
  <c r="K65" i="6"/>
  <c r="F60" i="6"/>
  <c r="F44" i="6" l="1"/>
  <c r="K51" i="6"/>
  <c r="F16" i="6"/>
  <c r="L16" i="6" s="1"/>
  <c r="K22" i="6"/>
  <c r="F124" i="6"/>
  <c r="E20" i="7" s="1"/>
  <c r="K15" i="6"/>
  <c r="K59" i="6"/>
  <c r="K66" i="6"/>
  <c r="F29" i="6"/>
  <c r="L29" i="6" s="1"/>
  <c r="K104" i="6"/>
  <c r="F8" i="6"/>
  <c r="E133" i="6"/>
  <c r="K133" i="6" s="1"/>
  <c r="L111" i="6"/>
  <c r="K37" i="6"/>
  <c r="J7" i="9"/>
  <c r="F67" i="6"/>
  <c r="L67" i="6" s="1"/>
  <c r="K73" i="6"/>
  <c r="F74" i="6"/>
  <c r="L74" i="6" s="1"/>
  <c r="F88" i="6"/>
  <c r="L88" i="6" s="1"/>
  <c r="E89" i="6" s="1"/>
  <c r="K88" i="6"/>
  <c r="F81" i="6"/>
  <c r="K81" i="6"/>
  <c r="K143" i="6"/>
  <c r="F143" i="6"/>
  <c r="L143" i="6" s="1"/>
  <c r="L201" i="6"/>
  <c r="F52" i="6"/>
  <c r="L52" i="6" s="1"/>
  <c r="H21" i="7"/>
  <c r="E136" i="6"/>
  <c r="L202" i="6"/>
  <c r="L148" i="6"/>
  <c r="F203" i="6"/>
  <c r="L206" i="6"/>
  <c r="F228" i="6"/>
  <c r="J203" i="6"/>
  <c r="G24" i="7" s="1"/>
  <c r="I231" i="6" s="1"/>
  <c r="J231" i="6" s="1"/>
  <c r="E10" i="9"/>
  <c r="H232" i="6"/>
  <c r="L117" i="6"/>
  <c r="F118" i="6"/>
  <c r="E17" i="7"/>
  <c r="L105" i="6"/>
  <c r="F97" i="6"/>
  <c r="L97" i="6" s="1"/>
  <c r="L60" i="6"/>
  <c r="E11" i="7"/>
  <c r="F53" i="6"/>
  <c r="L37" i="6"/>
  <c r="F38" i="6"/>
  <c r="F30" i="6"/>
  <c r="L22" i="6"/>
  <c r="F23" i="6"/>
  <c r="H7" i="9" l="1"/>
  <c r="H6" i="9" s="1"/>
  <c r="E5" i="7"/>
  <c r="L44" i="6"/>
  <c r="F45" i="6"/>
  <c r="F144" i="6"/>
  <c r="E23" i="7" s="1"/>
  <c r="L124" i="6"/>
  <c r="F133" i="6"/>
  <c r="L133" i="6" s="1"/>
  <c r="J6" i="9"/>
  <c r="E13" i="7"/>
  <c r="H13" i="7" s="1"/>
  <c r="E12" i="7"/>
  <c r="H12" i="7" s="1"/>
  <c r="L8" i="6"/>
  <c r="F9" i="6"/>
  <c r="F89" i="6"/>
  <c r="K89" i="6"/>
  <c r="H20" i="7"/>
  <c r="E135" i="6"/>
  <c r="E25" i="7"/>
  <c r="L228" i="6"/>
  <c r="H5" i="7"/>
  <c r="E24" i="7"/>
  <c r="L203" i="6"/>
  <c r="F136" i="6"/>
  <c r="L136" i="6" s="1"/>
  <c r="K136" i="6"/>
  <c r="H11" i="7"/>
  <c r="H17" i="7"/>
  <c r="L81" i="6"/>
  <c r="F82" i="6"/>
  <c r="F10" i="9"/>
  <c r="E9" i="9" s="1"/>
  <c r="G235" i="6"/>
  <c r="L144" i="6"/>
  <c r="L118" i="6"/>
  <c r="E19" i="7"/>
  <c r="F98" i="6"/>
  <c r="L98" i="6" s="1"/>
  <c r="L53" i="6"/>
  <c r="E10" i="7"/>
  <c r="E8" i="7"/>
  <c r="L38" i="6"/>
  <c r="E7" i="7"/>
  <c r="L30" i="6"/>
  <c r="E6" i="7"/>
  <c r="L23" i="6"/>
  <c r="L45" i="6" l="1"/>
  <c r="E9" i="7"/>
  <c r="L9" i="6"/>
  <c r="E4" i="7"/>
  <c r="L89" i="6"/>
  <c r="F90" i="6"/>
  <c r="H19" i="7"/>
  <c r="E134" i="6"/>
  <c r="E231" i="6"/>
  <c r="H24" i="7"/>
  <c r="E14" i="7"/>
  <c r="L82" i="6"/>
  <c r="E232" i="6"/>
  <c r="H25" i="7"/>
  <c r="H6" i="7"/>
  <c r="H7" i="7"/>
  <c r="K135" i="6"/>
  <c r="F135" i="6"/>
  <c r="L135" i="6" s="1"/>
  <c r="H8" i="7"/>
  <c r="H23" i="7"/>
  <c r="H10" i="7"/>
  <c r="K235" i="6"/>
  <c r="H235" i="6"/>
  <c r="E16" i="7"/>
  <c r="H9" i="7" l="1"/>
  <c r="H4" i="7"/>
  <c r="L90" i="6"/>
  <c r="E15" i="7"/>
  <c r="F231" i="6"/>
  <c r="K231" i="6"/>
  <c r="H16" i="7"/>
  <c r="F134" i="6"/>
  <c r="L134" i="6" s="1"/>
  <c r="E137" i="6" s="1"/>
  <c r="K134" i="6"/>
  <c r="F232" i="6"/>
  <c r="L232" i="6" s="1"/>
  <c r="K232" i="6"/>
  <c r="H14" i="7"/>
  <c r="F9" i="9"/>
  <c r="G236" i="6"/>
  <c r="L235" i="6"/>
  <c r="H15" i="7" l="1"/>
  <c r="L231" i="6"/>
  <c r="E233" i="6"/>
  <c r="F137" i="6"/>
  <c r="K137" i="6"/>
  <c r="K236" i="6"/>
  <c r="H236" i="6"/>
  <c r="L236" i="6" s="1"/>
  <c r="F233" i="6" l="1"/>
  <c r="K233" i="6"/>
  <c r="L137" i="6"/>
  <c r="F138" i="6"/>
  <c r="L138" i="6" l="1"/>
  <c r="E22" i="7"/>
  <c r="L233" i="6"/>
  <c r="E234" i="6"/>
  <c r="K234" i="6" l="1"/>
  <c r="F234" i="6"/>
  <c r="H22" i="7"/>
  <c r="L234" i="6" l="1"/>
  <c r="I237" i="6"/>
  <c r="K237" i="6" l="1"/>
  <c r="J237" i="6"/>
  <c r="L237" i="6" s="1"/>
  <c r="I238" i="6" s="1"/>
  <c r="J238" i="6" l="1"/>
  <c r="L238" i="6" s="1"/>
  <c r="I239" i="6" s="1"/>
  <c r="K238" i="6"/>
  <c r="K239" i="6" l="1"/>
  <c r="J239" i="6"/>
  <c r="L239" i="6" s="1"/>
  <c r="E240" i="6" s="1"/>
  <c r="K240" i="6" l="1"/>
  <c r="F240" i="6"/>
  <c r="F241" i="6" l="1"/>
  <c r="E26" i="7" s="1"/>
  <c r="L240" i="6"/>
  <c r="L241" i="6" l="1"/>
  <c r="H26" i="7" l="1"/>
  <c r="I11" i="9" l="1"/>
  <c r="J11" i="9" l="1"/>
  <c r="K11" i="9"/>
  <c r="I10" i="9" l="1"/>
  <c r="L11" i="9"/>
  <c r="K10" i="9" l="1"/>
  <c r="J10" i="9"/>
  <c r="L10" i="9" l="1"/>
  <c r="I9" i="9"/>
  <c r="K9" i="9" l="1"/>
  <c r="J9" i="9"/>
  <c r="L9" i="9" s="1"/>
  <c r="T9" i="9" s="1"/>
  <c r="K7" i="9" l="1"/>
  <c r="F7" i="9" l="1"/>
  <c r="L7" i="9" l="1"/>
  <c r="F6" i="9" l="1"/>
  <c r="L6" i="9" s="1"/>
  <c r="T6" i="9" s="1"/>
  <c r="K6" i="9"/>
</calcChain>
</file>

<file path=xl/sharedStrings.xml><?xml version="1.0" encoding="utf-8"?>
<sst xmlns="http://schemas.openxmlformats.org/spreadsheetml/2006/main" count="5795" uniqueCount="1173">
  <si>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</si>
  <si>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</si>
  <si>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</si>
  <si>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</si>
  <si>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</si>
  <si>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</si>
  <si>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</si>
  <si>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</si>
  <si>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</si>
  <si>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</si>
  <si>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</si>
  <si>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</si>
  <si>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</si>
  <si>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</si>
  <si>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</si>
  <si>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</si>
  <si>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</si>
  <si>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</si>
  <si>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</si>
  <si>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</si>
  <si>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</si>
  <si>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</si>
  <si>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</si>
  <si>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</si>
  <si>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</si>
  <si>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</si>
  <si>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</si>
  <si>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</si>
  <si>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</si>
  <si>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</si>
  <si>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</si>
  <si>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</si>
  <si>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</si>
  <si>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</si>
  <si>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</si>
  <si>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</si>
  <si>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</si>
  <si>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</si>
  <si>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</si>
  <si>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</si>
  <si>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</si>
  <si>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</si>
  <si>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</si>
  <si>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</si>
  <si>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</si>
  <si>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</si>
  <si>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</si>
  <si>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</si>
  <si>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</si>
  <si>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</si>
  <si>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</si>
  <si>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</si>
  <si>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</si>
  <si>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4</t>
  </si>
  <si>
    <t>F</t>
  </si>
  <si>
    <t>T</t>
  </si>
  <si>
    <t>KRC-HMI SOFTWARE FEE</t>
  </si>
  <si>
    <t>표준화면 구성</t>
  </si>
  <si>
    <t>화면</t>
  </si>
  <si>
    <t>586855BB7E28175695D2062645A89F41ECF669</t>
  </si>
  <si>
    <t>트렌드화면 구성</t>
  </si>
  <si>
    <t>586855BB7E28175695C10F359460FA5A980EB0</t>
  </si>
  <si>
    <t>레포트화면 구성</t>
  </si>
  <si>
    <t>586855BB7E281756ED6C0287759CE7736180A5</t>
  </si>
  <si>
    <t>TOMS 연계(본사-지사간)</t>
  </si>
  <si>
    <t>586855BB7E28175695D2062645A89F43994B00</t>
  </si>
  <si>
    <t>POWER SUPPLY</t>
  </si>
  <si>
    <t>DC 12V / 5V</t>
  </si>
  <si>
    <t>개</t>
  </si>
  <si>
    <t>586855BB7E2817AE9A180671398440C21FA60A</t>
  </si>
  <si>
    <t>CPU 모듈(PLC)</t>
  </si>
  <si>
    <t>586855BB7E2817BF243E071F22D8E5FDC2908D</t>
  </si>
  <si>
    <t>통신 모듈(PLC)</t>
  </si>
  <si>
    <t>ETHERNET, TCP/IP</t>
  </si>
  <si>
    <t>586855BB7E2817BF242C0075C1167FED6D9F6E</t>
  </si>
  <si>
    <t>RS-232C, RS-422</t>
  </si>
  <si>
    <t>586855BB7E2817BF245904D400C2202CB7EF4E</t>
  </si>
  <si>
    <t>디지털 입력 모듈 (PLC)</t>
  </si>
  <si>
    <t>32P</t>
  </si>
  <si>
    <t>586855BB7E2817BF247402B0489B9E7A1C70EB</t>
  </si>
  <si>
    <t>디지털 출력 모듈 (PLC)</t>
  </si>
  <si>
    <t>32P, 트렌지스터 출력</t>
  </si>
  <si>
    <t>586855BB7E2817BF248608B3207BAEA5383D93</t>
  </si>
  <si>
    <t>아날로그 입력 모듈 (PLC)</t>
  </si>
  <si>
    <t>8P</t>
  </si>
  <si>
    <t>586855BB7E2817BF36730C5CB0CFFEBE4FD1EA</t>
  </si>
  <si>
    <t>서지보호기(카운터)3상4선</t>
  </si>
  <si>
    <t>전원용 Class2, In 40kA이상, Imax 80kA이상</t>
  </si>
  <si>
    <t>SET</t>
  </si>
  <si>
    <t>586855B5D02317EBDDA0062B1DB5D534D8945C</t>
  </si>
  <si>
    <t>서지보호기(카운터)</t>
  </si>
  <si>
    <t>통신(이더넷용) 20kA이상</t>
  </si>
  <si>
    <t>586855B5D02317EBDD1209E19B361CB5B57C0E</t>
  </si>
  <si>
    <t>신호용 5V/24V, 4~20mA, 20kA이상</t>
  </si>
  <si>
    <t>586855B5D02317EBDD0002D73147D607717769</t>
  </si>
  <si>
    <t>CCTV용(통신,영상)  20kA이상</t>
  </si>
  <si>
    <t>586855B5D02317EBA0430A652B8D99B0D3B689</t>
  </si>
  <si>
    <t>소    계</t>
  </si>
  <si>
    <t>591C55DA4720174F19C50AC533B2</t>
  </si>
  <si>
    <t>소계의 10%</t>
  </si>
  <si>
    <t>식</t>
  </si>
  <si>
    <t>59BF25E4582A170D5D9D07AA3713001</t>
  </si>
  <si>
    <t>[ 합           계 ]</t>
  </si>
  <si>
    <t>TOTAL</t>
  </si>
  <si>
    <t>면</t>
  </si>
  <si>
    <t>58EB9522532817734F830D3134CE74</t>
  </si>
  <si>
    <t>원격제어반 설치비</t>
  </si>
  <si>
    <t>58EB9522532817734F830D3134CE75</t>
  </si>
  <si>
    <t>원격제어반 운반비</t>
  </si>
  <si>
    <t>하차비 포함</t>
  </si>
  <si>
    <t>58EB9522532817734F830D3134CE72</t>
  </si>
  <si>
    <t>VPN 설치</t>
  </si>
  <si>
    <t>원격제어소용</t>
  </si>
  <si>
    <t>대</t>
  </si>
  <si>
    <t>호표 12</t>
  </si>
  <si>
    <t>58EAE5C8722A178AB9C300495B9E6C</t>
  </si>
  <si>
    <t>호표 20</t>
  </si>
  <si>
    <t>58EBB50DD12617DB15360F77C46291</t>
  </si>
  <si>
    <t>호표 21</t>
  </si>
  <si>
    <t>58EBB50DD12617DB15360F77C46293</t>
  </si>
  <si>
    <t>초음파수위계(분리형)</t>
  </si>
  <si>
    <t>RANGE 0.3~10m</t>
  </si>
  <si>
    <t>586855BB7F2A179BAF7F0DE01003E6C8E66221</t>
  </si>
  <si>
    <t>수위계지지대</t>
  </si>
  <si>
    <t>STS 0.5(W)x0.5(H)</t>
  </si>
  <si>
    <t>586855BB7F2A179BB9E60732AD5AF5D852C352</t>
  </si>
  <si>
    <t>수위계 설치</t>
  </si>
  <si>
    <t>센서+브라켓(시험포함)</t>
  </si>
  <si>
    <t>호표 14</t>
  </si>
  <si>
    <t>58EAE5C8722A178A9ECA04FBF77011</t>
  </si>
  <si>
    <t>부가가치세</t>
  </si>
  <si>
    <t xml:space="preserve">    3. CCTV 설비</t>
  </si>
  <si>
    <t>메가픽셀 스피드 돔 카메라(IR)</t>
  </si>
  <si>
    <t>5FEEC5B7D82E174557BD07673F342A12B5C2FB</t>
  </si>
  <si>
    <t>카메라 설치-POLE상부</t>
  </si>
  <si>
    <t>스피드돔형</t>
  </si>
  <si>
    <t>호표 3</t>
  </si>
  <si>
    <t>58EAE5C87C2A17BD423E05B1185ABD</t>
  </si>
  <si>
    <t>카메라 설치-벽부</t>
  </si>
  <si>
    <t>호표 4</t>
  </si>
  <si>
    <t>58EAE5C87C2A17BD423E05B1185AB9</t>
  </si>
  <si>
    <t>CCTV용 암대 설치</t>
  </si>
  <si>
    <t>POLE상부, L=1m</t>
  </si>
  <si>
    <t>EA</t>
  </si>
  <si>
    <t>호표 11</t>
  </si>
  <si>
    <t>58EAE5C87C2A17BD423E05B11DD1AE</t>
  </si>
  <si>
    <t>브라켓 설치</t>
  </si>
  <si>
    <t>벽부형</t>
  </si>
  <si>
    <t>호표 5</t>
  </si>
  <si>
    <t>58EAE5C87C2A17BD423E05B1185E18</t>
  </si>
  <si>
    <t>카메라 시험</t>
  </si>
  <si>
    <t>송.수신 제어신호 및 영상Level 조정</t>
  </si>
  <si>
    <t>호표 8</t>
  </si>
  <si>
    <t>58EAE5C87C2A17BD423E05B1197747</t>
  </si>
  <si>
    <t>종합</t>
  </si>
  <si>
    <t>호표 10</t>
  </si>
  <si>
    <t>58EAE5C87C2A17BD423E05B119774D</t>
  </si>
  <si>
    <t>유무선공유기 설치</t>
  </si>
  <si>
    <t>4PORT</t>
  </si>
  <si>
    <t>호표 13</t>
  </si>
  <si>
    <t>58EAE5C8722A178AB9C300495B9B9B</t>
  </si>
  <si>
    <t>CCTV POLE 설치</t>
  </si>
  <si>
    <t>STS 2.0t, Φ152, H=4m(피뢰침 포함)</t>
  </si>
  <si>
    <t>기</t>
  </si>
  <si>
    <t>호표 7</t>
  </si>
  <si>
    <t>58EAE5C87C2A17BD423E05B1197864</t>
  </si>
  <si>
    <t>CCTV제어함체(STS) 설치-POLE부착</t>
  </si>
  <si>
    <t>옥외형(ELB, 콘센트,DC아답터 포함)</t>
  </si>
  <si>
    <t>호표 6</t>
  </si>
  <si>
    <t>58EAE5C87C2A17BD423E05B1197EF5</t>
  </si>
  <si>
    <t>서지보호기(SPD)</t>
  </si>
  <si>
    <t>CCTV용(전원)</t>
  </si>
  <si>
    <t>호표 1</t>
  </si>
  <si>
    <t>58EAE5C87E25179B5EDB0A6F0D6669</t>
  </si>
  <si>
    <t>CCTV용(통신,영상)</t>
  </si>
  <si>
    <t>호표 2</t>
  </si>
  <si>
    <t>58EAE5C87E25179B5EDB0A6F0D6668</t>
  </si>
  <si>
    <t>CCTV 촬영경고판</t>
  </si>
  <si>
    <t>500W x400H</t>
  </si>
  <si>
    <t>5FEEC5B7D82E174557BD07673F342A12B16789</t>
  </si>
  <si>
    <t>CCTV시스템 개량</t>
  </si>
  <si>
    <t>영상Level 조정 및 시험</t>
  </si>
  <si>
    <t>호표 9</t>
  </si>
  <si>
    <t>58EAE5C87C2A17BD423E05B1197746</t>
  </si>
  <si>
    <t>VMS License</t>
  </si>
  <si>
    <t>본부용</t>
  </si>
  <si>
    <t>개소</t>
  </si>
  <si>
    <t>5FEEC5B7D82E174557BD07673F342A12B20E76</t>
  </si>
  <si>
    <t>010103</t>
  </si>
  <si>
    <t>옥외자립형, 800(W)x1,800(H)x600(D)</t>
  </si>
  <si>
    <t>58EB9522532817734F830D3134CE71</t>
  </si>
  <si>
    <t>58EB9522532817734F830D3134CE7E</t>
  </si>
  <si>
    <t>01010303</t>
  </si>
  <si>
    <t>010103035FEEC5B7D82E174557BD07673F342A12B5C2FB</t>
  </si>
  <si>
    <t>0101030358EAE5C87C2A17BD423E05B1185ABD</t>
  </si>
  <si>
    <t>0101030358EAE5C87C2A17BD423E05B11DD1AE</t>
  </si>
  <si>
    <t>0101030358EAE5C87C2A17BD423E05B1197747</t>
  </si>
  <si>
    <t>0101030358EAE5C87C2A17BD423E05B119774D</t>
  </si>
  <si>
    <t>0101030358EAE5C87C2A17BD423E05B1197864</t>
  </si>
  <si>
    <t>0101030358EAE5C87C2A17BD423E05B1197EF5</t>
  </si>
  <si>
    <t>0101030358EAE5C87E25179B5EDB0A6F0D6669</t>
  </si>
  <si>
    <t>0101030358EAE5C87E25179B5EDB0A6F0D6668</t>
  </si>
  <si>
    <t>010103035FEEC5B7D82E174557BD07673F342A12B16789</t>
  </si>
  <si>
    <t>010103035FEEC5B7D82E174557BD07673F342A12B20E76</t>
  </si>
  <si>
    <t>01010303591C55DA4720174F19C50AC533B2</t>
  </si>
  <si>
    <t>0101030359BF25E4582A170D5D9D07AA3713001</t>
  </si>
  <si>
    <t>0102</t>
  </si>
  <si>
    <t>6</t>
  </si>
  <si>
    <t xml:space="preserve">    1. 통신납입금</t>
  </si>
  <si>
    <t>서비스 이용료</t>
  </si>
  <si>
    <t>FTTH</t>
  </si>
  <si>
    <t>591DB553222E17E6BA3D0C95B9EEC82EA81531</t>
  </si>
  <si>
    <t>통신선로공사비</t>
  </si>
  <si>
    <t>통신주 설치(KT공사단가)</t>
  </si>
  <si>
    <t>591DB553222E17E6BA3D0C92E50F694B22DDCE</t>
  </si>
  <si>
    <t>통신선 설치(기통신주 이용)</t>
  </si>
  <si>
    <t>M</t>
  </si>
  <si>
    <t>591DB553222E17E6BA3D0C92E6165A7BE350CF</t>
  </si>
  <si>
    <t>시운전 요금</t>
  </si>
  <si>
    <t>개월</t>
  </si>
  <si>
    <t>591DB553222E17E6BA3D0C95B8C73E2508D840</t>
  </si>
  <si>
    <t>010202</t>
  </si>
  <si>
    <t>01020201</t>
  </si>
  <si>
    <t>기본시설부담금 - 저압5kW까지</t>
  </si>
  <si>
    <t>저압, 가공공급</t>
  </si>
  <si>
    <t>5800957FA62417DBE5FF0C455226D8423A3EA8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</si>
  <si>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</si>
  <si>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</si>
  <si>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</si>
  <si>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</si>
  <si>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</si>
  <si>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</si>
  <si>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</si>
  <si>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</si>
  <si>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</si>
  <si>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</si>
  <si>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</si>
  <si>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</si>
  <si>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</si>
  <si>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</si>
  <si>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</si>
  <si>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</si>
  <si>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</si>
  <si>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</si>
  <si>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</si>
  <si>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</si>
  <si>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서지보호기(SPD)  CCTV용(전원)  개  통신 11-6-2   ( 호표 1 )</t>
  </si>
  <si>
    <t>통신 11-6-2</t>
  </si>
  <si>
    <t>서지보호기(카운터)1상2선-통신</t>
  </si>
  <si>
    <t>전원용 Class2, In 20kA이상, Imax 40kA이상</t>
  </si>
  <si>
    <t>금액제외</t>
  </si>
  <si>
    <t>586855B5D02317EBDDB20C2EF5D4105FC96F7B</t>
  </si>
  <si>
    <t>58EAE5C87E25179B5EDB0A6F0D6669586855B5D02317EBDDB20C2EF5D4105FC96F7B</t>
  </si>
  <si>
    <t>-</t>
  </si>
  <si>
    <t>통신내선공</t>
  </si>
  <si>
    <t>일반공사 직종</t>
  </si>
  <si>
    <t>인</t>
  </si>
  <si>
    <t>587AC55C7E2D17FFB80D0A8EDD93243FDF93A7</t>
  </si>
  <si>
    <t>58EAE5C87E25179B5EDB0A6F0D6669587AC55C7E2D17FFB80D0A8EDD93243FDF93A7</t>
  </si>
  <si>
    <t>공구손료</t>
  </si>
  <si>
    <t>인력품의 3%</t>
  </si>
  <si>
    <t>58EAE5C87E25179B5EDB0A6F0D666959BF25E4582A170D5D9D07AA3710002</t>
  </si>
  <si>
    <t>총  계</t>
  </si>
  <si>
    <t>합계의 100%</t>
  </si>
  <si>
    <t>59BF25E4582A170D5D9D07AA3710002</t>
  </si>
  <si>
    <t>58EAE5C87E25179B5EDB0A6F0D666959BF25E4582A170D5D9D07AA3711003</t>
  </si>
  <si>
    <t xml:space="preserve"> [ 합          계 ]</t>
  </si>
  <si>
    <t>서지보호기(SPD)  CCTV용(통신,영상)  개  통신 11-6-2   ( 호표 2 )</t>
  </si>
  <si>
    <t>서지보호기(카운터)-통신</t>
  </si>
  <si>
    <t>586855B5D02317EBA0430A652B8D99B0D3B5E3</t>
  </si>
  <si>
    <t>58EAE5C87E25179B5EDB0A6F0D6668586855B5D02317EBA0430A652B8D99B0D3B5E3</t>
  </si>
  <si>
    <t>58EAE5C87E25179B5EDB0A6F0D6668587AC55C7E2D17FFB80D0A8EDD93243FDF93A7</t>
  </si>
  <si>
    <t>58EAE5C87E25179B5EDB0A6F0D666859BF25E4582A170D5D9D07AA3710002</t>
  </si>
  <si>
    <t>58EAE5C87E25179B5EDB0A6F0D666859BF25E4582A170D5D9D07AA3711003</t>
  </si>
  <si>
    <t>카메라 설치-POLE상부  스피드돔형  대  통신 9-2-1-1   ( 호표 3 )</t>
  </si>
  <si>
    <t>통신 9-2-1-1</t>
  </si>
  <si>
    <t>통신설비공</t>
  </si>
  <si>
    <t>587AC55C7E2D17FFB80D0A8EDD93243FDF93A6</t>
  </si>
  <si>
    <t>58EAE5C87C2A17BD423E05B1185ABD587AC55C7E2D17FFB80D0A8EDD93243FDF93A6</t>
  </si>
  <si>
    <t>특별인부</t>
  </si>
  <si>
    <t>587AC55C7E2D17FFB80D0A8EDD93243FDF9BF4</t>
  </si>
  <si>
    <t>58EAE5C87C2A17BD423E05B1185ABD587AC55C7E2D17FFB80D0A8EDD93243FDF9BF4</t>
  </si>
  <si>
    <t>58EAE5C87C2A17BD423E05B1185ABD59BF25E4582A170D5D9D07AA3710002</t>
  </si>
  <si>
    <t>58EAE5C87C2A17BD423E05B1185ABD59BF25E4582A170D5D9D07AA3713001</t>
  </si>
  <si>
    <t>카메라 설치-벽부  스피드돔형  대  통신 9-2-1-1   ( 호표 4 )</t>
  </si>
  <si>
    <t>58EAE5C87C2A17BD423E05B1185AB9587AC55C7E2D17FFB80D0A8EDD93243FDF93A6</t>
  </si>
  <si>
    <t>58EAE5C87C2A17BD423E05B1185AB9587AC55C7E2D17FFB80D0A8EDD93243FDF9BF4</t>
  </si>
  <si>
    <t>58EAE5C87C2A17BD423E05B1185AB959BF25E4582A170D5D9D07AA3710002</t>
  </si>
  <si>
    <t>58EAE5C87C2A17BD423E05B1185AB959BF25E4582A170D5D9D07AA3713001</t>
  </si>
  <si>
    <t>브라켓 설치  벽부형  대  통신 9-2-1-1   ( 호표 5 )</t>
  </si>
  <si>
    <t>DOME CAMERA BRACKET</t>
  </si>
  <si>
    <t>천정형/벽부형</t>
  </si>
  <si>
    <t>5FEEC5B7D82E174557BD07673F342A12B6E8FE</t>
  </si>
  <si>
    <t>58EAE5C87C2A17BD423E05B1185E185FEEC5B7D82E174557BD07673F342A12B6E8FE</t>
  </si>
  <si>
    <t>58EAE5C87C2A17BD423E05B1185E18587AC55C7E2D17FFB80D0A8EDD93243FDF93A6</t>
  </si>
  <si>
    <t>보통인부</t>
  </si>
  <si>
    <t>587AC55C7E2D17FFB80D0A8EDD93243FDF9BF5</t>
  </si>
  <si>
    <t>58EAE5C87C2A17BD423E05B1185E18587AC55C7E2D17FFB80D0A8EDD93243FDF9BF5</t>
  </si>
  <si>
    <t>58EAE5C87C2A17BD423E05B1185E1859BF25E4582A170D5D9D07AA3710002</t>
  </si>
  <si>
    <t>58EAE5C87C2A17BD423E05B1185E1859BF25E4582A170D5D9D07AA3713001</t>
  </si>
  <si>
    <t>CCTV제어함체(STS) 설치-POLE부착  옥외형(ELB, 콘센트,DC아답터 포함)  면  통신 3-2-1   ( 호표 6 )</t>
  </si>
  <si>
    <t>통신 3-2-1</t>
  </si>
  <si>
    <t>CCTV POLE PANEL(ELB,콘센트,DC아답터 포함)</t>
  </si>
  <si>
    <t>STS. 2.0t (W)300*(H)400*(D)300, POLE결속식</t>
  </si>
  <si>
    <t>5FEEC5B7D82E174557BD07673F342A12B04838</t>
  </si>
  <si>
    <t>58EAE5C87C2A17BD423E05B1197EF55FEEC5B7D82E174557BD07673F342A12B04838</t>
  </si>
  <si>
    <t>58EAE5C87C2A17BD423E05B1197EF5587AC55C7E2D17FFB80D0A8EDD93243FDF93A7</t>
  </si>
  <si>
    <t>58EAE5C87C2A17BD423E05B1197EF559BF25E4582A170D5D9D07AA3710002</t>
  </si>
  <si>
    <t>58EAE5C87C2A17BD423E05B1197EF559BF25E4582A170D5D9D07AA3713001</t>
  </si>
  <si>
    <t>CCTV POLE 설치  STS 2.0t, Φ152, H=4m(피뢰침 포함)  기  통신 9-2-1-1   ( 호표 7 )</t>
  </si>
  <si>
    <t>CCTV CAMERA POLE</t>
  </si>
  <si>
    <t>5FEEC5B7D82E174557BD07673F342A12B1678B</t>
  </si>
  <si>
    <t>58EAE5C87C2A17BD423E05B11978645FEEC5B7D82E174557BD07673F342A12B1678B</t>
  </si>
  <si>
    <t>통신외선공</t>
  </si>
  <si>
    <t>587AC55C7E2D17FFB80D0A8EDD93243FDF93A9</t>
  </si>
  <si>
    <t>58EAE5C87C2A17BD423E05B1197864587AC55C7E2D17FFB80D0A8EDD93243FDF93A9</t>
  </si>
  <si>
    <t>58EAE5C87C2A17BD423E05B1197864587AC55C7E2D17FFB80D0A8EDD93243FDF9BF5</t>
  </si>
  <si>
    <t>58EAE5C87C2A17BD423E05B119786459BF25E4582A170D5D9D07AA3711003</t>
  </si>
  <si>
    <t>총 계</t>
  </si>
  <si>
    <t>58EAE5C87C2A17BD423E05B119786459BF25E4582A170D5D9D07AA3710002</t>
  </si>
  <si>
    <t>카메라 시험  송.수신 제어신호 및 영상Level 조정  SET  통신 9-2-1-1   ( 호표 8 )</t>
  </si>
  <si>
    <t>통신관련산업기사</t>
  </si>
  <si>
    <t>기타 직종</t>
  </si>
  <si>
    <t>587AC55C7E2D17FFB80D0E69AD648539CEFF47</t>
  </si>
  <si>
    <t>58EAE5C87C2A17BD423E05B1197747587AC55C7E2D17FFB80D0E69AD648539CEFF47</t>
  </si>
  <si>
    <t>58EAE5C87C2A17BD423E05B1197747587AC55C7E2D17FFB80D0A8EDD93243FDF93A6</t>
  </si>
  <si>
    <t>58EAE5C87C2A17BD423E05B119774759BF25E4582A170D5D9D07AA3710002</t>
  </si>
  <si>
    <t>58EAE5C87C2A17BD423E05B119774759BF25E4582A170D5D9D07AA3713001</t>
  </si>
  <si>
    <t>CCTV시스템 개량  영상Level 조정 및 시험  SET  통신 9-2-1-1   ( 호표 9 )</t>
  </si>
  <si>
    <t>58EAE5C87C2A17BD423E05B1197746587AC55C7E2D17FFB80D0E69AD648539CEFF47</t>
  </si>
  <si>
    <t>58EAE5C87C2A17BD423E05B1197746587AC55C7E2D17FFB80D0A8EDD93243FDF93A6</t>
  </si>
  <si>
    <t>58EAE5C87C2A17BD423E05B119774659BF25E4582A170D5D9D07AA3710002</t>
  </si>
  <si>
    <t>58EAE5C87C2A17BD423E05B119774659BF25E4582A170D5D9D07AA3713001</t>
  </si>
  <si>
    <t>카메라 시험  종합  대  통신 9-2-1-1   ( 호표 10 )</t>
  </si>
  <si>
    <t>58EAE5C87C2A17BD423E05B119774D587AC55C7E2D17FFB80D0E69AD648539CEFF47</t>
  </si>
  <si>
    <t>58EAE5C87C2A17BD423E05B119774D587AC55C7E2D17FFB80D0A8EDD93243FDF93A6</t>
  </si>
  <si>
    <t>58EAE5C87C2A17BD423E05B119774D59BF25E4582A170D5D9D07AA3710002</t>
  </si>
  <si>
    <t>58EAE5C87C2A17BD423E05B119774D59BF25E4582A170D5D9D07AA3713001</t>
  </si>
  <si>
    <t>CCTV용 암대 설치  POLE상부, L=1m  EA  통신 9-1-10   ( 호표 11 )</t>
  </si>
  <si>
    <t>통신 9-1-10</t>
  </si>
  <si>
    <t>CCTV용 POLE 암대</t>
  </si>
  <si>
    <t>L=1.0m</t>
  </si>
  <si>
    <t>5FEEC5B7D82E174557BD07673F342A12B1678A</t>
  </si>
  <si>
    <t>58EAE5C87C2A17BD423E05B11DD1AE5FEEC5B7D82E174557BD07673F342A12B1678A</t>
  </si>
  <si>
    <t>58EAE5C87C2A17BD423E05B11DD1AE587AC55C7E2D17FFB80D0A8EDD93243FDF93A9</t>
  </si>
  <si>
    <t>58EAE5C87C2A17BD423E05B11DD1AE587AC55C7E2D17FFB80D0A8EDD93243FDF9BF4</t>
  </si>
  <si>
    <t>58EAE5C87C2A17BD423E05B11DD1AE59BF25E4582A170D5D9D07AA3711003</t>
  </si>
  <si>
    <t>58EAE5C87C2A17BD423E05B11DD1AE59BF25E4582A170D5D9D07AA3710002</t>
  </si>
  <si>
    <t>VPN 설치  원격제어소용  대  통신 8-1-5   ( 호표 12 )</t>
  </si>
  <si>
    <t>통신 8-1-5</t>
  </si>
  <si>
    <t>VPN</t>
  </si>
  <si>
    <t>영상, 데이터용</t>
  </si>
  <si>
    <t>5FFF657E192717FEC4C1020C39467E7AE4213D</t>
  </si>
  <si>
    <t>58EAE5C8722A178AB9C300495B9E6C5FFF657E192717FEC4C1020C39467E7AE4213D</t>
  </si>
  <si>
    <t>S/W시험사</t>
  </si>
  <si>
    <t>광전자 직종</t>
  </si>
  <si>
    <t>587AC55C7E2D17FFB80D09E878C7DFE2583FCF</t>
  </si>
  <si>
    <t>58EAE5C8722A178AB9C300495B9E6C587AC55C7E2D17FFB80D09E878C7DFE2583FCF</t>
  </si>
  <si>
    <t>H/W시험사</t>
  </si>
  <si>
    <t>587AC55C7E2D17FFB80D09E878C7DFE2583FC8</t>
  </si>
  <si>
    <t>58EAE5C8722A178AB9C300495B9E6C587AC55C7E2D17FFB80D09E878C7DFE2583FC8</t>
  </si>
  <si>
    <t>58EAE5C8722A178AB9C300495B9E6C59BF25E4582A170D5D9D07AA3711003</t>
  </si>
  <si>
    <t>총      계</t>
  </si>
  <si>
    <t>58EAE5C8722A178AB9C300495B9E6C59BF25E4582A170D5D9D07AA3710002</t>
  </si>
  <si>
    <t>유무선공유기 설치  4PORT  대  통신 8-1-1   ( 호표 13 )</t>
  </si>
  <si>
    <t>통신 8-1-1</t>
  </si>
  <si>
    <t>유무선공유기</t>
  </si>
  <si>
    <t>5FFF657E192717FEC4C1020C39467E7AE42138</t>
  </si>
  <si>
    <t>58EAE5C8722A178AB9C300495B9B9B5FFF657E192717FEC4C1020C39467E7AE42138</t>
  </si>
  <si>
    <t>58EAE5C8722A178AB9C300495B9B9B587AC55C7E2D17FFB80D09E878C7DFE2583FCF</t>
  </si>
  <si>
    <t>58EAE5C8722A178AB9C300495B9B9B587AC55C7E2D17FFB80D09E878C7DFE2583FC8</t>
  </si>
  <si>
    <t>58EAE5C8722A178AB9C300495B9B9B59BF25E4582A170D5D9D07AA3711003</t>
  </si>
  <si>
    <t>58EAE5C8722A178AB9C300495B9B9B59BF25E4582A170D5D9D07AA3716004</t>
  </si>
  <si>
    <t>수위계 설치  센서+브라켓(시험포함)  대  통신 9-3-2-1   ( 호표 14 )</t>
  </si>
  <si>
    <t>통신 9-3-2-1</t>
  </si>
  <si>
    <t>58EAE5C8722A178A9ECA04FBF77011587AC55C7E2D17FFB80D0A8EDD93243FDF93A6</t>
  </si>
  <si>
    <t>58EAE5C8722A178A9ECA04FBF77011587AC55C7E2D17FFB80D0A8EDD93243FDF9BF4</t>
  </si>
  <si>
    <t>58EAE5C8722A178A9ECA04FBF7701159BF25E4582A170D5D9D07AA3710002</t>
  </si>
  <si>
    <t>58EAE5C8722A178A9ECA04FBF7701159BF25E4582A170D5D9D07AA3713001</t>
  </si>
  <si>
    <t>현장감시제어설비 설치  RTU반 설치  면  통신 9-3-1   ( 호표 15 )</t>
  </si>
  <si>
    <t>58EAE5C8722A178A9ECA04FBF545E8</t>
  </si>
  <si>
    <t>현장감시제어설비 설치</t>
  </si>
  <si>
    <t>RTU반 설치</t>
  </si>
  <si>
    <t>호표 15</t>
  </si>
  <si>
    <t>통신 9-3-1</t>
  </si>
  <si>
    <t>58EAE5C8722A178A9ECA04FBF545E8587AC55C7E2D17FFB80D0A8EDD93243FDF93A6</t>
  </si>
  <si>
    <t>58EAE5C8722A178A9ECA04FBF545E8587AC55C7E2D17FFB80D0A8EDD93243FDF9BF4</t>
  </si>
  <si>
    <t>58EAE5C8722A178A9ECA04FBF545E859BF25E4582A170D5D9D07AA3710002</t>
  </si>
  <si>
    <t>현장감시제어설비 설치  Bay건립 및 카드 설치  면  통신 9-3-1   ( 호표 16 )</t>
  </si>
  <si>
    <t>58EAE5C8722A178A9ECA04FBF546F3</t>
  </si>
  <si>
    <t>Bay건립 및 카드 설치</t>
  </si>
  <si>
    <t>호표 16</t>
  </si>
  <si>
    <t>58EAE5C8722A178A9ECA04FBF546F3587AC55C7E2D17FFB80D0A8EDD93243FDF93A6</t>
  </si>
  <si>
    <t>통신케이블공</t>
  </si>
  <si>
    <t>587AC55C7E2D17FFB80D0A8EDD93243FDF93A8</t>
  </si>
  <si>
    <t>58EAE5C8722A178A9ECA04FBF546F3587AC55C7E2D17FFB80D0A8EDD93243FDF93A8</t>
  </si>
  <si>
    <t>58EAE5C8722A178A9ECA04FBF546F3587AC55C7E2D17FFB80D0A8EDD93243FDF9BF4</t>
  </si>
  <si>
    <t>58EAE5C8722A178A9ECA04FBF546F359BF25E4582A170D5D9D07AA3710002</t>
  </si>
  <si>
    <t>현장감시제어설비 설치  케이블 접속  10점당  통신 9-3-1   ( 호표 17 )</t>
  </si>
  <si>
    <t>58EAE5C8722A178A9ECA04FBF5479A</t>
  </si>
  <si>
    <t>케이블 접속</t>
  </si>
  <si>
    <t>10점당</t>
  </si>
  <si>
    <t>호표 17</t>
  </si>
  <si>
    <t>58EAE5C8722A178A9ECA04FBF5479A587AC55C7E2D17FFB80D0A8EDD93243FDF93A8</t>
  </si>
  <si>
    <t>58EAE5C8722A178A9ECA04FBF5479A587AC55C7E2D17FFB80D0A8EDD93243FDF9BF4</t>
  </si>
  <si>
    <t>58EAE5C8722A178A9ECA04FBF5479A59BF25E4582A170D5D9D07AA3710002</t>
  </si>
  <si>
    <t>현장감시제어설비 설치  시험  카드  통신 9-3-1   ( 호표 18 )</t>
  </si>
  <si>
    <t>58EAE5C8722A178A9ECA04FBF5406B</t>
  </si>
  <si>
    <t>시험</t>
  </si>
  <si>
    <t>카드</t>
  </si>
  <si>
    <t>호표 18</t>
  </si>
  <si>
    <t>58EAE5C8722A178A9ECA04FBF5406B587AC55C7E2D17FFB80D0E69AD648539CEFF47</t>
  </si>
  <si>
    <t>58EAE5C8722A178A9ECA04FBF5406B59BF25E4582A170D5D9D07AA3710002</t>
  </si>
  <si>
    <t>58EBB50DD12617DB15360F77C46290</t>
  </si>
  <si>
    <t>호표 19</t>
  </si>
  <si>
    <t>옥외형 현장반</t>
  </si>
  <si>
    <t>STS 0.65(W)x0.4(D)x0.6(H)</t>
  </si>
  <si>
    <t>586855B4C32A172F827408399E8C818E77EC0C</t>
  </si>
  <si>
    <t>옥외형 현장반 지지대</t>
  </si>
  <si>
    <t>STS 0.2(W)x0.2(D)x1.0(H)</t>
  </si>
  <si>
    <t>586855B4C32A172F820108432C55BF2C67E148</t>
  </si>
  <si>
    <t>DOOR HANDLE (배전반용)</t>
  </si>
  <si>
    <t>PUSH TURN W/KEY(S)</t>
  </si>
  <si>
    <t>5F84F545F82E1764CD580FFC4251E1F0C56F07</t>
  </si>
  <si>
    <t>NAME PLATE</t>
  </si>
  <si>
    <t>아크릴(M)</t>
  </si>
  <si>
    <t>5F84F545F82E1764CD580FFC4251E1F0C56089</t>
  </si>
  <si>
    <t>ET(접지)</t>
  </si>
  <si>
    <t>5CCT</t>
  </si>
  <si>
    <t>586855BB7A2217224DAA0CCC43A9F7C21710FA</t>
  </si>
  <si>
    <t>PVC DUCT</t>
  </si>
  <si>
    <t>30 x 40 x 2m, W/COVER</t>
  </si>
  <si>
    <t>586855B4C32A17381A2C0042605D016FD5CB75</t>
  </si>
  <si>
    <t>단자대</t>
  </si>
  <si>
    <t>15P 20A</t>
  </si>
  <si>
    <t>5F84F545F82E17649004073492F7AC623AB765</t>
  </si>
  <si>
    <t>누전차단기(ELCB)</t>
  </si>
  <si>
    <t>분전반형, 2P 30AF</t>
  </si>
  <si>
    <t>5F84F545F82E1764BCE90ECC819DF62C215EC4</t>
  </si>
  <si>
    <t>기기용 비닐절연전선</t>
  </si>
  <si>
    <t>450/700V KIV 2.5㎟(0.04kg)</t>
  </si>
  <si>
    <t>m</t>
  </si>
  <si>
    <t>5F96B542522117DA6C4506629A44AB42E7CC9C</t>
  </si>
  <si>
    <t>전기기계조립원</t>
  </si>
  <si>
    <t>제조부문</t>
  </si>
  <si>
    <t>중소기업중앙회</t>
  </si>
  <si>
    <t>587AC55C7E2D17FF9D2603F0987433F56C3E45</t>
  </si>
  <si>
    <t>58EBB50DD12617DB15360F77C46290587AC55C7E2D17FF9D2603F0987433F56C3E45</t>
  </si>
  <si>
    <t>전선원</t>
  </si>
  <si>
    <t>587AC55C7E2D17FF9D2603F0987433F56C3C96</t>
  </si>
  <si>
    <t>58EBB50DD12617DB15360F77C46290587AC55C7E2D17FF9D2603F0987433F56C3C96</t>
  </si>
  <si>
    <t>직접재료비</t>
  </si>
  <si>
    <t>산출재료비의 100%</t>
  </si>
  <si>
    <t>간접재료비</t>
  </si>
  <si>
    <t>직접재료비의 1.03%</t>
  </si>
  <si>
    <t>직접노무비</t>
  </si>
  <si>
    <t>산출노무비의 124.53%</t>
  </si>
  <si>
    <t>59BF25E4582A170D5D9D07AA3711003</t>
  </si>
  <si>
    <t>간접노무비</t>
  </si>
  <si>
    <t>직접노무비의 34.93%</t>
  </si>
  <si>
    <t>59BF25E4582A170D5D9D07AA3716004</t>
  </si>
  <si>
    <t>재료비의 8.95%</t>
  </si>
  <si>
    <t>59BF25E4582A170D5D9D07AA3717005</t>
  </si>
  <si>
    <t>일반관리비</t>
  </si>
  <si>
    <t>(재+노+경)의 7%</t>
  </si>
  <si>
    <t>59BF25E4582A170D5D9D07AA3714006</t>
  </si>
  <si>
    <t>이      윤</t>
  </si>
  <si>
    <t>(노+경+일)의 25%</t>
  </si>
  <si>
    <t>59BF25E4582A170D5D9D07AA3715007</t>
  </si>
  <si>
    <t>59BF25E4582A170D5D9D07AA371A008</t>
  </si>
  <si>
    <t>운반비(자동차):충남도청-&gt;현장</t>
  </si>
  <si>
    <t>TON당 요금(거리:100kM)</t>
  </si>
  <si>
    <t>TON</t>
  </si>
  <si>
    <t>586855B32525177125540702E9E7B68F15B64D</t>
  </si>
  <si>
    <t>하차비</t>
  </si>
  <si>
    <t>TON당 요금</t>
  </si>
  <si>
    <t>586855B32525177125540702E9E7B68F176531</t>
  </si>
  <si>
    <t>58EBB50DD12617DB15360F77C46293587AC55C7E2D17FFB80D0A8EDD93243FDF93A6</t>
  </si>
  <si>
    <t>58EBB50DD12617DB15360F77C46293587AC55C7E2D17FFB80D0A8EDD93243FDF9BF4</t>
  </si>
  <si>
    <t>총     계</t>
  </si>
  <si>
    <t>58EB9522532817734F830D3134CE76</t>
  </si>
  <si>
    <t>전원부</t>
  </si>
  <si>
    <t>호표 22</t>
  </si>
  <si>
    <t>옥내형 조작반 (자립형)</t>
  </si>
  <si>
    <t>STS 0.7(W)x0.6(D)x1.85(H)</t>
  </si>
  <si>
    <t>586855B4C32A172FAD3305903E2D9E6866C1A3</t>
  </si>
  <si>
    <t>아크릴(L)</t>
  </si>
  <si>
    <t>5F84F545F82E1764CD580FFC4251E1F0C56088</t>
  </si>
  <si>
    <t>아크릴(S)</t>
  </si>
  <si>
    <t>5F84F545F82E1764CD580FFC4251E1F0C5608E</t>
  </si>
  <si>
    <t>PUSH TURN W/KEY(L)</t>
  </si>
  <si>
    <t>5F84F545F82E1764CD580FFC4251E1F0C56195</t>
  </si>
  <si>
    <t>DOOR STOPPER</t>
  </si>
  <si>
    <t>STS</t>
  </si>
  <si>
    <t>586855B4C32A172F44F40B2033A9A6C1746CE3</t>
  </si>
  <si>
    <t>리미트 스위치</t>
  </si>
  <si>
    <t>배전반용</t>
  </si>
  <si>
    <t>5F84F545F82E176487A90530BBCCB46D846731</t>
  </si>
  <si>
    <t>전등 (배전반용)</t>
  </si>
  <si>
    <t>삼파장 전구형, AC 220V 20W</t>
  </si>
  <si>
    <t>586855B4C32A1738354106CCF8037C50D66E8A</t>
  </si>
  <si>
    <t>서지보호기(카운터)1상2선</t>
  </si>
  <si>
    <t>586855B5D02317EBDDB20C2EF5D4105FCB1C30</t>
  </si>
  <si>
    <t>NOISE FILTER</t>
  </si>
  <si>
    <t>586855B5D02317EBEFF602190C56B2ED19508A</t>
  </si>
  <si>
    <t>배선용차단기(MCCB)</t>
  </si>
  <si>
    <t>표준형 460V 2P 50AF</t>
  </si>
  <si>
    <t>5F84F545F82E1764BCE90C022A8E08BBF426FF</t>
  </si>
  <si>
    <t>표준형 460V 2P 30AF</t>
  </si>
  <si>
    <t>5F84F545F82E1764BCE90C022A8E08BBF426FE</t>
  </si>
  <si>
    <t>자동복귀 누전차단기</t>
  </si>
  <si>
    <t>220V 2P 30AF</t>
  </si>
  <si>
    <t>5F84F545F82E1764BCE90ECC819DF62C215FD2</t>
  </si>
  <si>
    <t>멀티탭</t>
  </si>
  <si>
    <t>멀티콘센트 5구</t>
  </si>
  <si>
    <t>5F84F545F82E1764901608B5CF27D4F132231F</t>
  </si>
  <si>
    <t>신호등(LED)</t>
  </si>
  <si>
    <t>D25, AC 110/220V</t>
  </si>
  <si>
    <t>5F84F545F82E1764879F011E042E9BC5C4126B</t>
  </si>
  <si>
    <t>디지털표시기</t>
  </si>
  <si>
    <t>입력:4~20mA, 4 Digit, 출력단자</t>
  </si>
  <si>
    <t>586855B4C32A17387CF30EBFA3BDB4AFF170A9</t>
  </si>
  <si>
    <t>신호분배기</t>
  </si>
  <si>
    <t>1채널 입력, 2채널 출력:4~20mA</t>
  </si>
  <si>
    <t>586855B4C32A17387CC60AC0EB91FBEDC07800</t>
  </si>
  <si>
    <t>2P 30A</t>
  </si>
  <si>
    <t>5F84F545F82E17649004073492F7AC623B53C2</t>
  </si>
  <si>
    <t>무정전전원장치(현장설치도)</t>
  </si>
  <si>
    <t>5F84F545F82E1764DFDB0D9F31E39A2094D1EB</t>
  </si>
  <si>
    <t>SPACE HEATER</t>
  </si>
  <si>
    <t>AC 220V 100W</t>
  </si>
  <si>
    <t>586855B4C32A1738356C0467CB6391747C8FB1</t>
  </si>
  <si>
    <t>THERMOSTAT</t>
  </si>
  <si>
    <t>AC 220V 0~250℃</t>
  </si>
  <si>
    <t>586855B4C32A1738357E0B7194F4A86ED7D543</t>
  </si>
  <si>
    <t>노출형 콘센트</t>
  </si>
  <si>
    <t>2구, 15A, 250V, 분전반용</t>
  </si>
  <si>
    <t>5F84F545F82E1764901608B5CF27D4F13226EE</t>
  </si>
  <si>
    <t>FAN</t>
  </si>
  <si>
    <t>AC 220V 150mm</t>
  </si>
  <si>
    <t>586855B4C32A17383514026E5F7BEF3AAAE391</t>
  </si>
  <si>
    <t>40 x 60 x 2m, W/COVER</t>
  </si>
  <si>
    <t>586855B4C32A17381A3E0645D76D031701E40F</t>
  </si>
  <si>
    <t>자동소화장치(설치비포함)</t>
  </si>
  <si>
    <t>HFC227ea 0.9kg(방호체적 1.6㎥)</t>
  </si>
  <si>
    <t>586855BB7F2A1789F99B0B800B4B6FB9B5D908</t>
  </si>
  <si>
    <t>58EB9522532817734F830D3134CE76587AC55C7E2D17FF9D2603F0987433F56C3E45</t>
  </si>
  <si>
    <t>58EB9522532817734F830D3134CE76587AC55C7E2D17FF9D2603F0987433F56C3C96</t>
  </si>
  <si>
    <t>58EB9522532817734F830D3134CE77</t>
  </si>
  <si>
    <t>제어부</t>
  </si>
  <si>
    <t>호표 23</t>
  </si>
  <si>
    <t>DC 24V 10A</t>
  </si>
  <si>
    <t>586855BB7E2817AE9A0F0FBF72A534E8A02722</t>
  </si>
  <si>
    <t>기본, 증설 베이스(PLC)</t>
  </si>
  <si>
    <t>8모듈 장착용</t>
  </si>
  <si>
    <t>586855BB7E2817BF36500F6701652616DADC0F</t>
  </si>
  <si>
    <t>전원 모듈(PLC)</t>
  </si>
  <si>
    <t>DC 5V/24V, 3.5A 이상</t>
  </si>
  <si>
    <t>586855BB7E2817BF241309E457DE2D4EDCAC49</t>
  </si>
  <si>
    <t>RTU SOFTWARE FEE</t>
  </si>
  <si>
    <t>DIGITAL INPUT/OUTPUT</t>
  </si>
  <si>
    <t>점</t>
  </si>
  <si>
    <t>586855BB7E2817AE2723070804B1BBFD8CD11A</t>
  </si>
  <si>
    <t>ANALOG INPUT/OUTPUT</t>
  </si>
  <si>
    <t>586855BB7E2817AE273D0EB266BA65EDE701A3</t>
  </si>
  <si>
    <t>통신</t>
  </si>
  <si>
    <t>586855BB7E2817AE273D0EB266BA65ECC07800</t>
  </si>
  <si>
    <t>스위치 허브</t>
  </si>
  <si>
    <t>8PORT</t>
  </si>
  <si>
    <t>5FFF657E192717FEC4C1020C39467E7AE42139</t>
  </si>
  <si>
    <t>보조릴레이</t>
  </si>
  <si>
    <t>4A,4B(AC용)</t>
  </si>
  <si>
    <t>586855BB7A2217224DAA0CCC43A9F7C21710FB</t>
  </si>
  <si>
    <t>찬넬</t>
  </si>
  <si>
    <t>1M</t>
  </si>
  <si>
    <t>5F84F545F82E17649004073492F7AC623AB2E5</t>
  </si>
  <si>
    <t>10P 30A</t>
  </si>
  <si>
    <t>5F84F545F82E17649004073492F7AC623AB497</t>
  </si>
  <si>
    <t>58EB9522532817734F830D3134CE77587AC55C7E2D17FFB80D09E878C7DFE2583FC8</t>
  </si>
  <si>
    <t>58EB9522532817734F830D3134CE77587AC55C7E2D17FFB80D09E878C7DFE2583FCF</t>
  </si>
  <si>
    <t>58EB9522532817734F830D3134CE77587AC55C7E2D17FF9D2603F0987433F56C3E45</t>
  </si>
  <si>
    <t>58EB9522532817734F830D3134CE7558EAE5C8722A178A9ECA04FBF545E8</t>
  </si>
  <si>
    <t>58EB9522532817734F830D3134CE7558EAE5C8722A178A9ECA04FBF546F3</t>
  </si>
  <si>
    <t>58EB9522532817734F830D3134CE7558EAE5C8722A178A9ECA04FBF5479A</t>
  </si>
  <si>
    <t>58EB9522532817734F830D3134CE7558EAE5C8722A178A9ECA04FBF5406B</t>
  </si>
  <si>
    <t>58EB9522532817734F830D3134CE7559BF25E4582A170D5D9D07AA3713001</t>
  </si>
  <si>
    <t>58EB9522532817734F830D3134CE72586855B32525177125540702E9E7B68F15B64D</t>
  </si>
  <si>
    <t>58EB9522532817734F830D3134CE72586855B32525177125540702E9E7B68F176531</t>
  </si>
  <si>
    <t>58EB9522532817734F830D3134CE7259BF25E4582A170D5D9D07AA3713001</t>
  </si>
  <si>
    <t>58EB9522532817734F830D3134CE73</t>
  </si>
  <si>
    <t>옥외형 조작반 (자립형)</t>
  </si>
  <si>
    <t>STS 0.8(W)x0.6(D)x1.8(H)</t>
  </si>
  <si>
    <t>586855B4C32A172FAD3305903E2D9E6867EA7A</t>
  </si>
  <si>
    <t>58EB9522532817734F830D3134CE73586855B4C32A172FAD3305903E2D9E6867EA7A</t>
  </si>
  <si>
    <t>58EB9522532817734F830D3134CE735F84F545F82E1764CD580FFC4251E1F0C56088</t>
  </si>
  <si>
    <t>58EB9522532817734F830D3134CE735F84F545F82E1764CD580FFC4251E1F0C5608E</t>
  </si>
  <si>
    <t>W/KEY(L)</t>
  </si>
  <si>
    <t>5F84F545F82E1764CD580FFC4251E1F0C56F09</t>
  </si>
  <si>
    <t>58EB9522532817734F830D3134CE735F84F545F82E1764CD580FFC4251E1F0C56F09</t>
  </si>
  <si>
    <t>P-COVER</t>
  </si>
  <si>
    <t>STS 0.8(W)x1.7(H)</t>
  </si>
  <si>
    <t>586855B4C32A172F55860BF35E3226097CF9C4</t>
  </si>
  <si>
    <t>58EB9522532817734F830D3134CE73586855B4C32A172F55860BF35E3226097CF9C4</t>
  </si>
  <si>
    <t>58EB9522532817734F830D3134CE735F84F545F82E1764CD580FFC4251E1F0C56195</t>
  </si>
  <si>
    <t>58EB9522532817734F830D3134CE73586855B4C32A172F44F40B2033A9A6C1746CE3</t>
  </si>
  <si>
    <t>58EB9522532817734F830D3134CE735F84F545F82E176487A90530BBCCB46D846731</t>
  </si>
  <si>
    <t>58EB9522532817734F830D3134CE73586855B4C32A1738354106CCF8037C50D66E8A</t>
  </si>
  <si>
    <t>586855B5D02317EBDD970F59BEE39E128F5D32</t>
  </si>
  <si>
    <t>58EB9522532817734F830D3134CE73586855B5D02317EBDD970F59BEE39E128F5D32</t>
  </si>
  <si>
    <t>58EB9522532817734F830D3134CE73586855B5D02317EBEFF602190C56B2ED19508A</t>
  </si>
  <si>
    <t>58EB9522532817734F830D3134CE73586855B5D02317EBDDB20C2EF5D4105FCB1C30</t>
  </si>
  <si>
    <t>58EB9522532817734F830D3134CE73586855B5D02317EBDD1209E19B361CB5B57C0E</t>
  </si>
  <si>
    <t>58EB9522532817734F830D3134CE73586855B5D02317EBDD0002D73147D607717769</t>
  </si>
  <si>
    <t>58EB9522532817734F830D3134CE73586855B5D02317EBA0430A652B8D99B0D3B689</t>
  </si>
  <si>
    <t>교류전류계</t>
  </si>
  <si>
    <t>(배전반매입)광각도</t>
  </si>
  <si>
    <t>5FFF454E532217772DA000DBA365BC9F211605</t>
  </si>
  <si>
    <t>58EB9522532817734F830D3134CE735FFF454E532217772DA000DBA365BC9F211605</t>
  </si>
  <si>
    <t>교류전압계</t>
  </si>
  <si>
    <t>5FFF454E532217772DA000DBA365BC9F211601</t>
  </si>
  <si>
    <t>58EB9522532817734F830D3134CE735FFF454E532217772DA000DBA365BC9F211601</t>
  </si>
  <si>
    <t>전압절환스위치</t>
  </si>
  <si>
    <t>VS(250V10A3P3W)</t>
  </si>
  <si>
    <t>586855BB7A22174D6D1F054061A37B3B131567</t>
  </si>
  <si>
    <t>58EB9522532817734F830D3134CE73586855BB7A22174D6D1F054061A37B3B131567</t>
  </si>
  <si>
    <t>전류전환스위치</t>
  </si>
  <si>
    <t>AS(250V10A3P3W)</t>
  </si>
  <si>
    <t>586855BB7A22174D9A5504C0C26F93B26151D7</t>
  </si>
  <si>
    <t>58EB9522532817734F830D3134CE73586855BB7A22174D9A5504C0C26F93B26151D7</t>
  </si>
  <si>
    <t>디지탈집중표시장치</t>
  </si>
  <si>
    <t>A,V,KW,PF,F,KWH,RS-485</t>
  </si>
  <si>
    <t>5F84F545F82E176487BA05016A7E2079C61CEB</t>
  </si>
  <si>
    <t>58EB9522532817734F830D3134CE735F84F545F82E176487BA05016A7E2079C61CEB</t>
  </si>
  <si>
    <t>계기용변류기(C.T)환형</t>
  </si>
  <si>
    <t>600V 5VA -/5A</t>
  </si>
  <si>
    <t>5F84F545F82E1764DFF60B7B79BA4A2200D257</t>
  </si>
  <si>
    <t>58EB9522532817734F830D3134CE735F84F545F82E1764DFF60B7B79BA4A2200D257</t>
  </si>
  <si>
    <t>DIAZED FUSE</t>
  </si>
  <si>
    <t>25A W/HOLDER</t>
  </si>
  <si>
    <t>586855B4C32A1738350B0B9BDAA63F5AE3230A</t>
  </si>
  <si>
    <t>58EB9522532817734F830D3134CE73586855B4C32A1738350B0B9BDAA63F5AE3230A</t>
  </si>
  <si>
    <t>표준형 460V 4P 50AF</t>
  </si>
  <si>
    <t>5F84F545F82E1764BCE90C022A8E08BBF53524</t>
  </si>
  <si>
    <t>58EB9522532817734F830D3134CE735F84F545F82E1764BCE90C022A8E08BBF53524</t>
  </si>
  <si>
    <t>58EB9522532817734F830D3134CE735F84F545F82E1764BCE90C022A8E08BBF426FF</t>
  </si>
  <si>
    <t>58EB9522532817734F830D3134CE735F84F545F82E1764BCE90C022A8E08BBF426FE</t>
  </si>
  <si>
    <t>표준형 460V 3P 30AF</t>
  </si>
  <si>
    <t>5F84F545F82E1764BCE90ECC819DF62C215C17</t>
  </si>
  <si>
    <t>58EB9522532817734F830D3134CE735F84F545F82E1764BCE90ECC819DF62C215C17</t>
  </si>
  <si>
    <t>58EB9522532817734F830D3134CE735F84F545F82E1764BCE90ECC819DF62C215EC4</t>
  </si>
  <si>
    <t>58EB9522532817734F830D3134CE735F84F545F82E1764BCE90ECC819DF62C215FD2</t>
  </si>
  <si>
    <t>58EB9522532817734F830D3134CE735F84F545F82E1764901608B5CF27D4F132231F</t>
  </si>
  <si>
    <t>전자접촉기(개방형)AC용</t>
  </si>
  <si>
    <t>(220/380V)2.7/4kW</t>
  </si>
  <si>
    <t>5F84F545F82E1764878E07547372A9FB918EE1</t>
  </si>
  <si>
    <t>58EB9522532817734F830D3134CE735F84F545F82E1764878E07547372A9FB918EE1</t>
  </si>
  <si>
    <t>전자식과전류계전기(EOCR)-4E</t>
  </si>
  <si>
    <t>디지털표시부부착, 4~20mA 출력</t>
  </si>
  <si>
    <t>5F84F545F82E1764878E0E87BCDCEB4214B0C9</t>
  </si>
  <si>
    <t>58EB9522532817734F830D3134CE735F84F545F82E1764878E0E87BCDCEB4214B0C9</t>
  </si>
  <si>
    <t>콘덴서 (저압)</t>
  </si>
  <si>
    <t>(3P 380V/440V) 10㎌</t>
  </si>
  <si>
    <t>5F84F545F82E1764DFDB08195DA7C3922E44FA</t>
  </si>
  <si>
    <t>58EB9522532817734F830D3134CE735F84F545F82E1764DFDB08195DA7C3922E44FA</t>
  </si>
  <si>
    <t>58EB9522532817734F830D3134CE73586855B4C32A17387CF30EBFA3BDB4AFF170A9</t>
  </si>
  <si>
    <t>58EB9522532817734F830D3134CE73586855B4C32A17387CC60AC0EB91FBEDC07800</t>
  </si>
  <si>
    <t>신호변환기</t>
  </si>
  <si>
    <t>입력:싱크로신호, 출력:4~20mA</t>
  </si>
  <si>
    <t>586855B4C32A17387CD7013203B325D2B694DE</t>
  </si>
  <si>
    <t>58EB9522532817734F830D3134CE73586855B4C32A17387CD7013203B325D2B694DE</t>
  </si>
  <si>
    <t>자동복귀형 셀렉터스위치</t>
  </si>
  <si>
    <t>현장_원방</t>
  </si>
  <si>
    <t>5F84F545F82E176487BA01A7C0D1D1B0D89697</t>
  </si>
  <si>
    <t>58EB9522532817734F830D3134CE735F84F545F82E176487BA01A7C0D1D1B0D89697</t>
  </si>
  <si>
    <t>셀렉터 스위치</t>
  </si>
  <si>
    <t>수동_자동</t>
  </si>
  <si>
    <t>5F84F545F82E176487BA01A7C0D1D1B0D897A4</t>
  </si>
  <si>
    <t>58EB9522532817734F830D3134CE735F84F545F82E176487BA01A7C0D1D1B0D897A4</t>
  </si>
  <si>
    <t>푸쉬버튼 스위치(LED)</t>
  </si>
  <si>
    <t>D25A110V/220V(조광형)</t>
  </si>
  <si>
    <t>5F84F545F82E176487BA009C7328292C40E595</t>
  </si>
  <si>
    <t>58EB9522532817734F830D3134CE735F84F545F82E176487BA009C7328292C40E595</t>
  </si>
  <si>
    <t>FAULT LAMP</t>
  </si>
  <si>
    <t>SQUARE 난연성</t>
  </si>
  <si>
    <t>5F84F545F82E1764879F011E042E9BC5C4126F</t>
  </si>
  <si>
    <t>58EB9522532817734F830D3134CE735F84F545F82E1764879F011E042E9BC5C4126F</t>
  </si>
  <si>
    <t>2A,2B(AC용)</t>
  </si>
  <si>
    <t>586855BB7A2217224DBB0217D1C0D51AAD7287</t>
  </si>
  <si>
    <t>58EB9522532817734F830D3134CE73586855BB7A2217224DBB0217D1C0D51AAD7287</t>
  </si>
  <si>
    <t>58EB9522532817734F830D3134CE73586855BB7A2217224DAA0CCC43A9F7C21710FB</t>
  </si>
  <si>
    <t>4P 60A</t>
  </si>
  <si>
    <t>5F84F545F82E17649004073492F7AC623AB5B2</t>
  </si>
  <si>
    <t>58EB9522532817734F830D3134CE735F84F545F82E17649004073492F7AC623AB5B2</t>
  </si>
  <si>
    <t>3P 20A</t>
  </si>
  <si>
    <t>5F84F545F82E17649004073492F7AC623B523D</t>
  </si>
  <si>
    <t>58EB9522532817734F830D3134CE735F84F545F82E17649004073492F7AC623B523D</t>
  </si>
  <si>
    <t>58EB9522532817734F830D3134CE735F84F545F82E17649004073492F7AC623B53C2</t>
  </si>
  <si>
    <t>58EB9522532817734F830D3134CE73586855BB7A2217224DAA0CCC43A9F7C21710FA</t>
  </si>
  <si>
    <t>58EB9522532817734F830D3134CE735F84F545F82E1764DFDB0D9F31E39A2094D1EB</t>
  </si>
  <si>
    <t>58EB9522532817734F830D3134CE73586855B4C32A1738356C0467CB6391747C8FB1</t>
  </si>
  <si>
    <t>58EB9522532817734F830D3134CE73586855B4C32A1738357E0B7194F4A86ED7D543</t>
  </si>
  <si>
    <t>58EB9522532817734F830D3134CE735F84F545F82E1764901608B5CF27D4F13226EE</t>
  </si>
  <si>
    <t>58EB9522532817734F830D3134CE73586855B4C32A17383514026E5F7BEF3AAAE391</t>
  </si>
  <si>
    <t>부저</t>
  </si>
  <si>
    <t>D65 AC110V/220V</t>
  </si>
  <si>
    <t>5FFF35A9922C17CAEA0C037F3E0E90307A13DB</t>
  </si>
  <si>
    <t>58EB9522532817734F830D3134CE735FFF35A9922C17CAEA0C037F3E0E90307A13DB</t>
  </si>
  <si>
    <t>58EB9522532817734F830D3134CE73586855B4C32A17381A3E0645D76D031701E40F</t>
  </si>
  <si>
    <t>58EB9522532817734F830D3134CE73586855B4C32A17381A2C0042605D016FD5CB75</t>
  </si>
  <si>
    <t>58EB9522532817734F830D3134CE735F96B542522117DA6C4506629A44AB42E7CC9C</t>
  </si>
  <si>
    <t>58EB9522532817734F830D3134CE73587AC55C7E2D17FF9D2603F0987433F56C3E45</t>
  </si>
  <si>
    <t>58EB9522532817734F830D3134CE73587AC55C7E2D17FF9D2603F0987433F56C3C96</t>
  </si>
  <si>
    <t>58EB9522532817734F830D3134CE70</t>
  </si>
  <si>
    <t>58EB9522532817734F830D3134CE70586855BB7E2817AE9A180671398440C21FA60A</t>
  </si>
  <si>
    <t>58EB9522532817734F830D3134CE70586855BB7E2817AE9A0F0FBF72A534E8A02722</t>
  </si>
  <si>
    <t>58EB9522532817734F830D3134CE70586855BB7E2817BF36500F6701652616DADC0F</t>
  </si>
  <si>
    <t>58EB9522532817734F830D3134CE70586855BB7E2817BF241309E457DE2D4EDCAC49</t>
  </si>
  <si>
    <t>58EB9522532817734F830D3134CE70586855BB7E2817BF243E071F22D8E5FDC2908D</t>
  </si>
  <si>
    <t>58EB9522532817734F830D3134CE70586855BB7E2817BF242C0075C1167FED6D9F6E</t>
  </si>
  <si>
    <t>58EB9522532817734F830D3134CE70586855BB7E2817BF245904D400C2202CB7EF4E</t>
  </si>
  <si>
    <t>16P</t>
  </si>
  <si>
    <t>586855BB7E2817BF24480DE2494EDFDA51FD98</t>
  </si>
  <si>
    <t>58EB9522532817734F830D3134CE70586855BB7E2817BF24480DE2494EDFDA51FD98</t>
  </si>
  <si>
    <t>16P, 릴레이 출력</t>
  </si>
  <si>
    <t>586855BB7E2817BF246B0BFE81BC7268F30032</t>
  </si>
  <si>
    <t>58EB9522532817734F830D3134CE70586855BB7E2817BF246B0BFE81BC7268F30032</t>
  </si>
  <si>
    <t>58EB9522532817734F830D3134CE70586855BB7E2817BF36730C5CB0CFFEBE4FD1EA</t>
  </si>
  <si>
    <t>DUMMY MODULE (PLC)</t>
  </si>
  <si>
    <t>전원 Slot 방진</t>
  </si>
  <si>
    <t>586855BB7E2817BF36730C5CB0CFFEBF553B09</t>
  </si>
  <si>
    <t>58EB9522532817734F830D3134CE70586855BB7E2817BF36730C5CB0CFFEBF553B09</t>
  </si>
  <si>
    <t>58EB9522532817734F830D3134CE70586855BB7E2817AE2723070804B1BBFD8CD11A</t>
  </si>
  <si>
    <t>58EB9522532817734F830D3134CE70586855BB7E2817AE273D0EB266BA65EDE701A3</t>
  </si>
  <si>
    <t>58EB9522532817734F830D3134CE70586855BB7E2817AE273D0EB266BA65ECC07800</t>
  </si>
  <si>
    <t>58EB9522532817734F830D3134CE705FFF657E192717FEC4C1020C39467E7AE42139</t>
  </si>
  <si>
    <t>58EB9522532817734F830D3134CE70586855BB7A2217224DAA0CCC43A9F7C21710FB</t>
  </si>
  <si>
    <t>58EB9522532817734F830D3134CE705F84F545F82E17649004073492F7AC623AB2E5</t>
  </si>
  <si>
    <t>58EB9522532817734F830D3134CE705F96B542522117DA6C4506629A44AB42E7CC9C</t>
  </si>
  <si>
    <t>58EB9522532817734F830D3134CE705F84F545F82E17649004073492F7AC623AB497</t>
  </si>
  <si>
    <t>58EB9522532817734F830D3134CE70587AC55C7E2D17FFB80D09E878C7DFE2583FC8</t>
  </si>
  <si>
    <t>58EB9522532817734F830D3134CE70587AC55C7E2D17FFB80D09E878C7DFE2583FCF</t>
  </si>
  <si>
    <t>58EB9522532817734F830D3134CE70587AC55C7E2D17FF9D2603F0987433F56C3E45</t>
  </si>
  <si>
    <t>58EB9522532817734F830D3134CE7158EB9522532817734F830D3134CE73</t>
  </si>
  <si>
    <t>58EB9522532817734F830D3134CE7158EB9522532817734F830D3134CE70</t>
  </si>
  <si>
    <t>58EB9522532817734F830D3134CE7159BF25E4582A170D5D9D07AA3713001</t>
  </si>
  <si>
    <t>58EB9522532817734F830D3134CE7159BF25E4582A170D5D9D07AA3710002</t>
  </si>
  <si>
    <t>58EB9522532817734F830D3134CE7159BF25E4582A170D5D9D07AA3711003</t>
  </si>
  <si>
    <t>58EB9522532817734F830D3134CE7159BF25E4582A170D5D9D07AA3716004</t>
  </si>
  <si>
    <t>58EB9522532817734F830D3134CE7159BF25E4582A170D5D9D07AA3717005</t>
  </si>
  <si>
    <t>58EB9522532817734F830D3134CE7159BF25E4582A170D5D9D07AA3714006</t>
  </si>
  <si>
    <t>58EB9522532817734F830D3134CE7159BF25E4582A170D5D9D07AA3715007</t>
  </si>
  <si>
    <t>58EB9522532817734F830D3134CE7159BF25E4582A170D5D9D07AA371A008</t>
  </si>
  <si>
    <t>단 가 대 비 표</t>
  </si>
  <si>
    <t>규격</t>
  </si>
  <si>
    <t>농어촌공사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</si>
  <si>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</si>
  <si>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</si>
  <si>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</si>
  <si>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</si>
  <si>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</si>
  <si>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</si>
  <si>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</si>
  <si>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</si>
  <si>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</si>
  <si>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M060707</t>
  </si>
  <si>
    <t>자재 1</t>
  </si>
  <si>
    <t>자재 2</t>
  </si>
  <si>
    <t>자재 3</t>
  </si>
  <si>
    <t>M080631</t>
  </si>
  <si>
    <t>자재 4</t>
  </si>
  <si>
    <t>M079080</t>
  </si>
  <si>
    <t>자재 5</t>
  </si>
  <si>
    <t>M079084</t>
  </si>
  <si>
    <t>자재 6</t>
  </si>
  <si>
    <t>M079101</t>
  </si>
  <si>
    <t>자재 7</t>
  </si>
  <si>
    <t>자재 8</t>
  </si>
  <si>
    <t>M079100</t>
  </si>
  <si>
    <t>자재 9</t>
  </si>
  <si>
    <t>M079082</t>
  </si>
  <si>
    <t>자재 10</t>
  </si>
  <si>
    <t>1101</t>
  </si>
  <si>
    <t>1214</t>
  </si>
  <si>
    <t>1615</t>
  </si>
  <si>
    <t>자재 11</t>
  </si>
  <si>
    <t>M081500</t>
  </si>
  <si>
    <t>자재 12</t>
  </si>
  <si>
    <t>886</t>
  </si>
  <si>
    <t>1245</t>
  </si>
  <si>
    <t>자재 13</t>
  </si>
  <si>
    <t>자재 14</t>
  </si>
  <si>
    <t>자재 15</t>
  </si>
  <si>
    <t>M079128</t>
  </si>
  <si>
    <t>자재 16</t>
  </si>
  <si>
    <t>884</t>
  </si>
  <si>
    <t>자재 17</t>
  </si>
  <si>
    <t>자재 18</t>
  </si>
  <si>
    <t>M079153</t>
  </si>
  <si>
    <t>자재 19</t>
  </si>
  <si>
    <t>M080447</t>
  </si>
  <si>
    <t>1210</t>
  </si>
  <si>
    <t>1296</t>
  </si>
  <si>
    <t>자재 20</t>
  </si>
  <si>
    <t>1089</t>
  </si>
  <si>
    <t>자재 21</t>
  </si>
  <si>
    <t>M080545</t>
  </si>
  <si>
    <t>자재 22</t>
  </si>
  <si>
    <t>1090</t>
  </si>
  <si>
    <t>1194</t>
  </si>
  <si>
    <t>1294</t>
  </si>
  <si>
    <t>자재 23</t>
  </si>
  <si>
    <t>M080282</t>
  </si>
  <si>
    <t>자재 24</t>
  </si>
  <si>
    <t>M081120</t>
  </si>
  <si>
    <t>자재 25</t>
  </si>
  <si>
    <t>M080446</t>
  </si>
  <si>
    <t>자재 26</t>
  </si>
  <si>
    <t>자재 27</t>
  </si>
  <si>
    <t>M081272</t>
  </si>
  <si>
    <t>1279</t>
  </si>
  <si>
    <t>자재 28</t>
  </si>
  <si>
    <t>M081270</t>
  </si>
  <si>
    <t>자재 29</t>
  </si>
  <si>
    <t>M081261</t>
  </si>
  <si>
    <t>자재 30</t>
  </si>
  <si>
    <t>M081210</t>
  </si>
  <si>
    <t>자재 31</t>
  </si>
  <si>
    <t>M081211</t>
  </si>
  <si>
    <t>자재 32</t>
  </si>
  <si>
    <t>M081219</t>
  </si>
  <si>
    <t>자재 33</t>
  </si>
  <si>
    <t>M080251</t>
  </si>
  <si>
    <t>자재 34</t>
  </si>
  <si>
    <t>M080246</t>
  </si>
  <si>
    <t>자재 35</t>
  </si>
  <si>
    <t>자재 36</t>
  </si>
  <si>
    <t>1395</t>
  </si>
  <si>
    <t>1267</t>
  </si>
  <si>
    <t>1370</t>
  </si>
  <si>
    <t>자재 37</t>
  </si>
  <si>
    <t>자재 38</t>
  </si>
  <si>
    <t>M080540</t>
  </si>
  <si>
    <t>자재 39</t>
  </si>
  <si>
    <t>M085067</t>
  </si>
  <si>
    <t>1268</t>
  </si>
  <si>
    <t>자재 40</t>
  </si>
  <si>
    <t>1183</t>
  </si>
  <si>
    <t>1111</t>
  </si>
  <si>
    <t>1460</t>
  </si>
  <si>
    <t>자재 41</t>
  </si>
  <si>
    <t>M085071</t>
  </si>
  <si>
    <t>자재 42</t>
  </si>
  <si>
    <t>M085070</t>
  </si>
  <si>
    <t>자재 43</t>
  </si>
  <si>
    <t>1177</t>
  </si>
  <si>
    <t>자재 44</t>
  </si>
  <si>
    <t>자재 45</t>
  </si>
  <si>
    <t>자재 46</t>
  </si>
  <si>
    <t>자재 47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</si>
  <si>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</si>
  <si>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</si>
  <si>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</si>
  <si>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</si>
  <si>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</si>
  <si>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</si>
  <si>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</si>
  <si>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</si>
  <si>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</si>
  <si>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</si>
  <si>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</si>
  <si>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</si>
  <si>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자재 48</t>
  </si>
  <si>
    <t>자재 49</t>
  </si>
  <si>
    <t>M061200</t>
  </si>
  <si>
    <t>자재 50</t>
  </si>
  <si>
    <t>M061231</t>
  </si>
  <si>
    <t>자재 51</t>
  </si>
  <si>
    <t>M061232</t>
  </si>
  <si>
    <t>자재 52</t>
  </si>
  <si>
    <t>M061233</t>
  </si>
  <si>
    <t>자재 53</t>
  </si>
  <si>
    <t>자재 54</t>
  </si>
  <si>
    <t>M061238</t>
  </si>
  <si>
    <t>1205</t>
  </si>
  <si>
    <t>자재 55</t>
  </si>
  <si>
    <t>M061239</t>
  </si>
  <si>
    <t>자재 56</t>
  </si>
  <si>
    <t>자재 57</t>
  </si>
  <si>
    <t>자재 58</t>
  </si>
  <si>
    <t>자재 59</t>
  </si>
  <si>
    <t>M079045</t>
  </si>
  <si>
    <t>자재 60</t>
  </si>
  <si>
    <t>M079061</t>
  </si>
  <si>
    <t>자재 61</t>
  </si>
  <si>
    <t>자재 62</t>
  </si>
  <si>
    <t>M079085</t>
  </si>
  <si>
    <t>자재 63</t>
  </si>
  <si>
    <t>자재 64</t>
  </si>
  <si>
    <t>M079102</t>
  </si>
  <si>
    <t>자재 65</t>
  </si>
  <si>
    <t>M079103</t>
  </si>
  <si>
    <t>자재 66</t>
  </si>
  <si>
    <t>M079104</t>
  </si>
  <si>
    <t>자재 67</t>
  </si>
  <si>
    <t>M079105</t>
  </si>
  <si>
    <t>자재 68</t>
  </si>
  <si>
    <t>M079106</t>
  </si>
  <si>
    <t>자재 69</t>
  </si>
  <si>
    <t>M079126</t>
  </si>
  <si>
    <t>자재 70</t>
  </si>
  <si>
    <t>M079127</t>
  </si>
  <si>
    <t>자재 71</t>
  </si>
  <si>
    <t>M079140</t>
  </si>
  <si>
    <t>자재 72</t>
  </si>
  <si>
    <t>M079141</t>
  </si>
  <si>
    <t>자재 73</t>
  </si>
  <si>
    <t>M079142</t>
  </si>
  <si>
    <t>자재 74</t>
  </si>
  <si>
    <t>M080370</t>
  </si>
  <si>
    <t>1057</t>
  </si>
  <si>
    <t>362(2)</t>
  </si>
  <si>
    <t>자재 75</t>
  </si>
  <si>
    <t>M080380</t>
  </si>
  <si>
    <t>자재 76</t>
  </si>
  <si>
    <t>M080500</t>
  </si>
  <si>
    <t>자재 77</t>
  </si>
  <si>
    <t>M080501</t>
  </si>
  <si>
    <t>자재 78</t>
  </si>
  <si>
    <t>자재 79</t>
  </si>
  <si>
    <t>M084738</t>
  </si>
  <si>
    <t>자재 80</t>
  </si>
  <si>
    <t>자재 81</t>
  </si>
  <si>
    <t>자재 82</t>
  </si>
  <si>
    <t>자재 83</t>
  </si>
  <si>
    <t>자재 84</t>
  </si>
  <si>
    <t>M084739</t>
  </si>
  <si>
    <t>자재 85</t>
  </si>
  <si>
    <t>M084741</t>
  </si>
  <si>
    <t>자재 86</t>
  </si>
  <si>
    <t>M084820</t>
  </si>
  <si>
    <t>자재 87</t>
  </si>
  <si>
    <t>M084821</t>
  </si>
  <si>
    <t>자재 88</t>
  </si>
  <si>
    <t>M084890</t>
  </si>
  <si>
    <t>자재 89</t>
  </si>
  <si>
    <t>M084891</t>
  </si>
  <si>
    <t>자재 90</t>
  </si>
  <si>
    <t>1299</t>
  </si>
  <si>
    <t>자재 91</t>
  </si>
  <si>
    <t>M084900</t>
  </si>
  <si>
    <t>자재 92</t>
  </si>
  <si>
    <t>M084902</t>
  </si>
  <si>
    <t>자재 93</t>
  </si>
  <si>
    <t>M084903</t>
  </si>
  <si>
    <t>자재 94</t>
  </si>
  <si>
    <t>M084904</t>
  </si>
  <si>
    <t>자재 95</t>
  </si>
  <si>
    <t>M084905</t>
  </si>
  <si>
    <t>자재 96</t>
  </si>
  <si>
    <t>M084906</t>
  </si>
  <si>
    <t>자재 97</t>
  </si>
  <si>
    <t>M084907</t>
  </si>
  <si>
    <t>자재 98</t>
  </si>
  <si>
    <t>M084909</t>
  </si>
  <si>
    <t>자재 99</t>
  </si>
  <si>
    <t>M084910</t>
  </si>
  <si>
    <t>자재 100</t>
  </si>
  <si>
    <t>1191</t>
  </si>
  <si>
    <t>싸이몬</t>
  </si>
  <si>
    <t>자재 101</t>
  </si>
  <si>
    <t>M084912</t>
  </si>
  <si>
    <t>자재 102</t>
  </si>
  <si>
    <t>M085043</t>
  </si>
  <si>
    <t>자재 103</t>
  </si>
  <si>
    <t>M085051</t>
  </si>
  <si>
    <t>자재 104</t>
  </si>
  <si>
    <t>M085177</t>
  </si>
  <si>
    <t>자재 105</t>
  </si>
  <si>
    <t>자재 106</t>
  </si>
  <si>
    <t>C</t>
  </si>
  <si>
    <t>적용율(%)</t>
  </si>
  <si>
    <t>소수점이하자릿수</t>
  </si>
  <si>
    <t>일위대가 코드</t>
  </si>
  <si>
    <t>수위계유니트함-옥외자립형  650(W)x600/1000(H)x400(D)  (호표 19)</t>
  </si>
  <si>
    <t xml:space="preserve">      전기기계조립원</t>
  </si>
  <si>
    <t xml:space="preserve">      전선원</t>
  </si>
  <si>
    <t>수위계유니트함 (제작율 적용)  옥외자립형, 650(W)x600/1000(H)x400(D)  (호표 20)</t>
  </si>
  <si>
    <t>수위계유니트함 설치비  하차비 포함  (호표 21)</t>
  </si>
  <si>
    <t xml:space="preserve">      통신설비공</t>
  </si>
  <si>
    <t xml:space="preserve">      특별인부</t>
  </si>
  <si>
    <t>RTU-1 옥내자립형(STS)  전원부  (호표 22)</t>
  </si>
  <si>
    <t>RTU-1 옥내자립형(STS)  제어부  (호표 23)</t>
  </si>
  <si>
    <t xml:space="preserve">      H/W시험사</t>
  </si>
  <si>
    <t xml:space="preserve">      S/W시험사</t>
  </si>
  <si>
    <t>RTU-1 (제작율 적용)  옥내자립형(STS), 700(W)x1,850(H)x600(D)  (호표 24)</t>
  </si>
  <si>
    <t>원격제어반 설치비  옥남배수갑문  (호표 25)</t>
  </si>
  <si>
    <t>원격제어반 운반비  하차비 포함  (호표 26)</t>
  </si>
  <si>
    <t>MCC &amp; RTU-1 옥외자립형  전원부  (호표 27)</t>
  </si>
  <si>
    <t>MCC &amp; RTU-1 옥외자립형  제어부  (호표 28)</t>
  </si>
  <si>
    <t>MCC &amp; RTU-1 (제작율 적용)  옥외자립형, 800(W)x1,800(H)x600(D)  (호표 29)</t>
  </si>
  <si>
    <t>원격제어반 설치비  배수문  (호표 30)</t>
  </si>
  <si>
    <t>서지보호기(SPD)  CCTV용(전원)  (호표 1)</t>
  </si>
  <si>
    <t xml:space="preserve">      통신내선공</t>
  </si>
  <si>
    <t>서지보호기(SPD)  CCTV용(통신,영상)  (호표 2)</t>
  </si>
  <si>
    <t>카메라 설치-POLE상부  스피드돔형  (호표 3)</t>
  </si>
  <si>
    <t>카메라 설치-벽부  스피드돔형  (호표 4)</t>
  </si>
  <si>
    <t>브라켓 설치  벽부형  (호표 5)</t>
  </si>
  <si>
    <t xml:space="preserve">      보통인부</t>
  </si>
  <si>
    <t>CCTV제어함체(STS) 설치-POLE부착  옥외형(ELB, 콘센트,DC아답터 포함)  (호표 6)</t>
  </si>
  <si>
    <t>CCTV POLE 설치  STS 2.0t, Φ152, H=4m(피뢰침 포함)  (호표 7)</t>
  </si>
  <si>
    <t xml:space="preserve">      통신외선공</t>
  </si>
  <si>
    <t>카메라 시험  송.수신 제어신호 및 영상Level 조정  (호표 8)</t>
  </si>
  <si>
    <t xml:space="preserve">      통신관련산업기사</t>
  </si>
  <si>
    <t>CCTV시스템 개량  영상Level 조정 및 시험  (호표 9)</t>
  </si>
  <si>
    <t>카메라 시험  종합  (호표 10)</t>
  </si>
  <si>
    <t>CCTV용 암대 설치  POLE상부, L=1m  (호표 11)</t>
  </si>
  <si>
    <t>VPN 설치  원격제어소용  (호표 12)</t>
  </si>
  <si>
    <t>유무선공유기 설치  4PORT  (호표 13)</t>
  </si>
  <si>
    <t>수위계 설치  센서+브라켓(시험포함)  (호표 14)</t>
  </si>
  <si>
    <t>현장감시제어설비 설치  RTU반 설치  (호표 15)</t>
  </si>
  <si>
    <t>현장감시제어설비 설치  Bay건립 및 카드 설치  (호표 16)</t>
  </si>
  <si>
    <t xml:space="preserve">      통신케이블공</t>
  </si>
  <si>
    <t>현장감시제어설비 설치  케이블 접속  (호표 17)</t>
  </si>
  <si>
    <t>현장감시제어설비 설치  시험  (호표 18)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</si>
  <si>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</si>
  <si>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</si>
  <si>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</si>
  <si>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</si>
  <si>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</si>
  <si>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</si>
  <si>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</si>
  <si>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</si>
  <si>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</si>
  <si>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</si>
  <si>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비    고</t>
  </si>
  <si>
    <t>일위대가목록+자재</t>
  </si>
  <si>
    <t>전기 5-19</t>
  </si>
  <si>
    <t>0.133*1</t>
  </si>
  <si>
    <t>전기3-34</t>
  </si>
  <si>
    <t>0.055*1</t>
  </si>
  <si>
    <t>전기5-23(나)</t>
  </si>
  <si>
    <t>0.1*1</t>
  </si>
  <si>
    <t>전기5-25</t>
  </si>
  <si>
    <t>0.18*1</t>
  </si>
  <si>
    <t>전기5-45-2</t>
  </si>
  <si>
    <t>0.24*1</t>
  </si>
  <si>
    <t>0.14*1</t>
  </si>
  <si>
    <t>통신11-6-2</t>
  </si>
  <si>
    <t>0.182*1</t>
  </si>
  <si>
    <t>0.065*1</t>
  </si>
  <si>
    <t>0.36*1</t>
  </si>
  <si>
    <t>전기5-22</t>
  </si>
  <si>
    <t>0.4*1</t>
  </si>
  <si>
    <t>전기품셈 5-23</t>
  </si>
  <si>
    <t>0.48*1</t>
  </si>
  <si>
    <t>통신8-1-1</t>
  </si>
  <si>
    <t>0.22*1</t>
  </si>
  <si>
    <t>0.27*2</t>
  </si>
  <si>
    <t>0.2*1</t>
  </si>
  <si>
    <t>0.76*1</t>
  </si>
  <si>
    <t>0.34*1.18</t>
  </si>
  <si>
    <t>0.338*1</t>
  </si>
  <si>
    <t>0.19*1</t>
  </si>
  <si>
    <t>전기5-19</t>
  </si>
  <si>
    <t>0.3*1</t>
  </si>
  <si>
    <t>0.18*3</t>
  </si>
  <si>
    <t>전기5-40</t>
  </si>
  <si>
    <t>0.0728*1</t>
  </si>
  <si>
    <t>0.085*1</t>
  </si>
  <si>
    <t>0.065*1.54</t>
  </si>
  <si>
    <t>0.08*1</t>
  </si>
  <si>
    <t>서지보호기(SPD)  CCTV용(전원)  개  (호표 1)</t>
  </si>
  <si>
    <t>서지보호기(SPD)  CCTV용(통신,영상)  개  (호표 2)</t>
  </si>
  <si>
    <t>브라켓 설치  벽부형  대  (호표 5)</t>
  </si>
  <si>
    <t>통신9-2-1-1</t>
  </si>
  <si>
    <t>0.23*1</t>
  </si>
  <si>
    <t>CCTV제어함체(STS) 설치-POLE부착  옥외형(ELB, 콘센트,DC아답터 포함)  면  (호표 6)</t>
  </si>
  <si>
    <t>통신3-2-1</t>
  </si>
  <si>
    <t>0.42*1</t>
  </si>
  <si>
    <t>CCTV POLE 설치  STS 2.0t, Φ152, H=4m(피뢰침 포함)  기  (호표 7)</t>
  </si>
  <si>
    <t>통신9-2-1-3</t>
  </si>
  <si>
    <t>0.56*1</t>
  </si>
  <si>
    <t>0.5*1</t>
  </si>
  <si>
    <t>CCTV용 암대 설치  POLE상부, L=1m  EA  (호표 11)</t>
  </si>
  <si>
    <t>통신9-1-10</t>
  </si>
  <si>
    <t>0.32*1</t>
  </si>
  <si>
    <t>VPN 설치  원격제어소용  대  (호표 12)</t>
  </si>
  <si>
    <t>통신8-1-5</t>
  </si>
  <si>
    <t>0.39*1</t>
  </si>
  <si>
    <t>유무선공유기 설치  4PORT  대  (호표 13)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</si>
  <si>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</si>
  <si>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</si>
  <si>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</si>
  <si>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</si>
  <si>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</si>
  <si>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</si>
  <si>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</si>
  <si>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</si>
  <si>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</si>
  <si>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</si>
  <si>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</si>
  <si>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</si>
  <si>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</si>
  <si>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</si>
  <si>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</si>
  <si>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</si>
  <si>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</si>
  <si>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</si>
  <si>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</si>
  <si>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</si>
  <si>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</si>
  <si>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</si>
  <si>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</si>
  <si>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</si>
  <si>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</si>
  <si>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</si>
  <si>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</si>
  <si>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</si>
  <si>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</si>
  <si>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</si>
  <si>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</si>
  <si>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</si>
  <si>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</si>
  <si>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</si>
  <si>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</si>
  <si>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</si>
  <si>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</si>
  <si>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</si>
  <si>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</si>
  <si>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</si>
  <si>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한 전 납 입 금</t>
  </si>
  <si>
    <t>DK</t>
  </si>
  <si>
    <t>...</t>
  </si>
  <si>
    <t>B. 통신 납입금</t>
    <phoneticPr fontId="1" type="noConversion"/>
  </si>
  <si>
    <t>CCTV 촬영경고판(500W x400H)</t>
    <phoneticPr fontId="1" type="noConversion"/>
  </si>
  <si>
    <t>CCTV용 서지보호기(통신,영상)</t>
    <phoneticPr fontId="1" type="noConversion"/>
  </si>
  <si>
    <t>CCTV용 서지보호기(전원)</t>
    <phoneticPr fontId="1" type="noConversion"/>
  </si>
  <si>
    <t>옥외형CCTV 제어함체(ELB, 콘센트,DC아답터 포함)</t>
    <phoneticPr fontId="1" type="noConversion"/>
  </si>
  <si>
    <t>CCTV POLE STS 2.0t, Φ152, H=4m(피뢰침 포함)</t>
    <phoneticPr fontId="1" type="noConversion"/>
  </si>
  <si>
    <t>카메라설치 폴 상부(스피드돔형)</t>
    <phoneticPr fontId="1" type="noConversion"/>
  </si>
  <si>
    <t>CCTV용 암대 설치(POLE상부, L=1m)</t>
    <phoneticPr fontId="1" type="noConversion"/>
  </si>
  <si>
    <t>카메라 시험(종합)</t>
    <phoneticPr fontId="1" type="noConversion"/>
  </si>
  <si>
    <t>VMS 라이선스(본부용)</t>
    <phoneticPr fontId="1" type="noConversion"/>
  </si>
  <si>
    <t>200만화소 이상, 0Lux(IR LED on시), 36배 광학줌이상, 하우징일체</t>
    <phoneticPr fontId="1" type="noConversion"/>
  </si>
  <si>
    <t>서지보호기(카운터)1상2선</t>
    <phoneticPr fontId="1" type="noConversion"/>
  </si>
  <si>
    <t>전원용 Class2, In 20kA이상, Imax 80kA이상</t>
    <phoneticPr fontId="1" type="noConversion"/>
  </si>
  <si>
    <t>M061234</t>
    <phoneticPr fontId="1" type="noConversion"/>
  </si>
  <si>
    <t>75ns/Step이하,128kB, 1500점이상</t>
    <phoneticPr fontId="1" type="noConversion"/>
  </si>
  <si>
    <t>M084744</t>
    <phoneticPr fontId="1" type="noConversion"/>
  </si>
  <si>
    <t>M079042</t>
    <phoneticPr fontId="1" type="noConversion"/>
  </si>
  <si>
    <t>(3P 380V/440V) 20㎌</t>
    <phoneticPr fontId="1" type="noConversion"/>
  </si>
  <si>
    <t>M081052</t>
    <phoneticPr fontId="1" type="noConversion"/>
  </si>
  <si>
    <t>MCC &amp; RTU 옥외자립형</t>
    <phoneticPr fontId="1" type="noConversion"/>
  </si>
  <si>
    <t>MCC &amp; RTU (제작율 적용)</t>
    <phoneticPr fontId="1" type="noConversion"/>
  </si>
  <si>
    <t>원격제어반 운반비  하차비 포함  식     ( 호표 20 )</t>
    <phoneticPr fontId="1" type="noConversion"/>
  </si>
  <si>
    <t>MCC &amp; RTU 옥외자립형  전원부  면     ( 호표 21 )</t>
    <phoneticPr fontId="1" type="noConversion"/>
  </si>
  <si>
    <t>MCC &amp; RTU 옥외자립형  제어부  면     ( 호표 22 )</t>
    <phoneticPr fontId="1" type="noConversion"/>
  </si>
  <si>
    <t>MCC &amp; RTU (제작율 적용)  옥외자립형, 800(W)x1,800(H)x600(D)  면     ( 호표 23 )</t>
    <phoneticPr fontId="1" type="noConversion"/>
  </si>
  <si>
    <t>75ns/Step이하,128kB, 1500점이상</t>
    <phoneticPr fontId="1" type="noConversion"/>
  </si>
  <si>
    <t>천원이하 절사</t>
    <phoneticPr fontId="1" type="noConversion"/>
  </si>
  <si>
    <t>표준형 460V 4P 30AF</t>
    <phoneticPr fontId="1" type="noConversion"/>
  </si>
  <si>
    <t>[ 중방지구 배수개선사업 자동화공사 ]</t>
  </si>
  <si>
    <t>중방지구 배수개선사업 자동화공사</t>
  </si>
  <si>
    <t xml:space="preserve">  [권양기]</t>
  </si>
  <si>
    <t>A. 관급자관급자재   [권양기]</t>
  </si>
  <si>
    <t>권양기</t>
  </si>
  <si>
    <t>1Ø 3㎸A;BACKUPTIME 30분</t>
    <phoneticPr fontId="1" type="noConversion"/>
  </si>
  <si>
    <t>M085027</t>
    <phoneticPr fontId="1" type="noConversion"/>
  </si>
  <si>
    <t>3Ø 1㎸A;BACKUPTIME 30분</t>
    <phoneticPr fontId="1" type="noConversion"/>
  </si>
  <si>
    <t>MCC &amp; RTU-1 옥외자립형  전원부  면  (호표 21)</t>
    <phoneticPr fontId="1" type="noConversion"/>
  </si>
  <si>
    <t>MCC &amp; RTU-1 옥외자립형  제어부  면  (호표 22)</t>
    <phoneticPr fontId="1" type="noConversion"/>
  </si>
  <si>
    <t>원격제어반 설치비     면     ( 호표 19 )</t>
    <phoneticPr fontId="1" type="noConversion"/>
  </si>
  <si>
    <t>A. 관급자관급자재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</si>
</sst>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,###;\-#,###;#;"/>
    <numFmt numFmtId="178" formatCode="#,##0.00#"/>
    <numFmt numFmtId="179" formatCode="#,##0.0"/>
    <numFmt numFmtId="180" formatCode="#,##0.00#;\-#,##0.00#;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180" fontId="5" fillId="0" borderId="1" xfId="0" quotePrefix="1" applyNumberFormat="1" applyFont="1" applyBorder="1" applyAlignment="1">
      <alignment vertical="center" wrapText="1"/>
    </xf>
    <xf numFmtId="180" fontId="5" fillId="0" borderId="1" xfId="0" applyNumberFormat="1" applyFont="1" applyBorder="1" applyAlignment="1">
      <alignment vertical="center" wrapText="1"/>
    </xf>
    <xf numFmtId="180" fontId="0" fillId="0" borderId="0" xfId="0" applyNumberFormat="1" applyAlignment="1">
      <alignment vertical="center"/>
    </xf>
    <xf numFmtId="0" fontId="0" fillId="0" borderId="2" xfId="0" quotePrefix="1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5" fillId="2" borderId="1" xfId="0" quotePrefix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176" fontId="5" fillId="2" borderId="1" xfId="0" applyNumberFormat="1" applyFont="1" applyFill="1" applyBorder="1" applyAlignment="1">
      <alignment vertical="center" wrapText="1"/>
    </xf>
    <xf numFmtId="0" fontId="0" fillId="2" borderId="0" xfId="0" quotePrefix="1" applyFill="1" applyAlignment="1">
      <alignment vertical="center"/>
    </xf>
    <xf numFmtId="0" fontId="0" fillId="2" borderId="0" xfId="0" applyFill="1" applyAlignment="1">
      <alignment vertical="center"/>
    </xf>
    <xf numFmtId="176" fontId="0" fillId="2" borderId="0" xfId="0" applyNumberFormat="1" applyFill="1" applyAlignment="1">
      <alignment vertical="center"/>
    </xf>
    <xf numFmtId="0" fontId="0" fillId="2" borderId="0" xfId="0" applyFill="1">
      <alignment vertical="center"/>
    </xf>
    <xf numFmtId="0" fontId="5" fillId="3" borderId="1" xfId="0" quotePrefix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76" fontId="5" fillId="3" borderId="1" xfId="0" applyNumberFormat="1" applyFont="1" applyFill="1" applyBorder="1" applyAlignment="1">
      <alignment vertical="center" wrapText="1"/>
    </xf>
    <xf numFmtId="0" fontId="0" fillId="3" borderId="0" xfId="0" quotePrefix="1" applyFill="1" applyAlignment="1">
      <alignment vertical="center"/>
    </xf>
    <xf numFmtId="0" fontId="0" fillId="3" borderId="0" xfId="0" applyFill="1" applyAlignment="1">
      <alignment vertical="center"/>
    </xf>
    <xf numFmtId="176" fontId="0" fillId="3" borderId="0" xfId="0" applyNumberFormat="1" applyFill="1" applyAlignment="1">
      <alignment vertical="center"/>
    </xf>
    <xf numFmtId="0" fontId="0" fillId="3" borderId="0" xfId="0" applyFill="1">
      <alignment vertical="center"/>
    </xf>
    <xf numFmtId="0" fontId="5" fillId="0" borderId="1" xfId="0" quotePrefix="1" applyFont="1" applyFill="1" applyBorder="1" applyAlignment="1">
      <alignment vertical="center" wrapText="1"/>
    </xf>
    <xf numFmtId="180" fontId="5" fillId="0" borderId="1" xfId="0" quotePrefix="1" applyNumberFormat="1" applyFont="1" applyFill="1" applyBorder="1" applyAlignment="1">
      <alignment vertical="center" wrapText="1"/>
    </xf>
    <xf numFmtId="180" fontId="5" fillId="0" borderId="1" xfId="0" applyNumberFormat="1" applyFont="1" applyFill="1" applyBorder="1" applyAlignment="1">
      <alignment vertical="center" wrapText="1"/>
    </xf>
    <xf numFmtId="0" fontId="0" fillId="0" borderId="0" xfId="0" quotePrefix="1" applyFill="1" applyAlignment="1">
      <alignment vertical="center"/>
    </xf>
    <xf numFmtId="180" fontId="0" fillId="0" borderId="0" xfId="0" applyNumberFormat="1" applyFill="1" applyAlignment="1">
      <alignment vertical="center"/>
    </xf>
    <xf numFmtId="0" fontId="0" fillId="0" borderId="0" xfId="0" applyFill="1">
      <alignment vertical="center"/>
    </xf>
    <xf numFmtId="0" fontId="5" fillId="2" borderId="1" xfId="0" quotePrefix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0" fontId="6" fillId="0" borderId="2" xfId="0" quotePrefix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6" fillId="0" borderId="3" xfId="0" quotePrefix="1" applyFont="1" applyBorder="1" applyAlignment="1">
      <alignment vertical="center" wrapText="1"/>
    </xf>
    <xf numFmtId="0" fontId="6" fillId="0" borderId="4" xfId="0" quotePrefix="1" applyFont="1" applyBorder="1" applyAlignment="1">
      <alignment vertical="center" wrapText="1"/>
    </xf>
    <xf numFmtId="0" fontId="6" fillId="0" borderId="5" xfId="0" quotePrefix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2"/>
  <sheetViews>
    <sheetView view="pageBreakPreview" zoomScale="85" zoomScaleSheetLayoutView="85" workbookViewId="0">
      <selection activeCell="H22" sqref="H2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4.1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20" ht="29.1" customHeight="1" x14ac:dyDescent="0.3">
      <c r="A2" s="42" t="s">
        <v>1161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20" ht="30" customHeight="1" x14ac:dyDescent="0.3">
      <c r="A3" s="43" t="s">
        <v>1</v>
      </c>
      <c r="B3" s="43" t="s">
        <v>2</v>
      </c>
      <c r="C3" s="43" t="s">
        <v>3</v>
      </c>
      <c r="D3" s="43" t="s">
        <v>4</v>
      </c>
      <c r="E3" s="43" t="s">
        <v>5</v>
      </c>
      <c r="F3" s="43"/>
      <c r="G3" s="43" t="s">
        <v>8</v>
      </c>
      <c r="H3" s="43"/>
      <c r="I3" s="43" t="s">
        <v>9</v>
      </c>
      <c r="J3" s="43"/>
      <c r="K3" s="43" t="s">
        <v>10</v>
      </c>
      <c r="L3" s="43"/>
      <c r="M3" s="43" t="s">
        <v>11</v>
      </c>
      <c r="N3" s="45" t="s">
        <v>12</v>
      </c>
      <c r="O3" s="45" t="s">
        <v>13</v>
      </c>
      <c r="P3" s="45" t="s">
        <v>14</v>
      </c>
      <c r="Q3" s="45" t="s">
        <v>15</v>
      </c>
      <c r="R3" s="45" t="s">
        <v>16</v>
      </c>
      <c r="S3" s="45" t="s">
        <v>17</v>
      </c>
      <c r="T3" s="45" t="s">
        <v>18</v>
      </c>
    </row>
    <row r="4" spans="1:20" ht="30" customHeight="1" x14ac:dyDescent="0.3">
      <c r="A4" s="44"/>
      <c r="B4" s="44"/>
      <c r="C4" s="44"/>
      <c r="D4" s="44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44"/>
      <c r="N4" s="45"/>
      <c r="O4" s="45"/>
      <c r="P4" s="45"/>
      <c r="Q4" s="45"/>
      <c r="R4" s="45"/>
      <c r="S4" s="45"/>
      <c r="T4" s="45"/>
    </row>
    <row r="5" spans="1:20" ht="30" customHeight="1" x14ac:dyDescent="0.3">
      <c r="A5" s="8" t="s">
        <v>1162</v>
      </c>
      <c r="B5" s="8" t="s">
        <v>50</v>
      </c>
      <c r="C5" s="8" t="s">
        <v>50</v>
      </c>
      <c r="D5" s="9">
        <v>1</v>
      </c>
      <c r="E5" s="10"/>
      <c r="F5" s="10">
        <f t="shared" ref="F5:F11" si="0">E5*D5</f>
        <v>0</v>
      </c>
      <c r="G5" s="10"/>
      <c r="H5" s="10">
        <f t="shared" ref="H5:H11" si="1">G5*D5</f>
        <v>0</v>
      </c>
      <c r="I5" s="10"/>
      <c r="J5" s="10">
        <f t="shared" ref="J5:J11" si="2">I5*D5</f>
        <v>0</v>
      </c>
      <c r="K5" s="10">
        <f t="shared" ref="K5:K11" si="3">E5+G5+I5</f>
        <v>0</v>
      </c>
      <c r="L5" s="10">
        <f t="shared" ref="L5:L11" si="4">F5+H5+J5</f>
        <v>0</v>
      </c>
      <c r="M5" s="8" t="s">
        <v>50</v>
      </c>
      <c r="N5" s="2" t="s">
        <v>51</v>
      </c>
      <c r="O5" s="2" t="s">
        <v>50</v>
      </c>
      <c r="P5" s="2" t="s">
        <v>50</v>
      </c>
      <c r="Q5" s="2" t="s">
        <v>50</v>
      </c>
      <c r="R5" s="3">
        <v>1</v>
      </c>
      <c r="S5" s="2" t="s">
        <v>50</v>
      </c>
      <c r="T5" s="6"/>
    </row>
    <row r="6" spans="1:20" s="25" customFormat="1" ht="30" customHeight="1" x14ac:dyDescent="0.3">
      <c r="A6" s="19" t="s">
        <v>1172</v>
      </c>
      <c r="B6" s="19" t="s">
        <v>50</v>
      </c>
      <c r="C6" s="19" t="s">
        <v>50</v>
      </c>
      <c r="D6" s="20">
        <v>1</v>
      </c>
      <c r="E6" s="40">
        <f>ROUNDDOWN(F7, -3)</f>
        <v>12401000</v>
      </c>
      <c r="F6" s="40">
        <f t="shared" si="0"/>
        <v>12401000</v>
      </c>
      <c r="G6" s="40">
        <f>ROUNDDOWN(H7, -3)</f>
        <v>0</v>
      </c>
      <c r="H6" s="40">
        <f t="shared" si="1"/>
        <v>0</v>
      </c>
      <c r="I6" s="40">
        <f>ROUNDDOWN(J7, -3)</f>
        <v>0</v>
      </c>
      <c r="J6" s="40">
        <f t="shared" si="2"/>
        <v>0</v>
      </c>
      <c r="K6" s="40">
        <f>E6+G6+I6</f>
        <v>12401000</v>
      </c>
      <c r="L6" s="40">
        <f>F6+H6+J6</f>
        <v>12401000</v>
      </c>
      <c r="M6" s="39" t="s">
        <v>1159</v>
      </c>
      <c r="N6" s="22" t="s">
        <v>52</v>
      </c>
      <c r="O6" s="22" t="s">
        <v>50</v>
      </c>
      <c r="P6" s="22" t="s">
        <v>50</v>
      </c>
      <c r="Q6" s="22" t="s">
        <v>53</v>
      </c>
      <c r="R6" s="23">
        <v>2</v>
      </c>
      <c r="S6" s="22" t="s">
        <v>50</v>
      </c>
      <c r="T6" s="24">
        <f>L6*1</f>
        <v>12401000</v>
      </c>
    </row>
    <row r="7" spans="1:20" s="32" customFormat="1" ht="30" customHeight="1" x14ac:dyDescent="0.3">
      <c r="A7" s="26" t="s">
        <v>1163</v>
      </c>
      <c r="B7" s="26" t="s">
        <v>50</v>
      </c>
      <c r="C7" s="26" t="s">
        <v>50</v>
      </c>
      <c r="D7" s="27">
        <v>1</v>
      </c>
      <c r="E7" s="28">
        <f>F8</f>
        <v>12401639</v>
      </c>
      <c r="F7" s="28">
        <f t="shared" si="0"/>
        <v>12401639</v>
      </c>
      <c r="G7" s="28">
        <f>H8</f>
        <v>0</v>
      </c>
      <c r="H7" s="28">
        <f t="shared" si="1"/>
        <v>0</v>
      </c>
      <c r="I7" s="28">
        <f>J8</f>
        <v>0</v>
      </c>
      <c r="J7" s="28">
        <f t="shared" si="2"/>
        <v>0</v>
      </c>
      <c r="K7" s="28">
        <f t="shared" si="3"/>
        <v>12401639</v>
      </c>
      <c r="L7" s="28">
        <f t="shared" si="4"/>
        <v>12401639</v>
      </c>
      <c r="M7" s="26" t="s">
        <v>50</v>
      </c>
      <c r="N7" s="29" t="s">
        <v>188</v>
      </c>
      <c r="O7" s="29" t="s">
        <v>50</v>
      </c>
      <c r="P7" s="29" t="s">
        <v>52</v>
      </c>
      <c r="Q7" s="29" t="s">
        <v>50</v>
      </c>
      <c r="R7" s="30">
        <v>3</v>
      </c>
      <c r="S7" s="29" t="s">
        <v>50</v>
      </c>
      <c r="T7" s="31"/>
    </row>
    <row r="8" spans="1:20" ht="30" customHeight="1" x14ac:dyDescent="0.3">
      <c r="A8" s="8" t="s">
        <v>131</v>
      </c>
      <c r="B8" s="8" t="s">
        <v>50</v>
      </c>
      <c r="C8" s="8" t="s">
        <v>50</v>
      </c>
      <c r="D8" s="9">
        <v>1</v>
      </c>
      <c r="E8" s="10">
        <f>공종별내역서!F25</f>
        <v>12401639</v>
      </c>
      <c r="F8" s="10">
        <f t="shared" si="0"/>
        <v>12401639</v>
      </c>
      <c r="G8" s="10">
        <f>공종별내역서!H25</f>
        <v>0</v>
      </c>
      <c r="H8" s="10">
        <f t="shared" si="1"/>
        <v>0</v>
      </c>
      <c r="I8" s="10">
        <f>공종별내역서!J25</f>
        <v>0</v>
      </c>
      <c r="J8" s="10">
        <f t="shared" si="2"/>
        <v>0</v>
      </c>
      <c r="K8" s="10">
        <f t="shared" si="3"/>
        <v>12401639</v>
      </c>
      <c r="L8" s="10">
        <f t="shared" si="4"/>
        <v>12401639</v>
      </c>
      <c r="M8" s="8" t="s">
        <v>50</v>
      </c>
      <c r="N8" s="2" t="s">
        <v>192</v>
      </c>
      <c r="O8" s="2" t="s">
        <v>50</v>
      </c>
      <c r="P8" s="2" t="s">
        <v>188</v>
      </c>
      <c r="Q8" s="2" t="s">
        <v>50</v>
      </c>
      <c r="R8" s="3">
        <v>4</v>
      </c>
      <c r="S8" s="2" t="s">
        <v>50</v>
      </c>
      <c r="T8" s="6"/>
    </row>
    <row r="9" spans="1:20" s="25" customFormat="1" ht="30" hidden="1" customHeight="1" x14ac:dyDescent="0.3">
      <c r="A9" s="19" t="s">
        <v>1133</v>
      </c>
      <c r="B9" s="19" t="s">
        <v>50</v>
      </c>
      <c r="C9" s="19" t="s">
        <v>50</v>
      </c>
      <c r="D9" s="20">
        <v>1</v>
      </c>
      <c r="E9" s="21" t="e">
        <f>F10</f>
        <v>#REF!</v>
      </c>
      <c r="F9" s="21" t="e">
        <f t="shared" si="0"/>
        <v>#REF!</v>
      </c>
      <c r="G9" s="21" t="e">
        <f>H10</f>
        <v>#REF!</v>
      </c>
      <c r="H9" s="21" t="e">
        <f t="shared" si="1"/>
        <v>#REF!</v>
      </c>
      <c r="I9" s="21" t="e">
        <f>J10</f>
        <v>#REF!</v>
      </c>
      <c r="J9" s="21" t="e">
        <f t="shared" si="2"/>
        <v>#REF!</v>
      </c>
      <c r="K9" s="21" t="e">
        <f t="shared" si="3"/>
        <v>#REF!</v>
      </c>
      <c r="L9" s="21" t="e">
        <f t="shared" si="4"/>
        <v>#REF!</v>
      </c>
      <c r="M9" s="19" t="s">
        <v>50</v>
      </c>
      <c r="N9" s="22" t="s">
        <v>206</v>
      </c>
      <c r="O9" s="22" t="s">
        <v>50</v>
      </c>
      <c r="P9" s="22" t="s">
        <v>50</v>
      </c>
      <c r="Q9" s="22" t="s">
        <v>207</v>
      </c>
      <c r="R9" s="23">
        <v>2</v>
      </c>
      <c r="S9" s="22" t="s">
        <v>50</v>
      </c>
      <c r="T9" s="24" t="e">
        <f>L9*1</f>
        <v>#REF!</v>
      </c>
    </row>
    <row r="10" spans="1:20" s="32" customFormat="1" ht="30" hidden="1" customHeight="1" x14ac:dyDescent="0.3">
      <c r="A10" s="26" t="s">
        <v>1163</v>
      </c>
      <c r="B10" s="26" t="s">
        <v>50</v>
      </c>
      <c r="C10" s="26" t="s">
        <v>50</v>
      </c>
      <c r="D10" s="27">
        <v>1</v>
      </c>
      <c r="E10" s="28" t="e">
        <f>F11</f>
        <v>#REF!</v>
      </c>
      <c r="F10" s="28" t="e">
        <f t="shared" si="0"/>
        <v>#REF!</v>
      </c>
      <c r="G10" s="28" t="e">
        <f>H11</f>
        <v>#REF!</v>
      </c>
      <c r="H10" s="28" t="e">
        <f t="shared" si="1"/>
        <v>#REF!</v>
      </c>
      <c r="I10" s="28" t="e">
        <f>J11</f>
        <v>#REF!</v>
      </c>
      <c r="J10" s="28" t="e">
        <f t="shared" si="2"/>
        <v>#REF!</v>
      </c>
      <c r="K10" s="28" t="e">
        <f t="shared" si="3"/>
        <v>#REF!</v>
      </c>
      <c r="L10" s="28" t="e">
        <f t="shared" si="4"/>
        <v>#REF!</v>
      </c>
      <c r="M10" s="26" t="s">
        <v>50</v>
      </c>
      <c r="N10" s="29" t="s">
        <v>221</v>
      </c>
      <c r="O10" s="29" t="s">
        <v>50</v>
      </c>
      <c r="P10" s="29" t="s">
        <v>206</v>
      </c>
      <c r="Q10" s="29" t="s">
        <v>50</v>
      </c>
      <c r="R10" s="30">
        <v>3</v>
      </c>
      <c r="S10" s="29" t="s">
        <v>50</v>
      </c>
      <c r="T10" s="31"/>
    </row>
    <row r="11" spans="1:20" ht="30" hidden="1" customHeight="1" x14ac:dyDescent="0.3">
      <c r="A11" s="8" t="s">
        <v>208</v>
      </c>
      <c r="B11" s="8" t="s">
        <v>50</v>
      </c>
      <c r="C11" s="8" t="s">
        <v>50</v>
      </c>
      <c r="D11" s="9">
        <v>1</v>
      </c>
      <c r="E11" s="10" t="e">
        <f>공종별내역서!#REF!</f>
        <v>#REF!</v>
      </c>
      <c r="F11" s="10" t="e">
        <f t="shared" si="0"/>
        <v>#REF!</v>
      </c>
      <c r="G11" s="10" t="e">
        <f>공종별내역서!#REF!</f>
        <v>#REF!</v>
      </c>
      <c r="H11" s="10" t="e">
        <f t="shared" si="1"/>
        <v>#REF!</v>
      </c>
      <c r="I11" s="10" t="e">
        <f>공종별내역서!#REF!</f>
        <v>#REF!</v>
      </c>
      <c r="J11" s="10" t="e">
        <f t="shared" si="2"/>
        <v>#REF!</v>
      </c>
      <c r="K11" s="10" t="e">
        <f t="shared" si="3"/>
        <v>#REF!</v>
      </c>
      <c r="L11" s="10" t="e">
        <f t="shared" si="4"/>
        <v>#REF!</v>
      </c>
      <c r="M11" s="8" t="s">
        <v>50</v>
      </c>
      <c r="N11" s="2" t="s">
        <v>222</v>
      </c>
      <c r="O11" s="2" t="s">
        <v>50</v>
      </c>
      <c r="P11" s="2" t="s">
        <v>221</v>
      </c>
      <c r="Q11" s="2" t="s">
        <v>50</v>
      </c>
      <c r="R11" s="3">
        <v>4</v>
      </c>
      <c r="S11" s="2" t="s">
        <v>50</v>
      </c>
      <c r="T11" s="6"/>
    </row>
    <row r="12" spans="1:20" ht="30" customHeight="1" x14ac:dyDescent="0.3">
      <c r="A12" s="8" t="s">
        <v>102</v>
      </c>
      <c r="B12" s="9"/>
      <c r="C12" s="9"/>
      <c r="D12" s="9"/>
      <c r="E12" s="9"/>
      <c r="F12" s="10">
        <f>F5</f>
        <v>0</v>
      </c>
      <c r="G12" s="9"/>
      <c r="H12" s="10">
        <f>H5</f>
        <v>0</v>
      </c>
      <c r="I12" s="9"/>
      <c r="J12" s="10">
        <f>J5</f>
        <v>0</v>
      </c>
      <c r="K12" s="9"/>
      <c r="L12" s="10">
        <f>L5</f>
        <v>0</v>
      </c>
      <c r="M12" s="9"/>
      <c r="T12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rintOptions horizontalCentered="1"/>
  <pageMargins left="0.59055118110236227" right="0.59055118110236227" top="0.78740157480314965" bottom="0.78740157480314965" header="0" footer="0"/>
  <pageSetup paperSize="9" scale="63" fitToHeight="0" orientation="landscape" r:id="rId1"/>
  <ignoredErrors>
    <ignoredError sqref="F6 E11 I11 F8:H11 F7 H7 H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25"/>
  <sheetViews>
    <sheetView tabSelected="1" view="pageBreakPreview" zoomScale="85" zoomScaleSheetLayoutView="85" workbookViewId="0">
      <selection activeCell="A5" sqref="A5"/>
    </sheetView>
  </sheetViews>
  <sheetFormatPr defaultRowHeight="16.5" x14ac:dyDescent="0.3"/>
  <cols>
    <col min="1" max="1" width="38.875" bestFit="1" customWidth="1"/>
    <col min="2" max="2" width="51" bestFit="1" customWidth="1"/>
    <col min="3" max="3" width="6.625" bestFit="1" customWidth="1"/>
    <col min="4" max="4" width="6.125" bestFit="1" customWidth="1"/>
    <col min="5" max="6" width="13" bestFit="1" customWidth="1"/>
    <col min="7" max="8" width="7.375" bestFit="1" customWidth="1"/>
    <col min="9" max="9" width="9.75" bestFit="1" customWidth="1"/>
    <col min="10" max="10" width="11.75" bestFit="1" customWidth="1"/>
    <col min="11" max="12" width="13" bestFit="1" customWidth="1"/>
    <col min="13" max="13" width="12" customWidth="1"/>
    <col min="14" max="14" width="49.25" hidden="1" customWidth="1"/>
    <col min="15" max="16" width="6.125" hidden="1" customWidth="1"/>
    <col min="17" max="17" width="10.75" hidden="1" customWidth="1"/>
    <col min="18" max="20" width="6.125" hidden="1" customWidth="1"/>
    <col min="21" max="22" width="9.875" hidden="1" customWidth="1"/>
    <col min="23" max="23" width="8" hidden="1" customWidth="1"/>
    <col min="24" max="32" width="6.375" hidden="1" customWidth="1"/>
    <col min="33" max="43" width="7.375" hidden="1" customWidth="1"/>
    <col min="44" max="46" width="9.875" hidden="1" customWidth="1"/>
    <col min="47" max="47" width="59.125" hidden="1" customWidth="1"/>
    <col min="48" max="48" width="9.875" hidden="1" customWidth="1"/>
    <col min="49" max="50" width="0" hidden="1" customWidth="1"/>
  </cols>
  <sheetData>
    <row r="1" spans="1:48" ht="30" customHeight="1" x14ac:dyDescent="0.3">
      <c r="A1" s="42" t="s">
        <v>1161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48" ht="30" customHeight="1" x14ac:dyDescent="0.3">
      <c r="A2" s="43" t="s">
        <v>1</v>
      </c>
      <c r="B2" s="43" t="s">
        <v>2</v>
      </c>
      <c r="C2" s="43" t="s">
        <v>3</v>
      </c>
      <c r="D2" s="43" t="s">
        <v>4</v>
      </c>
      <c r="E2" s="43" t="s">
        <v>5</v>
      </c>
      <c r="F2" s="43"/>
      <c r="G2" s="43" t="s">
        <v>8</v>
      </c>
      <c r="H2" s="43"/>
      <c r="I2" s="43" t="s">
        <v>9</v>
      </c>
      <c r="J2" s="43"/>
      <c r="K2" s="43" t="s">
        <v>10</v>
      </c>
      <c r="L2" s="43"/>
      <c r="M2" s="43" t="s">
        <v>11</v>
      </c>
      <c r="N2" s="45" t="s">
        <v>19</v>
      </c>
      <c r="O2" s="45" t="s">
        <v>13</v>
      </c>
      <c r="P2" s="45" t="s">
        <v>20</v>
      </c>
      <c r="Q2" s="45" t="s">
        <v>12</v>
      </c>
      <c r="R2" s="45" t="s">
        <v>21</v>
      </c>
      <c r="S2" s="45" t="s">
        <v>22</v>
      </c>
      <c r="T2" s="45" t="s">
        <v>23</v>
      </c>
      <c r="U2" s="45" t="s">
        <v>24</v>
      </c>
      <c r="V2" s="45" t="s">
        <v>25</v>
      </c>
      <c r="W2" s="45" t="s">
        <v>26</v>
      </c>
      <c r="X2" s="45" t="s">
        <v>27</v>
      </c>
      <c r="Y2" s="45" t="s">
        <v>28</v>
      </c>
      <c r="Z2" s="45" t="s">
        <v>29</v>
      </c>
      <c r="AA2" s="45" t="s">
        <v>30</v>
      </c>
      <c r="AB2" s="45" t="s">
        <v>31</v>
      </c>
      <c r="AC2" s="45" t="s">
        <v>32</v>
      </c>
      <c r="AD2" s="45" t="s">
        <v>33</v>
      </c>
      <c r="AE2" s="45" t="s">
        <v>34</v>
      </c>
      <c r="AF2" s="45" t="s">
        <v>35</v>
      </c>
      <c r="AG2" s="45" t="s">
        <v>36</v>
      </c>
      <c r="AH2" s="45" t="s">
        <v>37</v>
      </c>
      <c r="AI2" s="45" t="s">
        <v>38</v>
      </c>
      <c r="AJ2" s="45" t="s">
        <v>39</v>
      </c>
      <c r="AK2" s="45" t="s">
        <v>40</v>
      </c>
      <c r="AL2" s="45" t="s">
        <v>41</v>
      </c>
      <c r="AM2" s="45" t="s">
        <v>42</v>
      </c>
      <c r="AN2" s="45" t="s">
        <v>43</v>
      </c>
      <c r="AO2" s="45" t="s">
        <v>44</v>
      </c>
      <c r="AP2" s="45" t="s">
        <v>45</v>
      </c>
      <c r="AQ2" s="45" t="s">
        <v>46</v>
      </c>
      <c r="AR2" s="45" t="s">
        <v>47</v>
      </c>
      <c r="AS2" s="45" t="s">
        <v>15</v>
      </c>
      <c r="AT2" s="45" t="s">
        <v>16</v>
      </c>
      <c r="AU2" s="45" t="s">
        <v>48</v>
      </c>
      <c r="AV2" s="45" t="s">
        <v>49</v>
      </c>
    </row>
    <row r="3" spans="1:48" ht="30" customHeight="1" x14ac:dyDescent="0.3">
      <c r="A3" s="43"/>
      <c r="B3" s="43"/>
      <c r="C3" s="43"/>
      <c r="D3" s="43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43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</row>
    <row r="4" spans="1:48" ht="30" customHeight="1" x14ac:dyDescent="0.3">
      <c r="A4" s="8" t="s">
        <v>131</v>
      </c>
      <c r="B4" s="8" t="s">
        <v>1164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192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8" t="s">
        <v>132</v>
      </c>
      <c r="B5" s="8" t="s">
        <v>1143</v>
      </c>
      <c r="C5" s="8" t="s">
        <v>113</v>
      </c>
      <c r="D5" s="9">
        <v>1</v>
      </c>
      <c r="E5" s="11">
        <f>TRUNC(단가대비표!O44,0)</f>
        <v>5500000</v>
      </c>
      <c r="F5" s="11">
        <f t="shared" ref="F5:F15" si="0">TRUNC(E5*D5, 0)</f>
        <v>5500000</v>
      </c>
      <c r="G5" s="11">
        <f>TRUNC(단가대비표!P44,0)</f>
        <v>0</v>
      </c>
      <c r="H5" s="11">
        <f t="shared" ref="H5:H15" si="1">TRUNC(G5*D5, 0)</f>
        <v>0</v>
      </c>
      <c r="I5" s="11">
        <f>TRUNC(단가대비표!V44,0)</f>
        <v>0</v>
      </c>
      <c r="J5" s="11">
        <f t="shared" ref="J5:J15" si="2">TRUNC(I5*D5, 0)</f>
        <v>0</v>
      </c>
      <c r="K5" s="11">
        <f t="shared" ref="K5:K15" si="3">TRUNC(E5+G5+I5, 0)</f>
        <v>5500000</v>
      </c>
      <c r="L5" s="11">
        <f t="shared" ref="L5:L15" si="4">TRUNC(F5+H5+J5, 0)</f>
        <v>5500000</v>
      </c>
      <c r="M5" s="8" t="s">
        <v>50</v>
      </c>
      <c r="N5" s="2" t="s">
        <v>133</v>
      </c>
      <c r="O5" s="2" t="s">
        <v>50</v>
      </c>
      <c r="P5" s="2" t="s">
        <v>50</v>
      </c>
      <c r="Q5" s="2" t="s">
        <v>192</v>
      </c>
      <c r="R5" s="2" t="s">
        <v>54</v>
      </c>
      <c r="S5" s="2" t="s">
        <v>54</v>
      </c>
      <c r="T5" s="2" t="s">
        <v>55</v>
      </c>
      <c r="U5" s="3"/>
      <c r="V5" s="3"/>
      <c r="W5" s="3"/>
      <c r="X5" s="3">
        <v>1</v>
      </c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50</v>
      </c>
      <c r="AS5" s="2" t="s">
        <v>50</v>
      </c>
      <c r="AT5" s="3"/>
      <c r="AU5" s="2" t="s">
        <v>193</v>
      </c>
      <c r="AV5" s="3">
        <v>2151</v>
      </c>
    </row>
    <row r="6" spans="1:48" ht="30" customHeight="1" x14ac:dyDescent="0.3">
      <c r="A6" s="8" t="s">
        <v>134</v>
      </c>
      <c r="B6" s="8" t="s">
        <v>1139</v>
      </c>
      <c r="C6" s="8" t="s">
        <v>113</v>
      </c>
      <c r="D6" s="9">
        <v>1</v>
      </c>
      <c r="E6" s="11">
        <f>TRUNC(일위대가목록!E6,0)</f>
        <v>209798</v>
      </c>
      <c r="F6" s="11">
        <f t="shared" si="0"/>
        <v>209798</v>
      </c>
      <c r="G6" s="11">
        <f>TRUNC(일위대가목록!F6,0)</f>
        <v>0</v>
      </c>
      <c r="H6" s="11">
        <f t="shared" si="1"/>
        <v>0</v>
      </c>
      <c r="I6" s="11">
        <f>TRUNC(일위대가목록!G6,0)</f>
        <v>0</v>
      </c>
      <c r="J6" s="11">
        <f t="shared" si="2"/>
        <v>0</v>
      </c>
      <c r="K6" s="11">
        <f t="shared" si="3"/>
        <v>209798</v>
      </c>
      <c r="L6" s="11">
        <f t="shared" si="4"/>
        <v>209798</v>
      </c>
      <c r="M6" s="8" t="s">
        <v>136</v>
      </c>
      <c r="N6" s="2" t="s">
        <v>137</v>
      </c>
      <c r="O6" s="2" t="s">
        <v>50</v>
      </c>
      <c r="P6" s="2" t="s">
        <v>50</v>
      </c>
      <c r="Q6" s="2" t="s">
        <v>192</v>
      </c>
      <c r="R6" s="2" t="s">
        <v>55</v>
      </c>
      <c r="S6" s="2" t="s">
        <v>54</v>
      </c>
      <c r="T6" s="2" t="s">
        <v>54</v>
      </c>
      <c r="U6" s="3"/>
      <c r="V6" s="3"/>
      <c r="W6" s="3"/>
      <c r="X6" s="3">
        <v>1</v>
      </c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50</v>
      </c>
      <c r="AS6" s="2" t="s">
        <v>50</v>
      </c>
      <c r="AT6" s="3"/>
      <c r="AU6" s="2" t="s">
        <v>194</v>
      </c>
      <c r="AV6" s="3">
        <v>2152</v>
      </c>
    </row>
    <row r="7" spans="1:48" ht="30" customHeight="1" x14ac:dyDescent="0.3">
      <c r="A7" s="8" t="s">
        <v>141</v>
      </c>
      <c r="B7" s="8" t="s">
        <v>1140</v>
      </c>
      <c r="C7" s="8" t="s">
        <v>143</v>
      </c>
      <c r="D7" s="9">
        <v>1</v>
      </c>
      <c r="E7" s="11">
        <f>TRUNC(일위대가목록!E14,0)</f>
        <v>385573</v>
      </c>
      <c r="F7" s="11">
        <f t="shared" si="0"/>
        <v>385573</v>
      </c>
      <c r="G7" s="11">
        <f>TRUNC(일위대가목록!F14,0)</f>
        <v>0</v>
      </c>
      <c r="H7" s="11">
        <f t="shared" si="1"/>
        <v>0</v>
      </c>
      <c r="I7" s="11">
        <f>TRUNC(일위대가목록!G14,0)</f>
        <v>0</v>
      </c>
      <c r="J7" s="11">
        <f t="shared" si="2"/>
        <v>0</v>
      </c>
      <c r="K7" s="11">
        <f t="shared" si="3"/>
        <v>385573</v>
      </c>
      <c r="L7" s="11">
        <f t="shared" si="4"/>
        <v>385573</v>
      </c>
      <c r="M7" s="8" t="s">
        <v>144</v>
      </c>
      <c r="N7" s="2" t="s">
        <v>145</v>
      </c>
      <c r="O7" s="2" t="s">
        <v>50</v>
      </c>
      <c r="P7" s="2" t="s">
        <v>50</v>
      </c>
      <c r="Q7" s="2" t="s">
        <v>192</v>
      </c>
      <c r="R7" s="2" t="s">
        <v>55</v>
      </c>
      <c r="S7" s="2" t="s">
        <v>54</v>
      </c>
      <c r="T7" s="2" t="s">
        <v>54</v>
      </c>
      <c r="U7" s="3"/>
      <c r="V7" s="3"/>
      <c r="W7" s="3"/>
      <c r="X7" s="3">
        <v>1</v>
      </c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50</v>
      </c>
      <c r="AS7" s="2" t="s">
        <v>50</v>
      </c>
      <c r="AT7" s="3"/>
      <c r="AU7" s="2" t="s">
        <v>195</v>
      </c>
      <c r="AV7" s="3">
        <v>2153</v>
      </c>
    </row>
    <row r="8" spans="1:48" ht="30" customHeight="1" x14ac:dyDescent="0.3">
      <c r="A8" s="8" t="s">
        <v>150</v>
      </c>
      <c r="B8" s="8" t="s">
        <v>151</v>
      </c>
      <c r="C8" s="8" t="s">
        <v>88</v>
      </c>
      <c r="D8" s="9">
        <v>1</v>
      </c>
      <c r="E8" s="11">
        <f>TRUNC(일위대가목록!E11,0)</f>
        <v>365975</v>
      </c>
      <c r="F8" s="11">
        <f t="shared" si="0"/>
        <v>365975</v>
      </c>
      <c r="G8" s="11">
        <f>TRUNC(일위대가목록!F11,0)</f>
        <v>0</v>
      </c>
      <c r="H8" s="11">
        <f t="shared" si="1"/>
        <v>0</v>
      </c>
      <c r="I8" s="11">
        <f>TRUNC(일위대가목록!G11,0)</f>
        <v>0</v>
      </c>
      <c r="J8" s="11">
        <f t="shared" si="2"/>
        <v>0</v>
      </c>
      <c r="K8" s="11">
        <f t="shared" si="3"/>
        <v>365975</v>
      </c>
      <c r="L8" s="11">
        <f t="shared" si="4"/>
        <v>365975</v>
      </c>
      <c r="M8" s="8" t="s">
        <v>152</v>
      </c>
      <c r="N8" s="2" t="s">
        <v>153</v>
      </c>
      <c r="O8" s="2" t="s">
        <v>50</v>
      </c>
      <c r="P8" s="2" t="s">
        <v>50</v>
      </c>
      <c r="Q8" s="2" t="s">
        <v>192</v>
      </c>
      <c r="R8" s="2" t="s">
        <v>55</v>
      </c>
      <c r="S8" s="2" t="s">
        <v>54</v>
      </c>
      <c r="T8" s="2" t="s">
        <v>54</v>
      </c>
      <c r="U8" s="3"/>
      <c r="V8" s="3"/>
      <c r="W8" s="3"/>
      <c r="X8" s="3">
        <v>1</v>
      </c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50</v>
      </c>
      <c r="AS8" s="2" t="s">
        <v>50</v>
      </c>
      <c r="AT8" s="3"/>
      <c r="AU8" s="2" t="s">
        <v>196</v>
      </c>
      <c r="AV8" s="3">
        <v>2154</v>
      </c>
    </row>
    <row r="9" spans="1:48" ht="30" customHeight="1" x14ac:dyDescent="0.3">
      <c r="A9" s="8" t="s">
        <v>150</v>
      </c>
      <c r="B9" s="8" t="s">
        <v>1141</v>
      </c>
      <c r="C9" s="8" t="s">
        <v>113</v>
      </c>
      <c r="D9" s="9">
        <v>1</v>
      </c>
      <c r="E9" s="11">
        <f>TRUNC(일위대가목록!E13,0)</f>
        <v>37697</v>
      </c>
      <c r="F9" s="11">
        <f t="shared" si="0"/>
        <v>37697</v>
      </c>
      <c r="G9" s="11">
        <f>TRUNC(일위대가목록!F13,0)</f>
        <v>0</v>
      </c>
      <c r="H9" s="11">
        <f t="shared" si="1"/>
        <v>0</v>
      </c>
      <c r="I9" s="11">
        <f>TRUNC(일위대가목록!G13,0)</f>
        <v>0</v>
      </c>
      <c r="J9" s="11">
        <f t="shared" si="2"/>
        <v>0</v>
      </c>
      <c r="K9" s="11">
        <f t="shared" si="3"/>
        <v>37697</v>
      </c>
      <c r="L9" s="11">
        <f t="shared" si="4"/>
        <v>37697</v>
      </c>
      <c r="M9" s="8" t="s">
        <v>155</v>
      </c>
      <c r="N9" s="2" t="s">
        <v>156</v>
      </c>
      <c r="O9" s="2" t="s">
        <v>50</v>
      </c>
      <c r="P9" s="2" t="s">
        <v>50</v>
      </c>
      <c r="Q9" s="2" t="s">
        <v>192</v>
      </c>
      <c r="R9" s="2" t="s">
        <v>55</v>
      </c>
      <c r="S9" s="2" t="s">
        <v>54</v>
      </c>
      <c r="T9" s="2" t="s">
        <v>54</v>
      </c>
      <c r="U9" s="3"/>
      <c r="V9" s="3"/>
      <c r="W9" s="3"/>
      <c r="X9" s="3">
        <v>1</v>
      </c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50</v>
      </c>
      <c r="AS9" s="2" t="s">
        <v>50</v>
      </c>
      <c r="AT9" s="3"/>
      <c r="AU9" s="2" t="s">
        <v>197</v>
      </c>
      <c r="AV9" s="3">
        <v>2155</v>
      </c>
    </row>
    <row r="10" spans="1:48" ht="30" customHeight="1" x14ac:dyDescent="0.3">
      <c r="A10" s="8" t="s">
        <v>161</v>
      </c>
      <c r="B10" s="8" t="s">
        <v>1138</v>
      </c>
      <c r="C10" s="8" t="s">
        <v>163</v>
      </c>
      <c r="D10" s="9">
        <v>1</v>
      </c>
      <c r="E10" s="11">
        <f>TRUNC(일위대가목록!E10,0)</f>
        <v>1431638</v>
      </c>
      <c r="F10" s="11">
        <f t="shared" si="0"/>
        <v>1431638</v>
      </c>
      <c r="G10" s="11">
        <f>TRUNC(일위대가목록!F10,0)</f>
        <v>0</v>
      </c>
      <c r="H10" s="11">
        <f t="shared" si="1"/>
        <v>0</v>
      </c>
      <c r="I10" s="11">
        <f>TRUNC(일위대가목록!G10,0)</f>
        <v>0</v>
      </c>
      <c r="J10" s="11">
        <f t="shared" si="2"/>
        <v>0</v>
      </c>
      <c r="K10" s="11">
        <f t="shared" si="3"/>
        <v>1431638</v>
      </c>
      <c r="L10" s="11">
        <f t="shared" si="4"/>
        <v>1431638</v>
      </c>
      <c r="M10" s="8" t="s">
        <v>164</v>
      </c>
      <c r="N10" s="2" t="s">
        <v>165</v>
      </c>
      <c r="O10" s="2" t="s">
        <v>50</v>
      </c>
      <c r="P10" s="2" t="s">
        <v>50</v>
      </c>
      <c r="Q10" s="2" t="s">
        <v>192</v>
      </c>
      <c r="R10" s="2" t="s">
        <v>55</v>
      </c>
      <c r="S10" s="2" t="s">
        <v>54</v>
      </c>
      <c r="T10" s="2" t="s">
        <v>54</v>
      </c>
      <c r="U10" s="3"/>
      <c r="V10" s="3"/>
      <c r="W10" s="3"/>
      <c r="X10" s="3">
        <v>1</v>
      </c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50</v>
      </c>
      <c r="AS10" s="2" t="s">
        <v>50</v>
      </c>
      <c r="AT10" s="3"/>
      <c r="AU10" s="2" t="s">
        <v>198</v>
      </c>
      <c r="AV10" s="3">
        <v>2157</v>
      </c>
    </row>
    <row r="11" spans="1:48" ht="30" customHeight="1" x14ac:dyDescent="0.3">
      <c r="A11" s="8" t="s">
        <v>166</v>
      </c>
      <c r="B11" s="8" t="s">
        <v>1137</v>
      </c>
      <c r="C11" s="8" t="s">
        <v>104</v>
      </c>
      <c r="D11" s="9">
        <v>1</v>
      </c>
      <c r="E11" s="11">
        <f>TRUNC(일위대가목록!E9,0)</f>
        <v>920507</v>
      </c>
      <c r="F11" s="11">
        <f t="shared" si="0"/>
        <v>920507</v>
      </c>
      <c r="G11" s="11">
        <f>TRUNC(일위대가목록!F9,0)</f>
        <v>0</v>
      </c>
      <c r="H11" s="11">
        <f t="shared" si="1"/>
        <v>0</v>
      </c>
      <c r="I11" s="11">
        <f>TRUNC(일위대가목록!G9,0)</f>
        <v>0</v>
      </c>
      <c r="J11" s="11">
        <f t="shared" si="2"/>
        <v>0</v>
      </c>
      <c r="K11" s="11">
        <f t="shared" si="3"/>
        <v>920507</v>
      </c>
      <c r="L11" s="11">
        <f t="shared" si="4"/>
        <v>920507</v>
      </c>
      <c r="M11" s="8" t="s">
        <v>168</v>
      </c>
      <c r="N11" s="2" t="s">
        <v>169</v>
      </c>
      <c r="O11" s="2" t="s">
        <v>50</v>
      </c>
      <c r="P11" s="2" t="s">
        <v>50</v>
      </c>
      <c r="Q11" s="2" t="s">
        <v>192</v>
      </c>
      <c r="R11" s="2" t="s">
        <v>55</v>
      </c>
      <c r="S11" s="2" t="s">
        <v>54</v>
      </c>
      <c r="T11" s="2" t="s">
        <v>54</v>
      </c>
      <c r="U11" s="3"/>
      <c r="V11" s="3"/>
      <c r="W11" s="3"/>
      <c r="X11" s="3">
        <v>1</v>
      </c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50</v>
      </c>
      <c r="AS11" s="2" t="s">
        <v>50</v>
      </c>
      <c r="AT11" s="3"/>
      <c r="AU11" s="2" t="s">
        <v>199</v>
      </c>
      <c r="AV11" s="3">
        <v>2158</v>
      </c>
    </row>
    <row r="12" spans="1:48" ht="30" customHeight="1" x14ac:dyDescent="0.3">
      <c r="A12" s="8" t="s">
        <v>170</v>
      </c>
      <c r="B12" s="8" t="s">
        <v>1136</v>
      </c>
      <c r="C12" s="8" t="s">
        <v>68</v>
      </c>
      <c r="D12" s="9">
        <v>1</v>
      </c>
      <c r="E12" s="11">
        <f>TRUNC(일위대가목록!E4,0)</f>
        <v>1518861</v>
      </c>
      <c r="F12" s="11">
        <f t="shared" si="0"/>
        <v>1518861</v>
      </c>
      <c r="G12" s="11">
        <f>TRUNC(일위대가목록!F4,0)</f>
        <v>0</v>
      </c>
      <c r="H12" s="11">
        <f t="shared" si="1"/>
        <v>0</v>
      </c>
      <c r="I12" s="11">
        <f>TRUNC(일위대가목록!G4,0)</f>
        <v>0</v>
      </c>
      <c r="J12" s="11">
        <f t="shared" si="2"/>
        <v>0</v>
      </c>
      <c r="K12" s="11">
        <f t="shared" si="3"/>
        <v>1518861</v>
      </c>
      <c r="L12" s="11">
        <f t="shared" si="4"/>
        <v>1518861</v>
      </c>
      <c r="M12" s="8" t="s">
        <v>172</v>
      </c>
      <c r="N12" s="2" t="s">
        <v>173</v>
      </c>
      <c r="O12" s="2" t="s">
        <v>50</v>
      </c>
      <c r="P12" s="2" t="s">
        <v>50</v>
      </c>
      <c r="Q12" s="2" t="s">
        <v>192</v>
      </c>
      <c r="R12" s="2" t="s">
        <v>55</v>
      </c>
      <c r="S12" s="2" t="s">
        <v>54</v>
      </c>
      <c r="T12" s="2" t="s">
        <v>54</v>
      </c>
      <c r="U12" s="3"/>
      <c r="V12" s="3"/>
      <c r="W12" s="3"/>
      <c r="X12" s="3">
        <v>1</v>
      </c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50</v>
      </c>
      <c r="AS12" s="2" t="s">
        <v>50</v>
      </c>
      <c r="AT12" s="3"/>
      <c r="AU12" s="2" t="s">
        <v>200</v>
      </c>
      <c r="AV12" s="3">
        <v>2159</v>
      </c>
    </row>
    <row r="13" spans="1:48" ht="30" customHeight="1" x14ac:dyDescent="0.3">
      <c r="A13" s="8" t="s">
        <v>170</v>
      </c>
      <c r="B13" s="8" t="s">
        <v>1135</v>
      </c>
      <c r="C13" s="8" t="s">
        <v>68</v>
      </c>
      <c r="D13" s="9">
        <v>1</v>
      </c>
      <c r="E13" s="11">
        <f>TRUNC(일위대가목록!E5,0)</f>
        <v>390169</v>
      </c>
      <c r="F13" s="11">
        <f t="shared" si="0"/>
        <v>390169</v>
      </c>
      <c r="G13" s="11">
        <f>TRUNC(일위대가목록!F5,0)</f>
        <v>0</v>
      </c>
      <c r="H13" s="11">
        <f t="shared" si="1"/>
        <v>0</v>
      </c>
      <c r="I13" s="11">
        <f>TRUNC(일위대가목록!G5,0)</f>
        <v>0</v>
      </c>
      <c r="J13" s="11">
        <f t="shared" si="2"/>
        <v>0</v>
      </c>
      <c r="K13" s="11">
        <f t="shared" si="3"/>
        <v>390169</v>
      </c>
      <c r="L13" s="11">
        <f t="shared" si="4"/>
        <v>390169</v>
      </c>
      <c r="M13" s="8" t="s">
        <v>175</v>
      </c>
      <c r="N13" s="2" t="s">
        <v>176</v>
      </c>
      <c r="O13" s="2" t="s">
        <v>50</v>
      </c>
      <c r="P13" s="2" t="s">
        <v>50</v>
      </c>
      <c r="Q13" s="2" t="s">
        <v>192</v>
      </c>
      <c r="R13" s="2" t="s">
        <v>55</v>
      </c>
      <c r="S13" s="2" t="s">
        <v>54</v>
      </c>
      <c r="T13" s="2" t="s">
        <v>54</v>
      </c>
      <c r="U13" s="3"/>
      <c r="V13" s="3"/>
      <c r="W13" s="3"/>
      <c r="X13" s="3">
        <v>1</v>
      </c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50</v>
      </c>
      <c r="AS13" s="2" t="s">
        <v>50</v>
      </c>
      <c r="AT13" s="3"/>
      <c r="AU13" s="2" t="s">
        <v>201</v>
      </c>
      <c r="AV13" s="3">
        <v>2160</v>
      </c>
    </row>
    <row r="14" spans="1:48" ht="30" customHeight="1" x14ac:dyDescent="0.3">
      <c r="A14" s="8" t="s">
        <v>177</v>
      </c>
      <c r="B14" s="8" t="s">
        <v>1134</v>
      </c>
      <c r="C14" s="8" t="s">
        <v>143</v>
      </c>
      <c r="D14" s="9">
        <v>1</v>
      </c>
      <c r="E14" s="11">
        <f>TRUNC(단가대비표!O49,0)</f>
        <v>123000</v>
      </c>
      <c r="F14" s="11">
        <f t="shared" si="0"/>
        <v>123000</v>
      </c>
      <c r="G14" s="11">
        <f>TRUNC(단가대비표!P49,0)</f>
        <v>0</v>
      </c>
      <c r="H14" s="11">
        <f t="shared" si="1"/>
        <v>0</v>
      </c>
      <c r="I14" s="11">
        <f>TRUNC(단가대비표!V49,0)</f>
        <v>0</v>
      </c>
      <c r="J14" s="11">
        <f t="shared" si="2"/>
        <v>0</v>
      </c>
      <c r="K14" s="11">
        <f t="shared" si="3"/>
        <v>123000</v>
      </c>
      <c r="L14" s="11">
        <f t="shared" si="4"/>
        <v>123000</v>
      </c>
      <c r="M14" s="8" t="s">
        <v>50</v>
      </c>
      <c r="N14" s="2" t="s">
        <v>179</v>
      </c>
      <c r="O14" s="2" t="s">
        <v>50</v>
      </c>
      <c r="P14" s="2" t="s">
        <v>50</v>
      </c>
      <c r="Q14" s="2" t="s">
        <v>192</v>
      </c>
      <c r="R14" s="2" t="s">
        <v>54</v>
      </c>
      <c r="S14" s="2" t="s">
        <v>54</v>
      </c>
      <c r="T14" s="2" t="s">
        <v>55</v>
      </c>
      <c r="U14" s="3"/>
      <c r="V14" s="3"/>
      <c r="W14" s="3"/>
      <c r="X14" s="3">
        <v>1</v>
      </c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50</v>
      </c>
      <c r="AS14" s="2" t="s">
        <v>50</v>
      </c>
      <c r="AT14" s="3"/>
      <c r="AU14" s="2" t="s">
        <v>202</v>
      </c>
      <c r="AV14" s="3">
        <v>2161</v>
      </c>
    </row>
    <row r="15" spans="1:48" ht="30" customHeight="1" x14ac:dyDescent="0.3">
      <c r="A15" s="8" t="s">
        <v>184</v>
      </c>
      <c r="B15" s="8" t="s">
        <v>1142</v>
      </c>
      <c r="C15" s="8" t="s">
        <v>186</v>
      </c>
      <c r="D15" s="9">
        <v>1</v>
      </c>
      <c r="E15" s="11">
        <f>TRUNC(단가대비표!O50,0)</f>
        <v>391000</v>
      </c>
      <c r="F15" s="11">
        <f t="shared" si="0"/>
        <v>391000</v>
      </c>
      <c r="G15" s="11">
        <f>TRUNC(단가대비표!P50,0)</f>
        <v>0</v>
      </c>
      <c r="H15" s="11">
        <f t="shared" si="1"/>
        <v>0</v>
      </c>
      <c r="I15" s="11">
        <f>TRUNC(단가대비표!V50,0)</f>
        <v>0</v>
      </c>
      <c r="J15" s="11">
        <f t="shared" si="2"/>
        <v>0</v>
      </c>
      <c r="K15" s="11">
        <f t="shared" si="3"/>
        <v>391000</v>
      </c>
      <c r="L15" s="11">
        <f t="shared" si="4"/>
        <v>391000</v>
      </c>
      <c r="M15" s="8" t="s">
        <v>50</v>
      </c>
      <c r="N15" s="2" t="s">
        <v>187</v>
      </c>
      <c r="O15" s="2" t="s">
        <v>50</v>
      </c>
      <c r="P15" s="2" t="s">
        <v>50</v>
      </c>
      <c r="Q15" s="2" t="s">
        <v>192</v>
      </c>
      <c r="R15" s="2" t="s">
        <v>54</v>
      </c>
      <c r="S15" s="2" t="s">
        <v>54</v>
      </c>
      <c r="T15" s="2" t="s">
        <v>55</v>
      </c>
      <c r="U15" s="3"/>
      <c r="V15" s="3"/>
      <c r="W15" s="3"/>
      <c r="X15" s="3">
        <v>1</v>
      </c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50</v>
      </c>
      <c r="AS15" s="2" t="s">
        <v>50</v>
      </c>
      <c r="AT15" s="3"/>
      <c r="AU15" s="2" t="s">
        <v>203</v>
      </c>
      <c r="AV15" s="3">
        <v>2163</v>
      </c>
    </row>
    <row r="16" spans="1:48" ht="30" customHeight="1" x14ac:dyDescent="0.3">
      <c r="A16" s="8" t="s">
        <v>97</v>
      </c>
      <c r="B16" s="8" t="s">
        <v>50</v>
      </c>
      <c r="C16" s="8" t="s">
        <v>50</v>
      </c>
      <c r="D16" s="9"/>
      <c r="E16" s="11">
        <v>0</v>
      </c>
      <c r="F16" s="11">
        <f>SUM(F5:F15)</f>
        <v>11274218</v>
      </c>
      <c r="G16" s="11">
        <v>0</v>
      </c>
      <c r="H16" s="11">
        <f>SUM(H5:H15)</f>
        <v>0</v>
      </c>
      <c r="I16" s="11">
        <v>0</v>
      </c>
      <c r="J16" s="11">
        <f>SUM(J5:J15)</f>
        <v>0</v>
      </c>
      <c r="K16" s="11"/>
      <c r="L16" s="11">
        <f>SUM(L5:L15)</f>
        <v>11274218</v>
      </c>
      <c r="M16" s="8" t="s">
        <v>50</v>
      </c>
      <c r="N16" s="2" t="s">
        <v>98</v>
      </c>
      <c r="O16" s="2" t="s">
        <v>50</v>
      </c>
      <c r="P16" s="2" t="s">
        <v>50</v>
      </c>
      <c r="Q16" s="2" t="s">
        <v>50</v>
      </c>
      <c r="R16" s="2" t="s">
        <v>54</v>
      </c>
      <c r="S16" s="2" t="s">
        <v>54</v>
      </c>
      <c r="T16" s="2" t="s">
        <v>54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50</v>
      </c>
      <c r="AS16" s="2" t="s">
        <v>50</v>
      </c>
      <c r="AT16" s="3"/>
      <c r="AU16" s="2" t="s">
        <v>204</v>
      </c>
      <c r="AV16" s="3">
        <v>2164</v>
      </c>
    </row>
    <row r="17" spans="1:48" ht="30" customHeight="1" x14ac:dyDescent="0.3">
      <c r="A17" s="8" t="s">
        <v>130</v>
      </c>
      <c r="B17" s="8" t="s">
        <v>99</v>
      </c>
      <c r="C17" s="8" t="s">
        <v>100</v>
      </c>
      <c r="D17" s="9">
        <v>1</v>
      </c>
      <c r="E17" s="11">
        <f>ROUNDDOWN(SUMIF(X5:X17, RIGHTB(N17, 1), F5:F17)*W17, 0)</f>
        <v>1127421</v>
      </c>
      <c r="F17" s="11">
        <f>TRUNC(E17*D17, 0)</f>
        <v>1127421</v>
      </c>
      <c r="G17" s="11">
        <v>0</v>
      </c>
      <c r="H17" s="11">
        <f>TRUNC(G17*D17, 0)</f>
        <v>0</v>
      </c>
      <c r="I17" s="11">
        <v>0</v>
      </c>
      <c r="J17" s="11">
        <f>TRUNC(I17*D17, 0)</f>
        <v>0</v>
      </c>
      <c r="K17" s="11">
        <f>TRUNC(E17+G17+I17, 0)</f>
        <v>1127421</v>
      </c>
      <c r="L17" s="11">
        <f>TRUNC(F17+H17+J17, 0)</f>
        <v>1127421</v>
      </c>
      <c r="M17" s="8" t="s">
        <v>50</v>
      </c>
      <c r="N17" s="2" t="s">
        <v>101</v>
      </c>
      <c r="O17" s="2" t="s">
        <v>50</v>
      </c>
      <c r="P17" s="2" t="s">
        <v>50</v>
      </c>
      <c r="Q17" s="2" t="s">
        <v>192</v>
      </c>
      <c r="R17" s="2" t="s">
        <v>54</v>
      </c>
      <c r="S17" s="2" t="s">
        <v>54</v>
      </c>
      <c r="T17" s="2" t="s">
        <v>54</v>
      </c>
      <c r="U17" s="3">
        <v>0</v>
      </c>
      <c r="V17" s="3">
        <v>0</v>
      </c>
      <c r="W17" s="3">
        <v>0.1</v>
      </c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50</v>
      </c>
      <c r="AS17" s="2" t="s">
        <v>50</v>
      </c>
      <c r="AT17" s="3"/>
      <c r="AU17" s="2" t="s">
        <v>205</v>
      </c>
      <c r="AV17" s="3">
        <v>2165</v>
      </c>
    </row>
    <row r="18" spans="1:48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 x14ac:dyDescent="0.3">
      <c r="A25" s="8" t="s">
        <v>102</v>
      </c>
      <c r="B25" s="9"/>
      <c r="C25" s="9"/>
      <c r="D25" s="9"/>
      <c r="E25" s="9"/>
      <c r="F25" s="11">
        <f>SUM(F5:F24) -F16</f>
        <v>12401639</v>
      </c>
      <c r="G25" s="9"/>
      <c r="H25" s="11">
        <f>SUM(H5:H24) -H16</f>
        <v>0</v>
      </c>
      <c r="I25" s="9"/>
      <c r="J25" s="11">
        <f>SUM(J5:J24) -J16</f>
        <v>0</v>
      </c>
      <c r="K25" s="9"/>
      <c r="L25" s="11">
        <f>SUM(L5:L24) -L16</f>
        <v>12401639</v>
      </c>
      <c r="M25" s="9"/>
      <c r="N25" t="s">
        <v>103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rintOptions horizontalCentered="1"/>
  <pageMargins left="0.59055118110236227" right="0.59055118110236227" top="0.78740157480314965" bottom="0.59055118110236227" header="0" footer="0"/>
  <pageSetup paperSize="9" scale="60" fitToHeight="0" orientation="landscape" r:id="rId1"/>
  <rowBreaks count="2" manualBreakCount="2">
    <brk id="3" max="16383" man="1"/>
    <brk id="25" max="16383" man="1"/>
  </rowBreaks>
  <ignoredErrors>
    <ignoredError sqref="F16:L1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26"/>
  <sheetViews>
    <sheetView view="pageBreakPreview" topLeftCell="B1" zoomScale="85" zoomScaleSheetLayoutView="85" workbookViewId="0">
      <selection activeCell="C38" sqref="C38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4" width="2.625" hidden="1" customWidth="1"/>
  </cols>
  <sheetData>
    <row r="1" spans="1:14" ht="30" customHeight="1" x14ac:dyDescent="0.3">
      <c r="A1" s="41" t="s">
        <v>226</v>
      </c>
      <c r="B1" s="41"/>
      <c r="C1" s="41"/>
      <c r="D1" s="41"/>
      <c r="E1" s="41"/>
      <c r="F1" s="41"/>
      <c r="G1" s="41"/>
      <c r="H1" s="41"/>
      <c r="I1" s="41"/>
      <c r="J1" s="41"/>
    </row>
    <row r="2" spans="1:14" ht="30" customHeight="1" x14ac:dyDescent="0.3">
      <c r="A2" s="42" t="s">
        <v>1161</v>
      </c>
      <c r="B2" s="42"/>
      <c r="C2" s="42"/>
      <c r="D2" s="42"/>
      <c r="E2" s="42"/>
      <c r="F2" s="42"/>
      <c r="G2" s="42"/>
      <c r="H2" s="42"/>
      <c r="I2" s="42"/>
      <c r="J2" s="42"/>
    </row>
    <row r="3" spans="1:14" ht="30" customHeight="1" x14ac:dyDescent="0.3">
      <c r="A3" s="4" t="s">
        <v>227</v>
      </c>
      <c r="B3" s="4" t="s">
        <v>1</v>
      </c>
      <c r="C3" s="4" t="s">
        <v>2</v>
      </c>
      <c r="D3" s="4" t="s">
        <v>3</v>
      </c>
      <c r="E3" s="4" t="s">
        <v>228</v>
      </c>
      <c r="F3" s="4" t="s">
        <v>229</v>
      </c>
      <c r="G3" s="4" t="s">
        <v>230</v>
      </c>
      <c r="H3" s="4" t="s">
        <v>231</v>
      </c>
      <c r="I3" s="4" t="s">
        <v>232</v>
      </c>
      <c r="J3" s="4" t="s">
        <v>233</v>
      </c>
      <c r="K3" s="1" t="s">
        <v>234</v>
      </c>
      <c r="L3" s="1" t="s">
        <v>235</v>
      </c>
      <c r="M3" s="1" t="s">
        <v>236</v>
      </c>
      <c r="N3" s="1" t="s">
        <v>237</v>
      </c>
    </row>
    <row r="4" spans="1:14" ht="30" customHeight="1" x14ac:dyDescent="0.3">
      <c r="A4" s="8" t="s">
        <v>173</v>
      </c>
      <c r="B4" s="8" t="s">
        <v>170</v>
      </c>
      <c r="C4" s="8" t="s">
        <v>171</v>
      </c>
      <c r="D4" s="8" t="s">
        <v>68</v>
      </c>
      <c r="E4" s="13">
        <f>일위대가!F9</f>
        <v>1518861</v>
      </c>
      <c r="F4" s="13">
        <f>일위대가!H9</f>
        <v>0</v>
      </c>
      <c r="G4" s="13">
        <f>일위대가!J9</f>
        <v>0</v>
      </c>
      <c r="H4" s="13">
        <f t="shared" ref="H4:H26" si="0">E4+F4+G4</f>
        <v>1518861</v>
      </c>
      <c r="I4" s="8" t="s">
        <v>172</v>
      </c>
      <c r="J4" s="8" t="s">
        <v>50</v>
      </c>
      <c r="K4" s="2" t="s">
        <v>50</v>
      </c>
      <c r="L4" s="2" t="s">
        <v>50</v>
      </c>
      <c r="M4" s="2" t="s">
        <v>247</v>
      </c>
      <c r="N4" s="2" t="s">
        <v>50</v>
      </c>
    </row>
    <row r="5" spans="1:14" ht="30" customHeight="1" x14ac:dyDescent="0.3">
      <c r="A5" s="8" t="s">
        <v>176</v>
      </c>
      <c r="B5" s="8" t="s">
        <v>170</v>
      </c>
      <c r="C5" s="8" t="s">
        <v>174</v>
      </c>
      <c r="D5" s="8" t="s">
        <v>68</v>
      </c>
      <c r="E5" s="13">
        <f>일위대가!F16</f>
        <v>390169</v>
      </c>
      <c r="F5" s="13">
        <f>일위대가!H16</f>
        <v>0</v>
      </c>
      <c r="G5" s="13">
        <f>일위대가!J16</f>
        <v>0</v>
      </c>
      <c r="H5" s="13">
        <f t="shared" si="0"/>
        <v>390169</v>
      </c>
      <c r="I5" s="8" t="s">
        <v>175</v>
      </c>
      <c r="J5" s="8" t="s">
        <v>50</v>
      </c>
      <c r="K5" s="2" t="s">
        <v>50</v>
      </c>
      <c r="L5" s="2" t="s">
        <v>50</v>
      </c>
      <c r="M5" s="2" t="s">
        <v>247</v>
      </c>
      <c r="N5" s="2" t="s">
        <v>50</v>
      </c>
    </row>
    <row r="6" spans="1:14" ht="30" customHeight="1" x14ac:dyDescent="0.3">
      <c r="A6" s="8" t="s">
        <v>137</v>
      </c>
      <c r="B6" s="8" t="s">
        <v>134</v>
      </c>
      <c r="C6" s="8" t="s">
        <v>135</v>
      </c>
      <c r="D6" s="8" t="s">
        <v>113</v>
      </c>
      <c r="E6" s="13">
        <f>일위대가!F23</f>
        <v>209798</v>
      </c>
      <c r="F6" s="13">
        <f>일위대가!H23</f>
        <v>0</v>
      </c>
      <c r="G6" s="13">
        <f>일위대가!J23</f>
        <v>0</v>
      </c>
      <c r="H6" s="13">
        <f t="shared" si="0"/>
        <v>209798</v>
      </c>
      <c r="I6" s="8" t="s">
        <v>136</v>
      </c>
      <c r="J6" s="8" t="s">
        <v>50</v>
      </c>
      <c r="K6" s="2" t="s">
        <v>50</v>
      </c>
      <c r="L6" s="2" t="s">
        <v>50</v>
      </c>
      <c r="M6" s="2" t="s">
        <v>275</v>
      </c>
      <c r="N6" s="2" t="s">
        <v>50</v>
      </c>
    </row>
    <row r="7" spans="1:14" ht="30" customHeight="1" x14ac:dyDescent="0.3">
      <c r="A7" s="8" t="s">
        <v>140</v>
      </c>
      <c r="B7" s="8" t="s">
        <v>138</v>
      </c>
      <c r="C7" s="8" t="s">
        <v>135</v>
      </c>
      <c r="D7" s="8" t="s">
        <v>113</v>
      </c>
      <c r="E7" s="13">
        <f>일위대가!F30</f>
        <v>174831</v>
      </c>
      <c r="F7" s="13">
        <f>일위대가!H30</f>
        <v>0</v>
      </c>
      <c r="G7" s="13">
        <f>일위대가!J30</f>
        <v>0</v>
      </c>
      <c r="H7" s="13">
        <f t="shared" si="0"/>
        <v>174831</v>
      </c>
      <c r="I7" s="8" t="s">
        <v>139</v>
      </c>
      <c r="J7" s="8" t="s">
        <v>50</v>
      </c>
      <c r="K7" s="2" t="s">
        <v>50</v>
      </c>
      <c r="L7" s="2" t="s">
        <v>50</v>
      </c>
      <c r="M7" s="2" t="s">
        <v>275</v>
      </c>
      <c r="N7" s="2" t="s">
        <v>50</v>
      </c>
    </row>
    <row r="8" spans="1:14" ht="30" customHeight="1" x14ac:dyDescent="0.3">
      <c r="A8" s="8" t="s">
        <v>149</v>
      </c>
      <c r="B8" s="8" t="s">
        <v>146</v>
      </c>
      <c r="C8" s="8" t="s">
        <v>147</v>
      </c>
      <c r="D8" s="8" t="s">
        <v>113</v>
      </c>
      <c r="E8" s="13">
        <f>일위대가!F38</f>
        <v>233412</v>
      </c>
      <c r="F8" s="13">
        <f>일위대가!H38</f>
        <v>0</v>
      </c>
      <c r="G8" s="13">
        <f>일위대가!J38</f>
        <v>0</v>
      </c>
      <c r="H8" s="13">
        <f t="shared" si="0"/>
        <v>233412</v>
      </c>
      <c r="I8" s="8" t="s">
        <v>148</v>
      </c>
      <c r="J8" s="8" t="s">
        <v>50</v>
      </c>
      <c r="K8" s="2" t="s">
        <v>50</v>
      </c>
      <c r="L8" s="2" t="s">
        <v>50</v>
      </c>
      <c r="M8" s="2" t="s">
        <v>275</v>
      </c>
      <c r="N8" s="2" t="s">
        <v>50</v>
      </c>
    </row>
    <row r="9" spans="1:14" ht="30" customHeight="1" x14ac:dyDescent="0.3">
      <c r="A9" s="8" t="s">
        <v>169</v>
      </c>
      <c r="B9" s="8" t="s">
        <v>166</v>
      </c>
      <c r="C9" s="8" t="s">
        <v>167</v>
      </c>
      <c r="D9" s="8" t="s">
        <v>104</v>
      </c>
      <c r="E9" s="13">
        <f>일위대가!F45</f>
        <v>920507</v>
      </c>
      <c r="F9" s="13">
        <f>일위대가!H45</f>
        <v>0</v>
      </c>
      <c r="G9" s="13">
        <f>일위대가!J45</f>
        <v>0</v>
      </c>
      <c r="H9" s="13">
        <f t="shared" si="0"/>
        <v>920507</v>
      </c>
      <c r="I9" s="8" t="s">
        <v>168</v>
      </c>
      <c r="J9" s="8" t="s">
        <v>50</v>
      </c>
      <c r="K9" s="2" t="s">
        <v>50</v>
      </c>
      <c r="L9" s="2" t="s">
        <v>50</v>
      </c>
      <c r="M9" s="2" t="s">
        <v>301</v>
      </c>
      <c r="N9" s="2" t="s">
        <v>50</v>
      </c>
    </row>
    <row r="10" spans="1:14" ht="30" customHeight="1" x14ac:dyDescent="0.3">
      <c r="A10" s="8" t="s">
        <v>165</v>
      </c>
      <c r="B10" s="8" t="s">
        <v>161</v>
      </c>
      <c r="C10" s="8" t="s">
        <v>162</v>
      </c>
      <c r="D10" s="8" t="s">
        <v>163</v>
      </c>
      <c r="E10" s="13">
        <f>일위대가!F53</f>
        <v>1431638</v>
      </c>
      <c r="F10" s="13">
        <f>일위대가!H53</f>
        <v>0</v>
      </c>
      <c r="G10" s="13">
        <f>일위대가!J53</f>
        <v>0</v>
      </c>
      <c r="H10" s="13">
        <f t="shared" si="0"/>
        <v>1431638</v>
      </c>
      <c r="I10" s="8" t="s">
        <v>164</v>
      </c>
      <c r="J10" s="8" t="s">
        <v>50</v>
      </c>
      <c r="K10" s="2" t="s">
        <v>50</v>
      </c>
      <c r="L10" s="2" t="s">
        <v>50</v>
      </c>
      <c r="M10" s="2" t="s">
        <v>275</v>
      </c>
      <c r="N10" s="2" t="s">
        <v>50</v>
      </c>
    </row>
    <row r="11" spans="1:14" ht="30" customHeight="1" x14ac:dyDescent="0.3">
      <c r="A11" s="8" t="s">
        <v>153</v>
      </c>
      <c r="B11" s="8" t="s">
        <v>150</v>
      </c>
      <c r="C11" s="8" t="s">
        <v>151</v>
      </c>
      <c r="D11" s="8" t="s">
        <v>88</v>
      </c>
      <c r="E11" s="13">
        <f>일위대가!F60</f>
        <v>365975</v>
      </c>
      <c r="F11" s="13">
        <f>일위대가!H60</f>
        <v>0</v>
      </c>
      <c r="G11" s="13">
        <f>일위대가!J60</f>
        <v>0</v>
      </c>
      <c r="H11" s="13">
        <f t="shared" si="0"/>
        <v>365975</v>
      </c>
      <c r="I11" s="8" t="s">
        <v>152</v>
      </c>
      <c r="J11" s="8" t="s">
        <v>50</v>
      </c>
      <c r="K11" s="2" t="s">
        <v>50</v>
      </c>
      <c r="L11" s="2" t="s">
        <v>50</v>
      </c>
      <c r="M11" s="2" t="s">
        <v>275</v>
      </c>
      <c r="N11" s="2" t="s">
        <v>50</v>
      </c>
    </row>
    <row r="12" spans="1:14" ht="30" customHeight="1" x14ac:dyDescent="0.3">
      <c r="A12" s="8" t="s">
        <v>183</v>
      </c>
      <c r="B12" s="8" t="s">
        <v>180</v>
      </c>
      <c r="C12" s="8" t="s">
        <v>181</v>
      </c>
      <c r="D12" s="8" t="s">
        <v>88</v>
      </c>
      <c r="E12" s="13">
        <f>일위대가!F67</f>
        <v>479068</v>
      </c>
      <c r="F12" s="13">
        <f>일위대가!H67</f>
        <v>0</v>
      </c>
      <c r="G12" s="13">
        <f>일위대가!J67</f>
        <v>0</v>
      </c>
      <c r="H12" s="13">
        <f t="shared" si="0"/>
        <v>479068</v>
      </c>
      <c r="I12" s="8" t="s">
        <v>182</v>
      </c>
      <c r="J12" s="8" t="s">
        <v>50</v>
      </c>
      <c r="K12" s="2" t="s">
        <v>50</v>
      </c>
      <c r="L12" s="2" t="s">
        <v>50</v>
      </c>
      <c r="M12" s="2" t="s">
        <v>275</v>
      </c>
      <c r="N12" s="2" t="s">
        <v>50</v>
      </c>
    </row>
    <row r="13" spans="1:14" ht="30" customHeight="1" x14ac:dyDescent="0.3">
      <c r="A13" s="8" t="s">
        <v>156</v>
      </c>
      <c r="B13" s="8" t="s">
        <v>150</v>
      </c>
      <c r="C13" s="8" t="s">
        <v>154</v>
      </c>
      <c r="D13" s="8" t="s">
        <v>113</v>
      </c>
      <c r="E13" s="13">
        <f>일위대가!F74</f>
        <v>37697</v>
      </c>
      <c r="F13" s="13">
        <f>일위대가!H74</f>
        <v>0</v>
      </c>
      <c r="G13" s="13">
        <f>일위대가!J74</f>
        <v>0</v>
      </c>
      <c r="H13" s="13">
        <f t="shared" si="0"/>
        <v>37697</v>
      </c>
      <c r="I13" s="8" t="s">
        <v>155</v>
      </c>
      <c r="J13" s="8" t="s">
        <v>50</v>
      </c>
      <c r="K13" s="2" t="s">
        <v>50</v>
      </c>
      <c r="L13" s="2" t="s">
        <v>50</v>
      </c>
      <c r="M13" s="2" t="s">
        <v>275</v>
      </c>
      <c r="N13" s="2" t="s">
        <v>50</v>
      </c>
    </row>
    <row r="14" spans="1:14" ht="30" customHeight="1" x14ac:dyDescent="0.3">
      <c r="A14" s="8" t="s">
        <v>145</v>
      </c>
      <c r="B14" s="8" t="s">
        <v>141</v>
      </c>
      <c r="C14" s="8" t="s">
        <v>142</v>
      </c>
      <c r="D14" s="8" t="s">
        <v>143</v>
      </c>
      <c r="E14" s="13">
        <f>일위대가!F82</f>
        <v>385573</v>
      </c>
      <c r="F14" s="13">
        <f>일위대가!H82</f>
        <v>0</v>
      </c>
      <c r="G14" s="13">
        <f>일위대가!J82</f>
        <v>0</v>
      </c>
      <c r="H14" s="13">
        <f t="shared" si="0"/>
        <v>385573</v>
      </c>
      <c r="I14" s="8" t="s">
        <v>144</v>
      </c>
      <c r="J14" s="8" t="s">
        <v>50</v>
      </c>
      <c r="K14" s="2" t="s">
        <v>50</v>
      </c>
      <c r="L14" s="2" t="s">
        <v>50</v>
      </c>
      <c r="M14" s="2" t="s">
        <v>339</v>
      </c>
      <c r="N14" s="2" t="s">
        <v>50</v>
      </c>
    </row>
    <row r="15" spans="1:14" ht="30" customHeight="1" x14ac:dyDescent="0.3">
      <c r="A15" s="8" t="s">
        <v>115</v>
      </c>
      <c r="B15" s="8" t="s">
        <v>111</v>
      </c>
      <c r="C15" s="8" t="s">
        <v>112</v>
      </c>
      <c r="D15" s="8" t="s">
        <v>113</v>
      </c>
      <c r="E15" s="13">
        <f>일위대가!F90</f>
        <v>3833253</v>
      </c>
      <c r="F15" s="13">
        <f>일위대가!H90</f>
        <v>0</v>
      </c>
      <c r="G15" s="13">
        <f>일위대가!J90</f>
        <v>0</v>
      </c>
      <c r="H15" s="13">
        <f t="shared" si="0"/>
        <v>3833253</v>
      </c>
      <c r="I15" s="8" t="s">
        <v>114</v>
      </c>
      <c r="J15" s="8" t="s">
        <v>50</v>
      </c>
      <c r="K15" s="2" t="s">
        <v>50</v>
      </c>
      <c r="L15" s="2" t="s">
        <v>50</v>
      </c>
      <c r="M15" s="2" t="s">
        <v>349</v>
      </c>
      <c r="N15" s="2" t="s">
        <v>50</v>
      </c>
    </row>
    <row r="16" spans="1:14" ht="30" customHeight="1" x14ac:dyDescent="0.3">
      <c r="A16" s="8" t="s">
        <v>160</v>
      </c>
      <c r="B16" s="8" t="s">
        <v>157</v>
      </c>
      <c r="C16" s="8" t="s">
        <v>158</v>
      </c>
      <c r="D16" s="8" t="s">
        <v>113</v>
      </c>
      <c r="E16" s="13">
        <f>일위대가!F98</f>
        <v>287658</v>
      </c>
      <c r="F16" s="13">
        <f>일위대가!H98</f>
        <v>0</v>
      </c>
      <c r="G16" s="13">
        <f>일위대가!J98</f>
        <v>0</v>
      </c>
      <c r="H16" s="13">
        <f t="shared" si="0"/>
        <v>287658</v>
      </c>
      <c r="I16" s="8" t="s">
        <v>159</v>
      </c>
      <c r="J16" s="8" t="s">
        <v>50</v>
      </c>
      <c r="K16" s="2" t="s">
        <v>50</v>
      </c>
      <c r="L16" s="2" t="s">
        <v>50</v>
      </c>
      <c r="M16" s="2" t="s">
        <v>365</v>
      </c>
      <c r="N16" s="2" t="s">
        <v>50</v>
      </c>
    </row>
    <row r="17" spans="1:14" ht="30" customHeight="1" x14ac:dyDescent="0.3">
      <c r="A17" s="8" t="s">
        <v>129</v>
      </c>
      <c r="B17" s="8" t="s">
        <v>126</v>
      </c>
      <c r="C17" s="8" t="s">
        <v>127</v>
      </c>
      <c r="D17" s="8" t="s">
        <v>113</v>
      </c>
      <c r="E17" s="13">
        <f>일위대가!F105</f>
        <v>234930</v>
      </c>
      <c r="F17" s="13">
        <f>일위대가!H105</f>
        <v>0</v>
      </c>
      <c r="G17" s="13">
        <f>일위대가!J105</f>
        <v>0</v>
      </c>
      <c r="H17" s="13">
        <f t="shared" si="0"/>
        <v>234930</v>
      </c>
      <c r="I17" s="8" t="s">
        <v>128</v>
      </c>
      <c r="J17" s="8" t="s">
        <v>50</v>
      </c>
      <c r="K17" s="2" t="s">
        <v>50</v>
      </c>
      <c r="L17" s="2" t="s">
        <v>50</v>
      </c>
      <c r="M17" s="2" t="s">
        <v>374</v>
      </c>
      <c r="N17" s="2" t="s">
        <v>50</v>
      </c>
    </row>
    <row r="18" spans="1:14" ht="30" customHeight="1" x14ac:dyDescent="0.3">
      <c r="A18" s="8" t="s">
        <v>380</v>
      </c>
      <c r="B18" s="8" t="s">
        <v>381</v>
      </c>
      <c r="C18" s="8" t="s">
        <v>382</v>
      </c>
      <c r="D18" s="8" t="s">
        <v>104</v>
      </c>
      <c r="E18" s="13">
        <f>일위대가!F111</f>
        <v>4917</v>
      </c>
      <c r="F18" s="13">
        <f>일위대가!H111</f>
        <v>163909</v>
      </c>
      <c r="G18" s="13">
        <f>일위대가!J111</f>
        <v>0</v>
      </c>
      <c r="H18" s="13">
        <f t="shared" si="0"/>
        <v>168826</v>
      </c>
      <c r="I18" s="8" t="s">
        <v>383</v>
      </c>
      <c r="J18" s="8" t="s">
        <v>50</v>
      </c>
      <c r="K18" s="2" t="s">
        <v>50</v>
      </c>
      <c r="L18" s="2" t="s">
        <v>50</v>
      </c>
      <c r="M18" s="2" t="s">
        <v>384</v>
      </c>
      <c r="N18" s="2" t="s">
        <v>50</v>
      </c>
    </row>
    <row r="19" spans="1:14" ht="30" customHeight="1" x14ac:dyDescent="0.3">
      <c r="A19" s="8" t="s">
        <v>389</v>
      </c>
      <c r="B19" s="8" t="s">
        <v>381</v>
      </c>
      <c r="C19" s="8" t="s">
        <v>390</v>
      </c>
      <c r="D19" s="8" t="s">
        <v>104</v>
      </c>
      <c r="E19" s="13">
        <f>일위대가!F118</f>
        <v>13974</v>
      </c>
      <c r="F19" s="13">
        <f>일위대가!H118</f>
        <v>465804</v>
      </c>
      <c r="G19" s="13">
        <f>일위대가!J118</f>
        <v>0</v>
      </c>
      <c r="H19" s="13">
        <f t="shared" si="0"/>
        <v>479778</v>
      </c>
      <c r="I19" s="8" t="s">
        <v>391</v>
      </c>
      <c r="J19" s="8" t="s">
        <v>50</v>
      </c>
      <c r="K19" s="2" t="s">
        <v>50</v>
      </c>
      <c r="L19" s="2" t="s">
        <v>50</v>
      </c>
      <c r="M19" s="2" t="s">
        <v>384</v>
      </c>
      <c r="N19" s="2" t="s">
        <v>50</v>
      </c>
    </row>
    <row r="20" spans="1:14" ht="30" customHeight="1" x14ac:dyDescent="0.3">
      <c r="A20" s="8" t="s">
        <v>399</v>
      </c>
      <c r="B20" s="8" t="s">
        <v>381</v>
      </c>
      <c r="C20" s="8" t="s">
        <v>400</v>
      </c>
      <c r="D20" s="8" t="s">
        <v>401</v>
      </c>
      <c r="E20" s="13">
        <f>일위대가!F124</f>
        <v>2611</v>
      </c>
      <c r="F20" s="13">
        <f>일위대가!H124</f>
        <v>87064</v>
      </c>
      <c r="G20" s="13">
        <f>일위대가!J124</f>
        <v>0</v>
      </c>
      <c r="H20" s="13">
        <f t="shared" si="0"/>
        <v>89675</v>
      </c>
      <c r="I20" s="8" t="s">
        <v>402</v>
      </c>
      <c r="J20" s="8" t="s">
        <v>50</v>
      </c>
      <c r="K20" s="2" t="s">
        <v>50</v>
      </c>
      <c r="L20" s="2" t="s">
        <v>50</v>
      </c>
      <c r="M20" s="2" t="s">
        <v>384</v>
      </c>
      <c r="N20" s="2" t="s">
        <v>50</v>
      </c>
    </row>
    <row r="21" spans="1:14" ht="30" customHeight="1" x14ac:dyDescent="0.3">
      <c r="A21" s="8" t="s">
        <v>407</v>
      </c>
      <c r="B21" s="8" t="s">
        <v>381</v>
      </c>
      <c r="C21" s="8" t="s">
        <v>408</v>
      </c>
      <c r="D21" s="8" t="s">
        <v>409</v>
      </c>
      <c r="E21" s="13">
        <f>일위대가!F129</f>
        <v>178</v>
      </c>
      <c r="F21" s="13">
        <f>일위대가!H129</f>
        <v>5942</v>
      </c>
      <c r="G21" s="13">
        <f>일위대가!J129</f>
        <v>0</v>
      </c>
      <c r="H21" s="13">
        <f t="shared" si="0"/>
        <v>6120</v>
      </c>
      <c r="I21" s="8" t="s">
        <v>410</v>
      </c>
      <c r="J21" s="8" t="s">
        <v>50</v>
      </c>
      <c r="K21" s="2" t="s">
        <v>50</v>
      </c>
      <c r="L21" s="2" t="s">
        <v>50</v>
      </c>
      <c r="M21" s="2" t="s">
        <v>384</v>
      </c>
      <c r="N21" s="2" t="s">
        <v>50</v>
      </c>
    </row>
    <row r="22" spans="1:14" ht="30" customHeight="1" x14ac:dyDescent="0.3">
      <c r="A22" s="8" t="s">
        <v>107</v>
      </c>
      <c r="B22" s="8" t="s">
        <v>106</v>
      </c>
      <c r="C22" s="8" t="s">
        <v>1165</v>
      </c>
      <c r="D22" s="8" t="s">
        <v>104</v>
      </c>
      <c r="E22" s="13">
        <f>일위대가!F138</f>
        <v>1050144</v>
      </c>
      <c r="F22" s="13">
        <f>일위대가!H138</f>
        <v>0</v>
      </c>
      <c r="G22" s="13">
        <f>일위대가!J138</f>
        <v>0</v>
      </c>
      <c r="H22" s="13">
        <f t="shared" si="0"/>
        <v>1050144</v>
      </c>
      <c r="I22" s="8" t="s">
        <v>414</v>
      </c>
      <c r="J22" s="8" t="s">
        <v>50</v>
      </c>
      <c r="K22" s="2" t="s">
        <v>50</v>
      </c>
      <c r="L22" s="2" t="s">
        <v>50</v>
      </c>
      <c r="M22" s="2" t="s">
        <v>50</v>
      </c>
      <c r="N22" s="2" t="s">
        <v>50</v>
      </c>
    </row>
    <row r="23" spans="1:14" ht="30" customHeight="1" x14ac:dyDescent="0.3">
      <c r="A23" s="8" t="s">
        <v>110</v>
      </c>
      <c r="B23" s="8" t="s">
        <v>108</v>
      </c>
      <c r="C23" s="8" t="s">
        <v>109</v>
      </c>
      <c r="D23" s="8" t="s">
        <v>100</v>
      </c>
      <c r="E23" s="13">
        <f>일위대가!F144</f>
        <v>24378</v>
      </c>
      <c r="F23" s="13">
        <f>일위대가!H144</f>
        <v>0</v>
      </c>
      <c r="G23" s="13">
        <f>일위대가!J144</f>
        <v>0</v>
      </c>
      <c r="H23" s="13">
        <f t="shared" si="0"/>
        <v>24378</v>
      </c>
      <c r="I23" s="8" t="s">
        <v>116</v>
      </c>
      <c r="J23" s="8" t="s">
        <v>50</v>
      </c>
      <c r="K23" s="2" t="s">
        <v>50</v>
      </c>
      <c r="L23" s="2" t="s">
        <v>50</v>
      </c>
      <c r="M23" s="2" t="s">
        <v>50</v>
      </c>
      <c r="N23" s="2" t="s">
        <v>50</v>
      </c>
    </row>
    <row r="24" spans="1:14" ht="30" customHeight="1" x14ac:dyDescent="0.3">
      <c r="A24" s="8" t="s">
        <v>589</v>
      </c>
      <c r="B24" s="8" t="s">
        <v>1152</v>
      </c>
      <c r="C24" s="8" t="s">
        <v>481</v>
      </c>
      <c r="D24" s="8" t="s">
        <v>104</v>
      </c>
      <c r="E24" s="13">
        <f>일위대가!F203</f>
        <v>14491739</v>
      </c>
      <c r="F24" s="13">
        <f>일위대가!H203</f>
        <v>2858479</v>
      </c>
      <c r="G24" s="13">
        <f>일위대가!J203</f>
        <v>0</v>
      </c>
      <c r="H24" s="13">
        <f t="shared" si="0"/>
        <v>17350218</v>
      </c>
      <c r="I24" s="8" t="s">
        <v>118</v>
      </c>
      <c r="J24" s="8" t="s">
        <v>50</v>
      </c>
      <c r="K24" s="2" t="s">
        <v>50</v>
      </c>
      <c r="L24" s="2" t="s">
        <v>50</v>
      </c>
      <c r="M24" s="2" t="s">
        <v>50</v>
      </c>
      <c r="N24" s="2" t="s">
        <v>50</v>
      </c>
    </row>
    <row r="25" spans="1:14" ht="30" customHeight="1" x14ac:dyDescent="0.3">
      <c r="A25" s="8" t="s">
        <v>712</v>
      </c>
      <c r="B25" s="8" t="s">
        <v>1152</v>
      </c>
      <c r="C25" s="8" t="s">
        <v>549</v>
      </c>
      <c r="D25" s="8" t="s">
        <v>104</v>
      </c>
      <c r="E25" s="13">
        <f>일위대가!F228</f>
        <v>7900940</v>
      </c>
      <c r="F25" s="13">
        <f>일위대가!H228</f>
        <v>1474906</v>
      </c>
      <c r="G25" s="13">
        <f>일위대가!J228</f>
        <v>0</v>
      </c>
      <c r="H25" s="13">
        <f t="shared" si="0"/>
        <v>9375846</v>
      </c>
      <c r="I25" s="8" t="s">
        <v>482</v>
      </c>
      <c r="J25" s="8" t="s">
        <v>50</v>
      </c>
      <c r="K25" s="2" t="s">
        <v>50</v>
      </c>
      <c r="L25" s="2" t="s">
        <v>50</v>
      </c>
      <c r="M25" s="2" t="s">
        <v>50</v>
      </c>
      <c r="N25" s="2" t="s">
        <v>50</v>
      </c>
    </row>
    <row r="26" spans="1:14" ht="30" customHeight="1" x14ac:dyDescent="0.3">
      <c r="A26" s="8" t="s">
        <v>190</v>
      </c>
      <c r="B26" s="8" t="s">
        <v>1153</v>
      </c>
      <c r="C26" s="8" t="s">
        <v>189</v>
      </c>
      <c r="D26" s="8" t="s">
        <v>104</v>
      </c>
      <c r="E26" s="13">
        <f>일위대가!F241</f>
        <v>37049775</v>
      </c>
      <c r="F26" s="13">
        <f>일위대가!H241</f>
        <v>0</v>
      </c>
      <c r="G26" s="13">
        <f>일위대가!J241</f>
        <v>0</v>
      </c>
      <c r="H26" s="13">
        <f t="shared" si="0"/>
        <v>37049775</v>
      </c>
      <c r="I26" s="8" t="s">
        <v>550</v>
      </c>
      <c r="J26" s="8" t="s">
        <v>50</v>
      </c>
      <c r="K26" s="2" t="s">
        <v>50</v>
      </c>
      <c r="L26" s="2" t="s">
        <v>50</v>
      </c>
      <c r="M26" s="2" t="s">
        <v>50</v>
      </c>
      <c r="N26" s="2" t="s">
        <v>50</v>
      </c>
    </row>
  </sheetData>
  <mergeCells count="2">
    <mergeCell ref="A1:J1"/>
    <mergeCell ref="A2:J2"/>
  </mergeCells>
  <phoneticPr fontId="1" type="noConversion"/>
  <printOptions horizontalCentered="1"/>
  <pageMargins left="0.59055118110236227" right="0.59055118110236227" top="0.78740157480314965" bottom="0.78740157480314965" header="0" footer="0"/>
  <pageSetup paperSize="9" scale="8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Y242"/>
  <sheetViews>
    <sheetView view="pageBreakPreview" zoomScale="85" zoomScaleSheetLayoutView="85" workbookViewId="0">
      <selection sqref="A1:M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5" width="16.75" bestFit="1" customWidth="1"/>
    <col min="6" max="10" width="13.625" customWidth="1"/>
    <col min="11" max="11" width="16.75" bestFit="1" customWidth="1"/>
    <col min="12" max="12" width="13.625" customWidth="1"/>
    <col min="13" max="13" width="12.37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</cols>
  <sheetData>
    <row r="1" spans="1:51" ht="30" customHeight="1" x14ac:dyDescent="0.3">
      <c r="A1" s="42" t="s">
        <v>1161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51" ht="30" customHeight="1" x14ac:dyDescent="0.3">
      <c r="A2" s="43" t="s">
        <v>1</v>
      </c>
      <c r="B2" s="43" t="s">
        <v>2</v>
      </c>
      <c r="C2" s="43" t="s">
        <v>3</v>
      </c>
      <c r="D2" s="43" t="s">
        <v>4</v>
      </c>
      <c r="E2" s="43" t="s">
        <v>5</v>
      </c>
      <c r="F2" s="43"/>
      <c r="G2" s="43" t="s">
        <v>8</v>
      </c>
      <c r="H2" s="43"/>
      <c r="I2" s="43" t="s">
        <v>9</v>
      </c>
      <c r="J2" s="43"/>
      <c r="K2" s="43" t="s">
        <v>10</v>
      </c>
      <c r="L2" s="43"/>
      <c r="M2" s="43" t="s">
        <v>11</v>
      </c>
      <c r="N2" s="45" t="s">
        <v>238</v>
      </c>
      <c r="O2" s="45" t="s">
        <v>19</v>
      </c>
      <c r="P2" s="45" t="s">
        <v>21</v>
      </c>
      <c r="Q2" s="45" t="s">
        <v>22</v>
      </c>
      <c r="R2" s="45" t="s">
        <v>23</v>
      </c>
      <c r="S2" s="45" t="s">
        <v>24</v>
      </c>
      <c r="T2" s="45" t="s">
        <v>25</v>
      </c>
      <c r="U2" s="45" t="s">
        <v>26</v>
      </c>
      <c r="V2" s="45" t="s">
        <v>27</v>
      </c>
      <c r="W2" s="45" t="s">
        <v>28</v>
      </c>
      <c r="X2" s="45" t="s">
        <v>29</v>
      </c>
      <c r="Y2" s="45" t="s">
        <v>30</v>
      </c>
      <c r="Z2" s="45" t="s">
        <v>31</v>
      </c>
      <c r="AA2" s="45" t="s">
        <v>32</v>
      </c>
      <c r="AB2" s="45" t="s">
        <v>33</v>
      </c>
      <c r="AC2" s="45" t="s">
        <v>34</v>
      </c>
      <c r="AD2" s="45" t="s">
        <v>35</v>
      </c>
      <c r="AE2" s="45" t="s">
        <v>36</v>
      </c>
      <c r="AF2" s="45" t="s">
        <v>37</v>
      </c>
      <c r="AG2" s="45" t="s">
        <v>38</v>
      </c>
      <c r="AH2" s="45" t="s">
        <v>39</v>
      </c>
      <c r="AI2" s="45" t="s">
        <v>40</v>
      </c>
      <c r="AJ2" s="45" t="s">
        <v>41</v>
      </c>
      <c r="AK2" s="45" t="s">
        <v>42</v>
      </c>
      <c r="AL2" s="45" t="s">
        <v>43</v>
      </c>
      <c r="AM2" s="45" t="s">
        <v>44</v>
      </c>
      <c r="AN2" s="45" t="s">
        <v>45</v>
      </c>
      <c r="AO2" s="45" t="s">
        <v>46</v>
      </c>
      <c r="AP2" s="45" t="s">
        <v>239</v>
      </c>
      <c r="AQ2" s="45" t="s">
        <v>240</v>
      </c>
      <c r="AR2" s="45" t="s">
        <v>241</v>
      </c>
      <c r="AS2" s="45" t="s">
        <v>242</v>
      </c>
      <c r="AT2" s="45" t="s">
        <v>243</v>
      </c>
      <c r="AU2" s="45" t="s">
        <v>244</v>
      </c>
      <c r="AV2" s="45" t="s">
        <v>47</v>
      </c>
      <c r="AW2" s="45" t="s">
        <v>245</v>
      </c>
      <c r="AX2" s="1" t="s">
        <v>237</v>
      </c>
      <c r="AY2" s="1" t="s">
        <v>20</v>
      </c>
    </row>
    <row r="3" spans="1:51" ht="30" customHeight="1" x14ac:dyDescent="0.3">
      <c r="A3" s="43"/>
      <c r="B3" s="43"/>
      <c r="C3" s="43"/>
      <c r="D3" s="43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43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</row>
    <row r="4" spans="1:51" ht="30" customHeight="1" x14ac:dyDescent="0.3">
      <c r="A4" s="46" t="s">
        <v>246</v>
      </c>
      <c r="B4" s="46"/>
      <c r="C4" s="46"/>
      <c r="D4" s="46"/>
      <c r="E4" s="47"/>
      <c r="F4" s="48"/>
      <c r="G4" s="47"/>
      <c r="H4" s="48"/>
      <c r="I4" s="47"/>
      <c r="J4" s="48"/>
      <c r="K4" s="47"/>
      <c r="L4" s="48"/>
      <c r="M4" s="46"/>
      <c r="N4" s="1" t="s">
        <v>173</v>
      </c>
    </row>
    <row r="5" spans="1:51" ht="30" customHeight="1" x14ac:dyDescent="0.3">
      <c r="A5" s="8" t="s">
        <v>248</v>
      </c>
      <c r="B5" s="8" t="s">
        <v>249</v>
      </c>
      <c r="C5" s="8" t="s">
        <v>88</v>
      </c>
      <c r="D5" s="9">
        <v>1</v>
      </c>
      <c r="E5" s="12">
        <f>단가대비표!O69</f>
        <v>1450000</v>
      </c>
      <c r="F5" s="13">
        <f>TRUNC(E5*D5,1)</f>
        <v>1450000</v>
      </c>
      <c r="G5" s="12">
        <f>단가대비표!P69</f>
        <v>0</v>
      </c>
      <c r="H5" s="13">
        <f>TRUNC(G5*D5,1)</f>
        <v>0</v>
      </c>
      <c r="I5" s="12">
        <f>단가대비표!V69</f>
        <v>0</v>
      </c>
      <c r="J5" s="13">
        <f>TRUNC(I5*D5,1)</f>
        <v>0</v>
      </c>
      <c r="K5" s="12">
        <f t="shared" ref="K5:L8" si="0">TRUNC(E5+G5+I5,1)</f>
        <v>1450000</v>
      </c>
      <c r="L5" s="13">
        <f t="shared" si="0"/>
        <v>1450000</v>
      </c>
      <c r="M5" s="8" t="s">
        <v>250</v>
      </c>
      <c r="N5" s="2" t="s">
        <v>50</v>
      </c>
      <c r="O5" s="2" t="s">
        <v>251</v>
      </c>
      <c r="P5" s="2" t="s">
        <v>54</v>
      </c>
      <c r="Q5" s="2" t="s">
        <v>54</v>
      </c>
      <c r="R5" s="2" t="s">
        <v>55</v>
      </c>
      <c r="S5" s="3"/>
      <c r="T5" s="3"/>
      <c r="U5" s="3"/>
      <c r="V5" s="3"/>
      <c r="W5" s="3">
        <v>2</v>
      </c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50</v>
      </c>
      <c r="AW5" s="2" t="s">
        <v>252</v>
      </c>
      <c r="AX5" s="2" t="s">
        <v>50</v>
      </c>
      <c r="AY5" s="2" t="s">
        <v>253</v>
      </c>
    </row>
    <row r="6" spans="1:51" ht="30" customHeight="1" x14ac:dyDescent="0.3">
      <c r="A6" s="8" t="s">
        <v>254</v>
      </c>
      <c r="B6" s="8" t="s">
        <v>255</v>
      </c>
      <c r="C6" s="8" t="s">
        <v>256</v>
      </c>
      <c r="D6" s="9">
        <f>공량산출근거서_일위대가!K54</f>
        <v>0.24</v>
      </c>
      <c r="E6" s="12">
        <f>단가대비표!O54</f>
        <v>0</v>
      </c>
      <c r="F6" s="13">
        <f>TRUNC(E6*D6,1)</f>
        <v>0</v>
      </c>
      <c r="G6" s="12">
        <f>단가대비표!P54</f>
        <v>278565</v>
      </c>
      <c r="H6" s="13">
        <f>TRUNC(G6*D6,1)</f>
        <v>66855.600000000006</v>
      </c>
      <c r="I6" s="12">
        <f>단가대비표!V54</f>
        <v>0</v>
      </c>
      <c r="J6" s="13">
        <f>TRUNC(I6*D6,1)</f>
        <v>0</v>
      </c>
      <c r="K6" s="12">
        <f t="shared" si="0"/>
        <v>278565</v>
      </c>
      <c r="L6" s="13">
        <f t="shared" si="0"/>
        <v>66855.600000000006</v>
      </c>
      <c r="M6" s="8" t="s">
        <v>250</v>
      </c>
      <c r="N6" s="2" t="s">
        <v>50</v>
      </c>
      <c r="O6" s="2" t="s">
        <v>257</v>
      </c>
      <c r="P6" s="2" t="s">
        <v>54</v>
      </c>
      <c r="Q6" s="2" t="s">
        <v>54</v>
      </c>
      <c r="R6" s="2" t="s">
        <v>55</v>
      </c>
      <c r="S6" s="3"/>
      <c r="T6" s="3"/>
      <c r="U6" s="3"/>
      <c r="V6" s="3">
        <v>1</v>
      </c>
      <c r="W6" s="3">
        <v>2</v>
      </c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50</v>
      </c>
      <c r="AW6" s="2" t="s">
        <v>258</v>
      </c>
      <c r="AX6" s="2" t="s">
        <v>50</v>
      </c>
      <c r="AY6" s="2" t="s">
        <v>253</v>
      </c>
    </row>
    <row r="7" spans="1:51" ht="30" customHeight="1" x14ac:dyDescent="0.3">
      <c r="A7" s="8" t="s">
        <v>259</v>
      </c>
      <c r="B7" s="8" t="s">
        <v>260</v>
      </c>
      <c r="C7" s="8" t="s">
        <v>100</v>
      </c>
      <c r="D7" s="9">
        <v>1</v>
      </c>
      <c r="E7" s="12">
        <f>TRUNC(SUMIF(V5:V8, RIGHTB(O7, 1), H5:H8)*U7, 2)</f>
        <v>2005.66</v>
      </c>
      <c r="F7" s="13">
        <f>TRUNC(E7*D7,1)</f>
        <v>2005.6</v>
      </c>
      <c r="G7" s="12">
        <v>0</v>
      </c>
      <c r="H7" s="13">
        <f>TRUNC(G7*D7,1)</f>
        <v>0</v>
      </c>
      <c r="I7" s="12">
        <v>0</v>
      </c>
      <c r="J7" s="13">
        <f>TRUNC(I7*D7,1)</f>
        <v>0</v>
      </c>
      <c r="K7" s="12">
        <f t="shared" si="0"/>
        <v>2005.6</v>
      </c>
      <c r="L7" s="13">
        <f t="shared" si="0"/>
        <v>2005.6</v>
      </c>
      <c r="M7" s="8" t="s">
        <v>250</v>
      </c>
      <c r="N7" s="2" t="s">
        <v>50</v>
      </c>
      <c r="O7" s="2" t="s">
        <v>101</v>
      </c>
      <c r="P7" s="2" t="s">
        <v>54</v>
      </c>
      <c r="Q7" s="2" t="s">
        <v>54</v>
      </c>
      <c r="R7" s="2" t="s">
        <v>54</v>
      </c>
      <c r="S7" s="3">
        <v>1</v>
      </c>
      <c r="T7" s="3">
        <v>0</v>
      </c>
      <c r="U7" s="3">
        <v>0.03</v>
      </c>
      <c r="V7" s="3"/>
      <c r="W7" s="3">
        <v>2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50</v>
      </c>
      <c r="AW7" s="2" t="s">
        <v>261</v>
      </c>
      <c r="AX7" s="2" t="s">
        <v>50</v>
      </c>
      <c r="AY7" s="2" t="s">
        <v>253</v>
      </c>
    </row>
    <row r="8" spans="1:51" ht="30" customHeight="1" x14ac:dyDescent="0.3">
      <c r="A8" s="8" t="s">
        <v>262</v>
      </c>
      <c r="B8" s="8" t="s">
        <v>263</v>
      </c>
      <c r="C8" s="8" t="s">
        <v>100</v>
      </c>
      <c r="D8" s="9">
        <v>1</v>
      </c>
      <c r="E8" s="12">
        <f>TRUNC(SUMIF(W5:W8, RIGHTB(O8, 1), L5:L8)*U8, 2)</f>
        <v>1518861.2</v>
      </c>
      <c r="F8" s="13">
        <f>TRUNC(E8*D8,1)</f>
        <v>1518861.2</v>
      </c>
      <c r="G8" s="12">
        <v>0</v>
      </c>
      <c r="H8" s="13">
        <f>TRUNC(G8*D8,1)</f>
        <v>0</v>
      </c>
      <c r="I8" s="12">
        <v>0</v>
      </c>
      <c r="J8" s="13">
        <f>TRUNC(I8*D8,1)</f>
        <v>0</v>
      </c>
      <c r="K8" s="12">
        <f t="shared" si="0"/>
        <v>1518861.2</v>
      </c>
      <c r="L8" s="13">
        <f t="shared" si="0"/>
        <v>1518861.2</v>
      </c>
      <c r="M8" s="8" t="s">
        <v>50</v>
      </c>
      <c r="N8" s="2" t="s">
        <v>173</v>
      </c>
      <c r="O8" s="2" t="s">
        <v>264</v>
      </c>
      <c r="P8" s="2" t="s">
        <v>54</v>
      </c>
      <c r="Q8" s="2" t="s">
        <v>54</v>
      </c>
      <c r="R8" s="2" t="s">
        <v>54</v>
      </c>
      <c r="S8" s="3">
        <v>3</v>
      </c>
      <c r="T8" s="3">
        <v>0</v>
      </c>
      <c r="U8" s="3">
        <v>1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2" t="s">
        <v>50</v>
      </c>
      <c r="AW8" s="2" t="s">
        <v>265</v>
      </c>
      <c r="AX8" s="2" t="s">
        <v>50</v>
      </c>
      <c r="AY8" s="2" t="s">
        <v>50</v>
      </c>
    </row>
    <row r="9" spans="1:51" ht="30" customHeight="1" x14ac:dyDescent="0.3">
      <c r="A9" s="8" t="s">
        <v>266</v>
      </c>
      <c r="B9" s="8" t="s">
        <v>50</v>
      </c>
      <c r="C9" s="8" t="s">
        <v>50</v>
      </c>
      <c r="D9" s="9"/>
      <c r="E9" s="12"/>
      <c r="F9" s="13">
        <f>TRUNC(SUMIF(N5:N8, N4, F5:F8),0)</f>
        <v>1518861</v>
      </c>
      <c r="G9" s="12"/>
      <c r="H9" s="13">
        <f>TRUNC(SUMIF(N5:N8, N4, H5:H8),0)</f>
        <v>0</v>
      </c>
      <c r="I9" s="12"/>
      <c r="J9" s="13">
        <f>TRUNC(SUMIF(N5:N8, N4, J5:J8),0)</f>
        <v>0</v>
      </c>
      <c r="K9" s="12"/>
      <c r="L9" s="13">
        <f>F9+H9+J9</f>
        <v>1518861</v>
      </c>
      <c r="M9" s="8" t="s">
        <v>50</v>
      </c>
      <c r="N9" s="2" t="s">
        <v>103</v>
      </c>
      <c r="O9" s="2" t="s">
        <v>103</v>
      </c>
      <c r="P9" s="2" t="s">
        <v>50</v>
      </c>
      <c r="Q9" s="2" t="s">
        <v>50</v>
      </c>
      <c r="R9" s="2" t="s">
        <v>50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50</v>
      </c>
      <c r="AW9" s="2" t="s">
        <v>50</v>
      </c>
      <c r="AX9" s="2" t="s">
        <v>50</v>
      </c>
      <c r="AY9" s="2" t="s">
        <v>50</v>
      </c>
    </row>
    <row r="10" spans="1:51" ht="30" customHeight="1" x14ac:dyDescent="0.3">
      <c r="A10" s="9"/>
      <c r="B10" s="9"/>
      <c r="C10" s="9"/>
      <c r="D10" s="9"/>
      <c r="E10" s="12"/>
      <c r="F10" s="13"/>
      <c r="G10" s="12"/>
      <c r="H10" s="13"/>
      <c r="I10" s="12"/>
      <c r="J10" s="13"/>
      <c r="K10" s="12"/>
      <c r="L10" s="13"/>
      <c r="M10" s="9"/>
    </row>
    <row r="11" spans="1:51" ht="30" customHeight="1" x14ac:dyDescent="0.3">
      <c r="A11" s="46" t="s">
        <v>267</v>
      </c>
      <c r="B11" s="46"/>
      <c r="C11" s="46"/>
      <c r="D11" s="46"/>
      <c r="E11" s="47"/>
      <c r="F11" s="48"/>
      <c r="G11" s="47"/>
      <c r="H11" s="48"/>
      <c r="I11" s="47"/>
      <c r="J11" s="48"/>
      <c r="K11" s="47"/>
      <c r="L11" s="48"/>
      <c r="M11" s="46"/>
      <c r="N11" s="1" t="s">
        <v>176</v>
      </c>
    </row>
    <row r="12" spans="1:51" ht="30" customHeight="1" x14ac:dyDescent="0.3">
      <c r="A12" s="8" t="s">
        <v>268</v>
      </c>
      <c r="B12" s="8" t="s">
        <v>95</v>
      </c>
      <c r="C12" s="8" t="s">
        <v>68</v>
      </c>
      <c r="D12" s="9">
        <v>1</v>
      </c>
      <c r="E12" s="12">
        <f>단가대비표!O72</f>
        <v>350000</v>
      </c>
      <c r="F12" s="13">
        <f>TRUNC(E12*D12,1)</f>
        <v>350000</v>
      </c>
      <c r="G12" s="12">
        <f>단가대비표!P72</f>
        <v>0</v>
      </c>
      <c r="H12" s="13">
        <f>TRUNC(G12*D12,1)</f>
        <v>0</v>
      </c>
      <c r="I12" s="12">
        <f>단가대비표!V72</f>
        <v>0</v>
      </c>
      <c r="J12" s="13">
        <f>TRUNC(I12*D12,1)</f>
        <v>0</v>
      </c>
      <c r="K12" s="12">
        <f t="shared" ref="K12:L15" si="1">TRUNC(E12+G12+I12,1)</f>
        <v>350000</v>
      </c>
      <c r="L12" s="13">
        <f t="shared" si="1"/>
        <v>350000</v>
      </c>
      <c r="M12" s="8" t="s">
        <v>250</v>
      </c>
      <c r="N12" s="2" t="s">
        <v>50</v>
      </c>
      <c r="O12" s="2" t="s">
        <v>269</v>
      </c>
      <c r="P12" s="2" t="s">
        <v>54</v>
      </c>
      <c r="Q12" s="2" t="s">
        <v>54</v>
      </c>
      <c r="R12" s="2" t="s">
        <v>55</v>
      </c>
      <c r="S12" s="3"/>
      <c r="T12" s="3"/>
      <c r="U12" s="3"/>
      <c r="V12" s="3"/>
      <c r="W12" s="3">
        <v>2</v>
      </c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50</v>
      </c>
      <c r="AW12" s="2" t="s">
        <v>270</v>
      </c>
      <c r="AX12" s="2" t="s">
        <v>50</v>
      </c>
      <c r="AY12" s="2" t="s">
        <v>253</v>
      </c>
    </row>
    <row r="13" spans="1:51" ht="30" customHeight="1" x14ac:dyDescent="0.3">
      <c r="A13" s="8" t="s">
        <v>254</v>
      </c>
      <c r="B13" s="8" t="s">
        <v>255</v>
      </c>
      <c r="C13" s="8" t="s">
        <v>256</v>
      </c>
      <c r="D13" s="9">
        <f>공량산출근거서_일위대가!K57</f>
        <v>0.14000000000000001</v>
      </c>
      <c r="E13" s="12">
        <f>단가대비표!O54</f>
        <v>0</v>
      </c>
      <c r="F13" s="13">
        <f>TRUNC(E13*D13,1)</f>
        <v>0</v>
      </c>
      <c r="G13" s="12">
        <f>단가대비표!P54</f>
        <v>278565</v>
      </c>
      <c r="H13" s="13">
        <f>TRUNC(G13*D13,1)</f>
        <v>38999.1</v>
      </c>
      <c r="I13" s="12">
        <f>단가대비표!V54</f>
        <v>0</v>
      </c>
      <c r="J13" s="13">
        <f>TRUNC(I13*D13,1)</f>
        <v>0</v>
      </c>
      <c r="K13" s="12">
        <f t="shared" si="1"/>
        <v>278565</v>
      </c>
      <c r="L13" s="13">
        <f t="shared" si="1"/>
        <v>38999.1</v>
      </c>
      <c r="M13" s="8" t="s">
        <v>250</v>
      </c>
      <c r="N13" s="2" t="s">
        <v>50</v>
      </c>
      <c r="O13" s="2" t="s">
        <v>257</v>
      </c>
      <c r="P13" s="2" t="s">
        <v>54</v>
      </c>
      <c r="Q13" s="2" t="s">
        <v>54</v>
      </c>
      <c r="R13" s="2" t="s">
        <v>55</v>
      </c>
      <c r="S13" s="3"/>
      <c r="T13" s="3"/>
      <c r="U13" s="3"/>
      <c r="V13" s="3">
        <v>1</v>
      </c>
      <c r="W13" s="3">
        <v>2</v>
      </c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50</v>
      </c>
      <c r="AW13" s="2" t="s">
        <v>271</v>
      </c>
      <c r="AX13" s="2" t="s">
        <v>50</v>
      </c>
      <c r="AY13" s="2" t="s">
        <v>253</v>
      </c>
    </row>
    <row r="14" spans="1:51" ht="30" customHeight="1" x14ac:dyDescent="0.3">
      <c r="A14" s="8" t="s">
        <v>259</v>
      </c>
      <c r="B14" s="8" t="s">
        <v>260</v>
      </c>
      <c r="C14" s="8" t="s">
        <v>100</v>
      </c>
      <c r="D14" s="9">
        <v>1</v>
      </c>
      <c r="E14" s="12">
        <f>TRUNC(SUMIF(V12:V15, RIGHTB(O14, 1), H12:H15)*U14, 2)</f>
        <v>1169.97</v>
      </c>
      <c r="F14" s="13">
        <f>TRUNC(E14*D14,1)</f>
        <v>1169.9000000000001</v>
      </c>
      <c r="G14" s="12">
        <v>0</v>
      </c>
      <c r="H14" s="13">
        <f>TRUNC(G14*D14,1)</f>
        <v>0</v>
      </c>
      <c r="I14" s="12">
        <v>0</v>
      </c>
      <c r="J14" s="13">
        <f>TRUNC(I14*D14,1)</f>
        <v>0</v>
      </c>
      <c r="K14" s="12">
        <f t="shared" si="1"/>
        <v>1169.9000000000001</v>
      </c>
      <c r="L14" s="13">
        <f t="shared" si="1"/>
        <v>1169.9000000000001</v>
      </c>
      <c r="M14" s="8" t="s">
        <v>250</v>
      </c>
      <c r="N14" s="2" t="s">
        <v>50</v>
      </c>
      <c r="O14" s="2" t="s">
        <v>101</v>
      </c>
      <c r="P14" s="2" t="s">
        <v>54</v>
      </c>
      <c r="Q14" s="2" t="s">
        <v>54</v>
      </c>
      <c r="R14" s="2" t="s">
        <v>54</v>
      </c>
      <c r="S14" s="3">
        <v>1</v>
      </c>
      <c r="T14" s="3">
        <v>0</v>
      </c>
      <c r="U14" s="3">
        <v>0.03</v>
      </c>
      <c r="V14" s="3"/>
      <c r="W14" s="3">
        <v>2</v>
      </c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50</v>
      </c>
      <c r="AW14" s="2" t="s">
        <v>272</v>
      </c>
      <c r="AX14" s="2" t="s">
        <v>50</v>
      </c>
      <c r="AY14" s="2" t="s">
        <v>253</v>
      </c>
    </row>
    <row r="15" spans="1:51" ht="30" customHeight="1" x14ac:dyDescent="0.3">
      <c r="A15" s="8" t="s">
        <v>262</v>
      </c>
      <c r="B15" s="8" t="s">
        <v>263</v>
      </c>
      <c r="C15" s="8" t="s">
        <v>100</v>
      </c>
      <c r="D15" s="9">
        <v>1</v>
      </c>
      <c r="E15" s="12">
        <f>TRUNC(SUMIF(W12:W15, RIGHTB(O15, 1), L12:L15)*U15, 2)</f>
        <v>390169</v>
      </c>
      <c r="F15" s="13">
        <f>TRUNC(E15*D15,1)</f>
        <v>390169</v>
      </c>
      <c r="G15" s="12">
        <v>0</v>
      </c>
      <c r="H15" s="13">
        <f>TRUNC(G15*D15,1)</f>
        <v>0</v>
      </c>
      <c r="I15" s="12">
        <v>0</v>
      </c>
      <c r="J15" s="13">
        <f>TRUNC(I15*D15,1)</f>
        <v>0</v>
      </c>
      <c r="K15" s="12">
        <f t="shared" si="1"/>
        <v>390169</v>
      </c>
      <c r="L15" s="13">
        <f t="shared" si="1"/>
        <v>390169</v>
      </c>
      <c r="M15" s="8" t="s">
        <v>50</v>
      </c>
      <c r="N15" s="2" t="s">
        <v>176</v>
      </c>
      <c r="O15" s="2" t="s">
        <v>264</v>
      </c>
      <c r="P15" s="2" t="s">
        <v>54</v>
      </c>
      <c r="Q15" s="2" t="s">
        <v>54</v>
      </c>
      <c r="R15" s="2" t="s">
        <v>54</v>
      </c>
      <c r="S15" s="3">
        <v>3</v>
      </c>
      <c r="T15" s="3">
        <v>0</v>
      </c>
      <c r="U15" s="3">
        <v>1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50</v>
      </c>
      <c r="AW15" s="2" t="s">
        <v>273</v>
      </c>
      <c r="AX15" s="2" t="s">
        <v>50</v>
      </c>
      <c r="AY15" s="2" t="s">
        <v>50</v>
      </c>
    </row>
    <row r="16" spans="1:51" ht="30" customHeight="1" x14ac:dyDescent="0.3">
      <c r="A16" s="8" t="s">
        <v>266</v>
      </c>
      <c r="B16" s="8" t="s">
        <v>50</v>
      </c>
      <c r="C16" s="8" t="s">
        <v>50</v>
      </c>
      <c r="D16" s="9"/>
      <c r="E16" s="12"/>
      <c r="F16" s="13">
        <f>TRUNC(SUMIF(N12:N15, N11, F12:F15),0)</f>
        <v>390169</v>
      </c>
      <c r="G16" s="12"/>
      <c r="H16" s="13">
        <f>TRUNC(SUMIF(N12:N15, N11, H12:H15),0)</f>
        <v>0</v>
      </c>
      <c r="I16" s="12"/>
      <c r="J16" s="13">
        <f>TRUNC(SUMIF(N12:N15, N11, J12:J15),0)</f>
        <v>0</v>
      </c>
      <c r="K16" s="12"/>
      <c r="L16" s="13">
        <f>F16+H16+J16</f>
        <v>390169</v>
      </c>
      <c r="M16" s="8" t="s">
        <v>50</v>
      </c>
      <c r="N16" s="2" t="s">
        <v>103</v>
      </c>
      <c r="O16" s="2" t="s">
        <v>103</v>
      </c>
      <c r="P16" s="2" t="s">
        <v>50</v>
      </c>
      <c r="Q16" s="2" t="s">
        <v>50</v>
      </c>
      <c r="R16" s="2" t="s">
        <v>50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2" t="s">
        <v>50</v>
      </c>
      <c r="AW16" s="2" t="s">
        <v>50</v>
      </c>
      <c r="AX16" s="2" t="s">
        <v>50</v>
      </c>
      <c r="AY16" s="2" t="s">
        <v>50</v>
      </c>
    </row>
    <row r="17" spans="1:51" ht="30" customHeight="1" x14ac:dyDescent="0.3">
      <c r="A17" s="9"/>
      <c r="B17" s="9"/>
      <c r="C17" s="9"/>
      <c r="D17" s="9"/>
      <c r="E17" s="12"/>
      <c r="F17" s="13"/>
      <c r="G17" s="12"/>
      <c r="H17" s="13"/>
      <c r="I17" s="12"/>
      <c r="J17" s="13"/>
      <c r="K17" s="12"/>
      <c r="L17" s="13"/>
      <c r="M17" s="9"/>
    </row>
    <row r="18" spans="1:51" ht="30" customHeight="1" x14ac:dyDescent="0.3">
      <c r="A18" s="46" t="s">
        <v>274</v>
      </c>
      <c r="B18" s="46"/>
      <c r="C18" s="46"/>
      <c r="D18" s="46"/>
      <c r="E18" s="47"/>
      <c r="F18" s="48"/>
      <c r="G18" s="47"/>
      <c r="H18" s="48"/>
      <c r="I18" s="47"/>
      <c r="J18" s="48"/>
      <c r="K18" s="47"/>
      <c r="L18" s="48"/>
      <c r="M18" s="46"/>
      <c r="N18" s="1" t="s">
        <v>137</v>
      </c>
    </row>
    <row r="19" spans="1:51" ht="30" customHeight="1" x14ac:dyDescent="0.3">
      <c r="A19" s="8" t="s">
        <v>276</v>
      </c>
      <c r="B19" s="8" t="s">
        <v>255</v>
      </c>
      <c r="C19" s="8" t="s">
        <v>256</v>
      </c>
      <c r="D19" s="9">
        <v>0.38400000000000001</v>
      </c>
      <c r="E19" s="12">
        <f>단가대비표!O55</f>
        <v>0</v>
      </c>
      <c r="F19" s="13">
        <f>TRUNC(E19*D19,1)</f>
        <v>0</v>
      </c>
      <c r="G19" s="12">
        <f>단가대비표!P55</f>
        <v>308930</v>
      </c>
      <c r="H19" s="13">
        <f>TRUNC(G19*D19,1)</f>
        <v>118629.1</v>
      </c>
      <c r="I19" s="12">
        <f>단가대비표!V55</f>
        <v>0</v>
      </c>
      <c r="J19" s="13">
        <f>TRUNC(I19*D19,1)</f>
        <v>0</v>
      </c>
      <c r="K19" s="12">
        <f t="shared" ref="K19:L22" si="2">TRUNC(E19+G19+I19,1)</f>
        <v>308930</v>
      </c>
      <c r="L19" s="13">
        <f t="shared" si="2"/>
        <v>118629.1</v>
      </c>
      <c r="M19" s="8" t="s">
        <v>250</v>
      </c>
      <c r="N19" s="2" t="s">
        <v>50</v>
      </c>
      <c r="O19" s="2" t="s">
        <v>277</v>
      </c>
      <c r="P19" s="2" t="s">
        <v>54</v>
      </c>
      <c r="Q19" s="2" t="s">
        <v>54</v>
      </c>
      <c r="R19" s="2" t="s">
        <v>55</v>
      </c>
      <c r="S19" s="3"/>
      <c r="T19" s="3"/>
      <c r="U19" s="3"/>
      <c r="V19" s="3">
        <v>1</v>
      </c>
      <c r="W19" s="3">
        <v>2</v>
      </c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50</v>
      </c>
      <c r="AW19" s="2" t="s">
        <v>278</v>
      </c>
      <c r="AX19" s="2" t="s">
        <v>50</v>
      </c>
      <c r="AY19" s="2" t="s">
        <v>253</v>
      </c>
    </row>
    <row r="20" spans="1:51" ht="30" customHeight="1" x14ac:dyDescent="0.3">
      <c r="A20" s="8" t="s">
        <v>279</v>
      </c>
      <c r="B20" s="8" t="s">
        <v>255</v>
      </c>
      <c r="C20" s="8" t="s">
        <v>256</v>
      </c>
      <c r="D20" s="9">
        <v>0.38400000000000001</v>
      </c>
      <c r="E20" s="12">
        <f>단가대비표!O53</f>
        <v>0</v>
      </c>
      <c r="F20" s="13">
        <f>TRUNC(E20*D20,1)</f>
        <v>0</v>
      </c>
      <c r="G20" s="12">
        <f>단가대비표!P53</f>
        <v>221506</v>
      </c>
      <c r="H20" s="13">
        <f>TRUNC(G20*D20,1)</f>
        <v>85058.3</v>
      </c>
      <c r="I20" s="12">
        <f>단가대비표!V53</f>
        <v>0</v>
      </c>
      <c r="J20" s="13">
        <f>TRUNC(I20*D20,1)</f>
        <v>0</v>
      </c>
      <c r="K20" s="12">
        <f t="shared" si="2"/>
        <v>221506</v>
      </c>
      <c r="L20" s="13">
        <f t="shared" si="2"/>
        <v>85058.3</v>
      </c>
      <c r="M20" s="8" t="s">
        <v>250</v>
      </c>
      <c r="N20" s="2" t="s">
        <v>50</v>
      </c>
      <c r="O20" s="2" t="s">
        <v>280</v>
      </c>
      <c r="P20" s="2" t="s">
        <v>54</v>
      </c>
      <c r="Q20" s="2" t="s">
        <v>54</v>
      </c>
      <c r="R20" s="2" t="s">
        <v>55</v>
      </c>
      <c r="S20" s="3"/>
      <c r="T20" s="3"/>
      <c r="U20" s="3"/>
      <c r="V20" s="3">
        <v>1</v>
      </c>
      <c r="W20" s="3">
        <v>2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50</v>
      </c>
      <c r="AW20" s="2" t="s">
        <v>281</v>
      </c>
      <c r="AX20" s="2" t="s">
        <v>50</v>
      </c>
      <c r="AY20" s="2" t="s">
        <v>253</v>
      </c>
    </row>
    <row r="21" spans="1:51" ht="30" customHeight="1" x14ac:dyDescent="0.3">
      <c r="A21" s="8" t="s">
        <v>259</v>
      </c>
      <c r="B21" s="8" t="s">
        <v>260</v>
      </c>
      <c r="C21" s="8" t="s">
        <v>100</v>
      </c>
      <c r="D21" s="9">
        <v>1</v>
      </c>
      <c r="E21" s="12">
        <f>TRUNC(SUMIF(V19:V22, RIGHTB(O21, 1), H19:H22)*U21, 2)</f>
        <v>6110.62</v>
      </c>
      <c r="F21" s="13">
        <f>TRUNC(E21*D21,1)</f>
        <v>6110.6</v>
      </c>
      <c r="G21" s="12">
        <v>0</v>
      </c>
      <c r="H21" s="13">
        <f>TRUNC(G21*D21,1)</f>
        <v>0</v>
      </c>
      <c r="I21" s="12">
        <v>0</v>
      </c>
      <c r="J21" s="13">
        <f>TRUNC(I21*D21,1)</f>
        <v>0</v>
      </c>
      <c r="K21" s="12">
        <f t="shared" si="2"/>
        <v>6110.6</v>
      </c>
      <c r="L21" s="13">
        <f t="shared" si="2"/>
        <v>6110.6</v>
      </c>
      <c r="M21" s="8" t="s">
        <v>250</v>
      </c>
      <c r="N21" s="2" t="s">
        <v>50</v>
      </c>
      <c r="O21" s="2" t="s">
        <v>101</v>
      </c>
      <c r="P21" s="2" t="s">
        <v>54</v>
      </c>
      <c r="Q21" s="2" t="s">
        <v>54</v>
      </c>
      <c r="R21" s="2" t="s">
        <v>54</v>
      </c>
      <c r="S21" s="3">
        <v>1</v>
      </c>
      <c r="T21" s="3">
        <v>0</v>
      </c>
      <c r="U21" s="3">
        <v>0.03</v>
      </c>
      <c r="V21" s="3"/>
      <c r="W21" s="3">
        <v>2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2" t="s">
        <v>50</v>
      </c>
      <c r="AW21" s="2" t="s">
        <v>282</v>
      </c>
      <c r="AX21" s="2" t="s">
        <v>50</v>
      </c>
      <c r="AY21" s="2" t="s">
        <v>253</v>
      </c>
    </row>
    <row r="22" spans="1:51" ht="30" customHeight="1" x14ac:dyDescent="0.3">
      <c r="A22" s="8" t="s">
        <v>262</v>
      </c>
      <c r="B22" s="8" t="s">
        <v>263</v>
      </c>
      <c r="C22" s="8" t="s">
        <v>100</v>
      </c>
      <c r="D22" s="9">
        <v>1</v>
      </c>
      <c r="E22" s="12">
        <f>TRUNC(SUMIF(W19:W22, RIGHTB(O22, 1), L19:L22)*U22, 2)</f>
        <v>209798</v>
      </c>
      <c r="F22" s="13">
        <f>TRUNC(E22*D22,1)</f>
        <v>209798</v>
      </c>
      <c r="G22" s="12">
        <v>0</v>
      </c>
      <c r="H22" s="13">
        <f>TRUNC(G22*D22,1)</f>
        <v>0</v>
      </c>
      <c r="I22" s="12">
        <v>0</v>
      </c>
      <c r="J22" s="13">
        <f>TRUNC(I22*D22,1)</f>
        <v>0</v>
      </c>
      <c r="K22" s="12">
        <f t="shared" si="2"/>
        <v>209798</v>
      </c>
      <c r="L22" s="13">
        <f t="shared" si="2"/>
        <v>209798</v>
      </c>
      <c r="M22" s="8" t="s">
        <v>50</v>
      </c>
      <c r="N22" s="2" t="s">
        <v>137</v>
      </c>
      <c r="O22" s="2" t="s">
        <v>264</v>
      </c>
      <c r="P22" s="2" t="s">
        <v>54</v>
      </c>
      <c r="Q22" s="2" t="s">
        <v>54</v>
      </c>
      <c r="R22" s="2" t="s">
        <v>54</v>
      </c>
      <c r="S22" s="3">
        <v>3</v>
      </c>
      <c r="T22" s="3">
        <v>0</v>
      </c>
      <c r="U22" s="3">
        <v>1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50</v>
      </c>
      <c r="AW22" s="2" t="s">
        <v>283</v>
      </c>
      <c r="AX22" s="2" t="s">
        <v>50</v>
      </c>
      <c r="AY22" s="2" t="s">
        <v>50</v>
      </c>
    </row>
    <row r="23" spans="1:51" ht="30" customHeight="1" x14ac:dyDescent="0.3">
      <c r="A23" s="8" t="s">
        <v>266</v>
      </c>
      <c r="B23" s="8" t="s">
        <v>50</v>
      </c>
      <c r="C23" s="8" t="s">
        <v>50</v>
      </c>
      <c r="D23" s="9"/>
      <c r="E23" s="12"/>
      <c r="F23" s="13">
        <f>TRUNC(SUMIF(N19:N22, N18, F19:F22),0)</f>
        <v>209798</v>
      </c>
      <c r="G23" s="12"/>
      <c r="H23" s="13">
        <f>TRUNC(SUMIF(N19:N22, N18, H19:H22),0)</f>
        <v>0</v>
      </c>
      <c r="I23" s="12"/>
      <c r="J23" s="13">
        <f>TRUNC(SUMIF(N19:N22, N18, J19:J22),0)</f>
        <v>0</v>
      </c>
      <c r="K23" s="12"/>
      <c r="L23" s="13">
        <f>F23+H23+J23</f>
        <v>209798</v>
      </c>
      <c r="M23" s="8" t="s">
        <v>50</v>
      </c>
      <c r="N23" s="2" t="s">
        <v>103</v>
      </c>
      <c r="O23" s="2" t="s">
        <v>103</v>
      </c>
      <c r="P23" s="2" t="s">
        <v>50</v>
      </c>
      <c r="Q23" s="2" t="s">
        <v>50</v>
      </c>
      <c r="R23" s="2" t="s">
        <v>50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50</v>
      </c>
      <c r="AW23" s="2" t="s">
        <v>50</v>
      </c>
      <c r="AX23" s="2" t="s">
        <v>50</v>
      </c>
      <c r="AY23" s="2" t="s">
        <v>50</v>
      </c>
    </row>
    <row r="24" spans="1:51" ht="30" customHeight="1" x14ac:dyDescent="0.3">
      <c r="A24" s="9"/>
      <c r="B24" s="9"/>
      <c r="C24" s="9"/>
      <c r="D24" s="9"/>
      <c r="E24" s="12"/>
      <c r="F24" s="13"/>
      <c r="G24" s="12"/>
      <c r="H24" s="13"/>
      <c r="I24" s="12"/>
      <c r="J24" s="13"/>
      <c r="K24" s="12"/>
      <c r="L24" s="13"/>
      <c r="M24" s="9"/>
    </row>
    <row r="25" spans="1:51" ht="30" customHeight="1" x14ac:dyDescent="0.3">
      <c r="A25" s="46" t="s">
        <v>284</v>
      </c>
      <c r="B25" s="46"/>
      <c r="C25" s="46"/>
      <c r="D25" s="46"/>
      <c r="E25" s="47"/>
      <c r="F25" s="48"/>
      <c r="G25" s="47"/>
      <c r="H25" s="48"/>
      <c r="I25" s="47"/>
      <c r="J25" s="48"/>
      <c r="K25" s="47"/>
      <c r="L25" s="48"/>
      <c r="M25" s="46"/>
      <c r="N25" s="1" t="s">
        <v>140</v>
      </c>
    </row>
    <row r="26" spans="1:51" ht="30" customHeight="1" x14ac:dyDescent="0.3">
      <c r="A26" s="8" t="s">
        <v>276</v>
      </c>
      <c r="B26" s="8" t="s">
        <v>255</v>
      </c>
      <c r="C26" s="8" t="s">
        <v>256</v>
      </c>
      <c r="D26" s="9">
        <v>0.32</v>
      </c>
      <c r="E26" s="12">
        <f>단가대비표!O55</f>
        <v>0</v>
      </c>
      <c r="F26" s="13">
        <f>TRUNC(E26*D26,1)</f>
        <v>0</v>
      </c>
      <c r="G26" s="12">
        <f>단가대비표!P55</f>
        <v>308930</v>
      </c>
      <c r="H26" s="13">
        <f>TRUNC(G26*D26,1)</f>
        <v>98857.600000000006</v>
      </c>
      <c r="I26" s="12">
        <f>단가대비표!V55</f>
        <v>0</v>
      </c>
      <c r="J26" s="13">
        <f>TRUNC(I26*D26,1)</f>
        <v>0</v>
      </c>
      <c r="K26" s="12">
        <f t="shared" ref="K26:L29" si="3">TRUNC(E26+G26+I26,1)</f>
        <v>308930</v>
      </c>
      <c r="L26" s="13">
        <f t="shared" si="3"/>
        <v>98857.600000000006</v>
      </c>
      <c r="M26" s="8" t="s">
        <v>250</v>
      </c>
      <c r="N26" s="2" t="s">
        <v>50</v>
      </c>
      <c r="O26" s="2" t="s">
        <v>277</v>
      </c>
      <c r="P26" s="2" t="s">
        <v>54</v>
      </c>
      <c r="Q26" s="2" t="s">
        <v>54</v>
      </c>
      <c r="R26" s="2" t="s">
        <v>55</v>
      </c>
      <c r="S26" s="3"/>
      <c r="T26" s="3"/>
      <c r="U26" s="3"/>
      <c r="V26" s="3">
        <v>1</v>
      </c>
      <c r="W26" s="3">
        <v>2</v>
      </c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2" t="s">
        <v>50</v>
      </c>
      <c r="AW26" s="2" t="s">
        <v>285</v>
      </c>
      <c r="AX26" s="2" t="s">
        <v>50</v>
      </c>
      <c r="AY26" s="2" t="s">
        <v>253</v>
      </c>
    </row>
    <row r="27" spans="1:51" ht="30" customHeight="1" x14ac:dyDescent="0.3">
      <c r="A27" s="8" t="s">
        <v>279</v>
      </c>
      <c r="B27" s="8" t="s">
        <v>255</v>
      </c>
      <c r="C27" s="8" t="s">
        <v>256</v>
      </c>
      <c r="D27" s="9">
        <v>0.32</v>
      </c>
      <c r="E27" s="12">
        <f>단가대비표!O53</f>
        <v>0</v>
      </c>
      <c r="F27" s="13">
        <f>TRUNC(E27*D27,1)</f>
        <v>0</v>
      </c>
      <c r="G27" s="12">
        <f>단가대비표!P53</f>
        <v>221506</v>
      </c>
      <c r="H27" s="13">
        <f>TRUNC(G27*D27,1)</f>
        <v>70881.899999999994</v>
      </c>
      <c r="I27" s="12">
        <f>단가대비표!V53</f>
        <v>0</v>
      </c>
      <c r="J27" s="13">
        <f>TRUNC(I27*D27,1)</f>
        <v>0</v>
      </c>
      <c r="K27" s="12">
        <f t="shared" si="3"/>
        <v>221506</v>
      </c>
      <c r="L27" s="13">
        <f t="shared" si="3"/>
        <v>70881.899999999994</v>
      </c>
      <c r="M27" s="8" t="s">
        <v>250</v>
      </c>
      <c r="N27" s="2" t="s">
        <v>50</v>
      </c>
      <c r="O27" s="2" t="s">
        <v>280</v>
      </c>
      <c r="P27" s="2" t="s">
        <v>54</v>
      </c>
      <c r="Q27" s="2" t="s">
        <v>54</v>
      </c>
      <c r="R27" s="2" t="s">
        <v>55</v>
      </c>
      <c r="S27" s="3"/>
      <c r="T27" s="3"/>
      <c r="U27" s="3"/>
      <c r="V27" s="3">
        <v>1</v>
      </c>
      <c r="W27" s="3">
        <v>2</v>
      </c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50</v>
      </c>
      <c r="AW27" s="2" t="s">
        <v>286</v>
      </c>
      <c r="AX27" s="2" t="s">
        <v>50</v>
      </c>
      <c r="AY27" s="2" t="s">
        <v>253</v>
      </c>
    </row>
    <row r="28" spans="1:51" ht="30" customHeight="1" x14ac:dyDescent="0.3">
      <c r="A28" s="8" t="s">
        <v>259</v>
      </c>
      <c r="B28" s="8" t="s">
        <v>260</v>
      </c>
      <c r="C28" s="8" t="s">
        <v>100</v>
      </c>
      <c r="D28" s="9">
        <v>1</v>
      </c>
      <c r="E28" s="12">
        <f>TRUNC(SUMIF(V26:V29, RIGHTB(O28, 1), H26:H29)*U28, 2)</f>
        <v>5092.18</v>
      </c>
      <c r="F28" s="13">
        <f>TRUNC(E28*D28,1)</f>
        <v>5092.1000000000004</v>
      </c>
      <c r="G28" s="12">
        <v>0</v>
      </c>
      <c r="H28" s="13">
        <f>TRUNC(G28*D28,1)</f>
        <v>0</v>
      </c>
      <c r="I28" s="12">
        <v>0</v>
      </c>
      <c r="J28" s="13">
        <f>TRUNC(I28*D28,1)</f>
        <v>0</v>
      </c>
      <c r="K28" s="12">
        <f t="shared" si="3"/>
        <v>5092.1000000000004</v>
      </c>
      <c r="L28" s="13">
        <f t="shared" si="3"/>
        <v>5092.1000000000004</v>
      </c>
      <c r="M28" s="8" t="s">
        <v>250</v>
      </c>
      <c r="N28" s="2" t="s">
        <v>50</v>
      </c>
      <c r="O28" s="2" t="s">
        <v>101</v>
      </c>
      <c r="P28" s="2" t="s">
        <v>54</v>
      </c>
      <c r="Q28" s="2" t="s">
        <v>54</v>
      </c>
      <c r="R28" s="2" t="s">
        <v>54</v>
      </c>
      <c r="S28" s="3">
        <v>1</v>
      </c>
      <c r="T28" s="3">
        <v>0</v>
      </c>
      <c r="U28" s="3">
        <v>0.03</v>
      </c>
      <c r="V28" s="3"/>
      <c r="W28" s="3">
        <v>2</v>
      </c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50</v>
      </c>
      <c r="AW28" s="2" t="s">
        <v>287</v>
      </c>
      <c r="AX28" s="2" t="s">
        <v>50</v>
      </c>
      <c r="AY28" s="2" t="s">
        <v>253</v>
      </c>
    </row>
    <row r="29" spans="1:51" ht="30" customHeight="1" x14ac:dyDescent="0.3">
      <c r="A29" s="8" t="s">
        <v>262</v>
      </c>
      <c r="B29" s="8" t="s">
        <v>263</v>
      </c>
      <c r="C29" s="8" t="s">
        <v>100</v>
      </c>
      <c r="D29" s="9">
        <v>1</v>
      </c>
      <c r="E29" s="12">
        <f>TRUNC(SUMIF(W26:W29, RIGHTB(O29, 1), L26:L29)*U29, 2)</f>
        <v>174831.6</v>
      </c>
      <c r="F29" s="13">
        <f>TRUNC(E29*D29,1)</f>
        <v>174831.6</v>
      </c>
      <c r="G29" s="12">
        <v>0</v>
      </c>
      <c r="H29" s="13">
        <f>TRUNC(G29*D29,1)</f>
        <v>0</v>
      </c>
      <c r="I29" s="12">
        <v>0</v>
      </c>
      <c r="J29" s="13">
        <f>TRUNC(I29*D29,1)</f>
        <v>0</v>
      </c>
      <c r="K29" s="12">
        <f t="shared" si="3"/>
        <v>174831.6</v>
      </c>
      <c r="L29" s="13">
        <f t="shared" si="3"/>
        <v>174831.6</v>
      </c>
      <c r="M29" s="8" t="s">
        <v>50</v>
      </c>
      <c r="N29" s="2" t="s">
        <v>140</v>
      </c>
      <c r="O29" s="2" t="s">
        <v>264</v>
      </c>
      <c r="P29" s="2" t="s">
        <v>54</v>
      </c>
      <c r="Q29" s="2" t="s">
        <v>54</v>
      </c>
      <c r="R29" s="2" t="s">
        <v>54</v>
      </c>
      <c r="S29" s="3">
        <v>3</v>
      </c>
      <c r="T29" s="3">
        <v>0</v>
      </c>
      <c r="U29" s="3">
        <v>1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50</v>
      </c>
      <c r="AW29" s="2" t="s">
        <v>288</v>
      </c>
      <c r="AX29" s="2" t="s">
        <v>50</v>
      </c>
      <c r="AY29" s="2" t="s">
        <v>50</v>
      </c>
    </row>
    <row r="30" spans="1:51" ht="30" customHeight="1" x14ac:dyDescent="0.3">
      <c r="A30" s="8" t="s">
        <v>266</v>
      </c>
      <c r="B30" s="8" t="s">
        <v>50</v>
      </c>
      <c r="C30" s="8" t="s">
        <v>50</v>
      </c>
      <c r="D30" s="9"/>
      <c r="E30" s="12"/>
      <c r="F30" s="13">
        <f>TRUNC(SUMIF(N26:N29, N25, F26:F29),0)</f>
        <v>174831</v>
      </c>
      <c r="G30" s="12"/>
      <c r="H30" s="13">
        <f>TRUNC(SUMIF(N26:N29, N25, H26:H29),0)</f>
        <v>0</v>
      </c>
      <c r="I30" s="12"/>
      <c r="J30" s="13">
        <f>TRUNC(SUMIF(N26:N29, N25, J26:J29),0)</f>
        <v>0</v>
      </c>
      <c r="K30" s="12"/>
      <c r="L30" s="13">
        <f>F30+H30+J30</f>
        <v>174831</v>
      </c>
      <c r="M30" s="8" t="s">
        <v>50</v>
      </c>
      <c r="N30" s="2" t="s">
        <v>103</v>
      </c>
      <c r="O30" s="2" t="s">
        <v>103</v>
      </c>
      <c r="P30" s="2" t="s">
        <v>50</v>
      </c>
      <c r="Q30" s="2" t="s">
        <v>50</v>
      </c>
      <c r="R30" s="2" t="s">
        <v>50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2" t="s">
        <v>50</v>
      </c>
      <c r="AW30" s="2" t="s">
        <v>50</v>
      </c>
      <c r="AX30" s="2" t="s">
        <v>50</v>
      </c>
      <c r="AY30" s="2" t="s">
        <v>50</v>
      </c>
    </row>
    <row r="31" spans="1:51" ht="30" customHeight="1" x14ac:dyDescent="0.3">
      <c r="A31" s="9"/>
      <c r="B31" s="9"/>
      <c r="C31" s="9"/>
      <c r="D31" s="9"/>
      <c r="E31" s="12"/>
      <c r="F31" s="13"/>
      <c r="G31" s="12"/>
      <c r="H31" s="13"/>
      <c r="I31" s="12"/>
      <c r="J31" s="13"/>
      <c r="K31" s="12"/>
      <c r="L31" s="13"/>
      <c r="M31" s="9"/>
    </row>
    <row r="32" spans="1:51" ht="30" customHeight="1" x14ac:dyDescent="0.3">
      <c r="A32" s="46" t="s">
        <v>289</v>
      </c>
      <c r="B32" s="46"/>
      <c r="C32" s="46"/>
      <c r="D32" s="46"/>
      <c r="E32" s="47"/>
      <c r="F32" s="48"/>
      <c r="G32" s="47"/>
      <c r="H32" s="48"/>
      <c r="I32" s="47"/>
      <c r="J32" s="48"/>
      <c r="K32" s="47"/>
      <c r="L32" s="48"/>
      <c r="M32" s="46"/>
      <c r="N32" s="1" t="s">
        <v>149</v>
      </c>
    </row>
    <row r="33" spans="1:51" ht="30" customHeight="1" x14ac:dyDescent="0.3">
      <c r="A33" s="8" t="s">
        <v>290</v>
      </c>
      <c r="B33" s="8" t="s">
        <v>291</v>
      </c>
      <c r="C33" s="8" t="s">
        <v>68</v>
      </c>
      <c r="D33" s="9">
        <v>1</v>
      </c>
      <c r="E33" s="12">
        <f>단가대비표!O45</f>
        <v>120000</v>
      </c>
      <c r="F33" s="13">
        <f>TRUNC(E33*D33,1)</f>
        <v>120000</v>
      </c>
      <c r="G33" s="12">
        <f>단가대비표!P45</f>
        <v>0</v>
      </c>
      <c r="H33" s="13">
        <f>TRUNC(G33*D33,1)</f>
        <v>0</v>
      </c>
      <c r="I33" s="12">
        <f>단가대비표!V45</f>
        <v>0</v>
      </c>
      <c r="J33" s="13">
        <f>TRUNC(I33*D33,1)</f>
        <v>0</v>
      </c>
      <c r="K33" s="12">
        <f t="shared" ref="K33:L37" si="4">TRUNC(E33+G33+I33,1)</f>
        <v>120000</v>
      </c>
      <c r="L33" s="13">
        <f t="shared" si="4"/>
        <v>120000</v>
      </c>
      <c r="M33" s="8" t="s">
        <v>250</v>
      </c>
      <c r="N33" s="2" t="s">
        <v>50</v>
      </c>
      <c r="O33" s="2" t="s">
        <v>292</v>
      </c>
      <c r="P33" s="2" t="s">
        <v>54</v>
      </c>
      <c r="Q33" s="2" t="s">
        <v>54</v>
      </c>
      <c r="R33" s="2" t="s">
        <v>55</v>
      </c>
      <c r="S33" s="3"/>
      <c r="T33" s="3"/>
      <c r="U33" s="3"/>
      <c r="V33" s="3"/>
      <c r="W33" s="3">
        <v>2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50</v>
      </c>
      <c r="AW33" s="2" t="s">
        <v>293</v>
      </c>
      <c r="AX33" s="2" t="s">
        <v>50</v>
      </c>
      <c r="AY33" s="2" t="s">
        <v>253</v>
      </c>
    </row>
    <row r="34" spans="1:51" ht="30" customHeight="1" x14ac:dyDescent="0.3">
      <c r="A34" s="8" t="s">
        <v>276</v>
      </c>
      <c r="B34" s="8" t="s">
        <v>255</v>
      </c>
      <c r="C34" s="8" t="s">
        <v>256</v>
      </c>
      <c r="D34" s="9">
        <f>공량산출근거서_일위대가!K62</f>
        <v>0.23</v>
      </c>
      <c r="E34" s="12">
        <f>단가대비표!O55</f>
        <v>0</v>
      </c>
      <c r="F34" s="13">
        <f>TRUNC(E34*D34,1)</f>
        <v>0</v>
      </c>
      <c r="G34" s="12">
        <f>단가대비표!P55</f>
        <v>308930</v>
      </c>
      <c r="H34" s="13">
        <f>TRUNC(G34*D34,1)</f>
        <v>71053.899999999994</v>
      </c>
      <c r="I34" s="12">
        <f>단가대비표!V55</f>
        <v>0</v>
      </c>
      <c r="J34" s="13">
        <f>TRUNC(I34*D34,1)</f>
        <v>0</v>
      </c>
      <c r="K34" s="12">
        <f t="shared" si="4"/>
        <v>308930</v>
      </c>
      <c r="L34" s="13">
        <f t="shared" si="4"/>
        <v>71053.899999999994</v>
      </c>
      <c r="M34" s="8" t="s">
        <v>250</v>
      </c>
      <c r="N34" s="2" t="s">
        <v>50</v>
      </c>
      <c r="O34" s="2" t="s">
        <v>277</v>
      </c>
      <c r="P34" s="2" t="s">
        <v>54</v>
      </c>
      <c r="Q34" s="2" t="s">
        <v>54</v>
      </c>
      <c r="R34" s="2" t="s">
        <v>55</v>
      </c>
      <c r="S34" s="3"/>
      <c r="T34" s="3"/>
      <c r="U34" s="3"/>
      <c r="V34" s="3">
        <v>1</v>
      </c>
      <c r="W34" s="3">
        <v>2</v>
      </c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50</v>
      </c>
      <c r="AW34" s="2" t="s">
        <v>294</v>
      </c>
      <c r="AX34" s="2" t="s">
        <v>50</v>
      </c>
      <c r="AY34" s="2" t="s">
        <v>253</v>
      </c>
    </row>
    <row r="35" spans="1:51" ht="30" customHeight="1" x14ac:dyDescent="0.3">
      <c r="A35" s="8" t="s">
        <v>295</v>
      </c>
      <c r="B35" s="8" t="s">
        <v>255</v>
      </c>
      <c r="C35" s="8" t="s">
        <v>256</v>
      </c>
      <c r="D35" s="9">
        <f>공량산출근거서_일위대가!K61</f>
        <v>0.23</v>
      </c>
      <c r="E35" s="12">
        <f>단가대비표!O52</f>
        <v>0</v>
      </c>
      <c r="F35" s="13">
        <f>TRUNC(E35*D35,1)</f>
        <v>0</v>
      </c>
      <c r="G35" s="12">
        <f>단가대비표!P52</f>
        <v>169804</v>
      </c>
      <c r="H35" s="13">
        <f>TRUNC(G35*D35,1)</f>
        <v>39054.9</v>
      </c>
      <c r="I35" s="12">
        <f>단가대비표!V52</f>
        <v>0</v>
      </c>
      <c r="J35" s="13">
        <f>TRUNC(I35*D35,1)</f>
        <v>0</v>
      </c>
      <c r="K35" s="12">
        <f t="shared" si="4"/>
        <v>169804</v>
      </c>
      <c r="L35" s="13">
        <f t="shared" si="4"/>
        <v>39054.9</v>
      </c>
      <c r="M35" s="8" t="s">
        <v>250</v>
      </c>
      <c r="N35" s="2" t="s">
        <v>50</v>
      </c>
      <c r="O35" s="2" t="s">
        <v>296</v>
      </c>
      <c r="P35" s="2" t="s">
        <v>54</v>
      </c>
      <c r="Q35" s="2" t="s">
        <v>54</v>
      </c>
      <c r="R35" s="2" t="s">
        <v>55</v>
      </c>
      <c r="S35" s="3"/>
      <c r="T35" s="3"/>
      <c r="U35" s="3"/>
      <c r="V35" s="3">
        <v>1</v>
      </c>
      <c r="W35" s="3">
        <v>2</v>
      </c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50</v>
      </c>
      <c r="AW35" s="2" t="s">
        <v>297</v>
      </c>
      <c r="AX35" s="2" t="s">
        <v>50</v>
      </c>
      <c r="AY35" s="2" t="s">
        <v>253</v>
      </c>
    </row>
    <row r="36" spans="1:51" ht="30" customHeight="1" x14ac:dyDescent="0.3">
      <c r="A36" s="8" t="s">
        <v>259</v>
      </c>
      <c r="B36" s="8" t="s">
        <v>260</v>
      </c>
      <c r="C36" s="8" t="s">
        <v>100</v>
      </c>
      <c r="D36" s="9">
        <v>1</v>
      </c>
      <c r="E36" s="12">
        <f>TRUNC(SUMIF(V33:V37, RIGHTB(O36, 1), H33:H37)*U36, 2)</f>
        <v>3303.26</v>
      </c>
      <c r="F36" s="13">
        <f>TRUNC(E36*D36,1)</f>
        <v>3303.2</v>
      </c>
      <c r="G36" s="12">
        <v>0</v>
      </c>
      <c r="H36" s="13">
        <f>TRUNC(G36*D36,1)</f>
        <v>0</v>
      </c>
      <c r="I36" s="12">
        <v>0</v>
      </c>
      <c r="J36" s="13">
        <f>TRUNC(I36*D36,1)</f>
        <v>0</v>
      </c>
      <c r="K36" s="12">
        <f t="shared" si="4"/>
        <v>3303.2</v>
      </c>
      <c r="L36" s="13">
        <f t="shared" si="4"/>
        <v>3303.2</v>
      </c>
      <c r="M36" s="8" t="s">
        <v>250</v>
      </c>
      <c r="N36" s="2" t="s">
        <v>50</v>
      </c>
      <c r="O36" s="2" t="s">
        <v>101</v>
      </c>
      <c r="P36" s="2" t="s">
        <v>54</v>
      </c>
      <c r="Q36" s="2" t="s">
        <v>54</v>
      </c>
      <c r="R36" s="2" t="s">
        <v>54</v>
      </c>
      <c r="S36" s="3">
        <v>1</v>
      </c>
      <c r="T36" s="3">
        <v>0</v>
      </c>
      <c r="U36" s="3">
        <v>0.03</v>
      </c>
      <c r="V36" s="3"/>
      <c r="W36" s="3">
        <v>2</v>
      </c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50</v>
      </c>
      <c r="AW36" s="2" t="s">
        <v>298</v>
      </c>
      <c r="AX36" s="2" t="s">
        <v>50</v>
      </c>
      <c r="AY36" s="2" t="s">
        <v>253</v>
      </c>
    </row>
    <row r="37" spans="1:51" ht="30" customHeight="1" x14ac:dyDescent="0.3">
      <c r="A37" s="8" t="s">
        <v>262</v>
      </c>
      <c r="B37" s="8" t="s">
        <v>263</v>
      </c>
      <c r="C37" s="8" t="s">
        <v>100</v>
      </c>
      <c r="D37" s="9">
        <v>1</v>
      </c>
      <c r="E37" s="12">
        <f>TRUNC(SUMIF(W33:W37, RIGHTB(O37, 1), L33:L37)*U37, 2)</f>
        <v>233412</v>
      </c>
      <c r="F37" s="13">
        <f>TRUNC(E37*D37,1)</f>
        <v>233412</v>
      </c>
      <c r="G37" s="12">
        <v>0</v>
      </c>
      <c r="H37" s="13">
        <f>TRUNC(G37*D37,1)</f>
        <v>0</v>
      </c>
      <c r="I37" s="12">
        <v>0</v>
      </c>
      <c r="J37" s="13">
        <f>TRUNC(I37*D37,1)</f>
        <v>0</v>
      </c>
      <c r="K37" s="12">
        <f t="shared" si="4"/>
        <v>233412</v>
      </c>
      <c r="L37" s="13">
        <f t="shared" si="4"/>
        <v>233412</v>
      </c>
      <c r="M37" s="8" t="s">
        <v>50</v>
      </c>
      <c r="N37" s="2" t="s">
        <v>149</v>
      </c>
      <c r="O37" s="2" t="s">
        <v>264</v>
      </c>
      <c r="P37" s="2" t="s">
        <v>54</v>
      </c>
      <c r="Q37" s="2" t="s">
        <v>54</v>
      </c>
      <c r="R37" s="2" t="s">
        <v>54</v>
      </c>
      <c r="S37" s="3">
        <v>3</v>
      </c>
      <c r="T37" s="3">
        <v>0</v>
      </c>
      <c r="U37" s="3">
        <v>1</v>
      </c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50</v>
      </c>
      <c r="AW37" s="2" t="s">
        <v>299</v>
      </c>
      <c r="AX37" s="2" t="s">
        <v>50</v>
      </c>
      <c r="AY37" s="2" t="s">
        <v>50</v>
      </c>
    </row>
    <row r="38" spans="1:51" ht="30" customHeight="1" x14ac:dyDescent="0.3">
      <c r="A38" s="8" t="s">
        <v>266</v>
      </c>
      <c r="B38" s="8" t="s">
        <v>50</v>
      </c>
      <c r="C38" s="8" t="s">
        <v>50</v>
      </c>
      <c r="D38" s="9"/>
      <c r="E38" s="12"/>
      <c r="F38" s="13">
        <f>TRUNC(SUMIF(N33:N37, N32, F33:F37),0)</f>
        <v>233412</v>
      </c>
      <c r="G38" s="12"/>
      <c r="H38" s="13">
        <f>TRUNC(SUMIF(N33:N37, N32, H33:H37),0)</f>
        <v>0</v>
      </c>
      <c r="I38" s="12"/>
      <c r="J38" s="13">
        <f>TRUNC(SUMIF(N33:N37, N32, J33:J37),0)</f>
        <v>0</v>
      </c>
      <c r="K38" s="12"/>
      <c r="L38" s="13">
        <f>F38+H38+J38</f>
        <v>233412</v>
      </c>
      <c r="M38" s="8" t="s">
        <v>50</v>
      </c>
      <c r="N38" s="2" t="s">
        <v>103</v>
      </c>
      <c r="O38" s="2" t="s">
        <v>103</v>
      </c>
      <c r="P38" s="2" t="s">
        <v>50</v>
      </c>
      <c r="Q38" s="2" t="s">
        <v>50</v>
      </c>
      <c r="R38" s="2" t="s">
        <v>50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50</v>
      </c>
      <c r="AW38" s="2" t="s">
        <v>50</v>
      </c>
      <c r="AX38" s="2" t="s">
        <v>50</v>
      </c>
      <c r="AY38" s="2" t="s">
        <v>50</v>
      </c>
    </row>
    <row r="39" spans="1:51" ht="30" customHeight="1" x14ac:dyDescent="0.3">
      <c r="A39" s="9"/>
      <c r="B39" s="9"/>
      <c r="C39" s="9"/>
      <c r="D39" s="9"/>
      <c r="E39" s="12"/>
      <c r="F39" s="13"/>
      <c r="G39" s="12"/>
      <c r="H39" s="13"/>
      <c r="I39" s="12"/>
      <c r="J39" s="13"/>
      <c r="K39" s="12"/>
      <c r="L39" s="13"/>
      <c r="M39" s="9"/>
    </row>
    <row r="40" spans="1:51" ht="30" customHeight="1" x14ac:dyDescent="0.3">
      <c r="A40" s="46" t="s">
        <v>300</v>
      </c>
      <c r="B40" s="46"/>
      <c r="C40" s="46"/>
      <c r="D40" s="46"/>
      <c r="E40" s="47"/>
      <c r="F40" s="48"/>
      <c r="G40" s="47"/>
      <c r="H40" s="48"/>
      <c r="I40" s="47"/>
      <c r="J40" s="48"/>
      <c r="K40" s="47"/>
      <c r="L40" s="48"/>
      <c r="M40" s="46"/>
      <c r="N40" s="1" t="s">
        <v>169</v>
      </c>
    </row>
    <row r="41" spans="1:51" ht="30" customHeight="1" x14ac:dyDescent="0.3">
      <c r="A41" s="8" t="s">
        <v>302</v>
      </c>
      <c r="B41" s="8" t="s">
        <v>303</v>
      </c>
      <c r="C41" s="8" t="s">
        <v>104</v>
      </c>
      <c r="D41" s="9">
        <v>1</v>
      </c>
      <c r="E41" s="12">
        <f>단가대비표!O46</f>
        <v>800000</v>
      </c>
      <c r="F41" s="13">
        <f>TRUNC(E41*D41,1)</f>
        <v>800000</v>
      </c>
      <c r="G41" s="12">
        <f>단가대비표!P46</f>
        <v>0</v>
      </c>
      <c r="H41" s="13">
        <f>TRUNC(G41*D41,1)</f>
        <v>0</v>
      </c>
      <c r="I41" s="12">
        <f>단가대비표!V46</f>
        <v>0</v>
      </c>
      <c r="J41" s="13">
        <f>TRUNC(I41*D41,1)</f>
        <v>0</v>
      </c>
      <c r="K41" s="12">
        <f t="shared" ref="K41:L44" si="5">TRUNC(E41+G41+I41,1)</f>
        <v>800000</v>
      </c>
      <c r="L41" s="13">
        <f t="shared" si="5"/>
        <v>800000</v>
      </c>
      <c r="M41" s="8" t="s">
        <v>250</v>
      </c>
      <c r="N41" s="2" t="s">
        <v>50</v>
      </c>
      <c r="O41" s="2" t="s">
        <v>304</v>
      </c>
      <c r="P41" s="2" t="s">
        <v>54</v>
      </c>
      <c r="Q41" s="2" t="s">
        <v>54</v>
      </c>
      <c r="R41" s="2" t="s">
        <v>55</v>
      </c>
      <c r="S41" s="3"/>
      <c r="T41" s="3"/>
      <c r="U41" s="3"/>
      <c r="V41" s="3"/>
      <c r="W41" s="3">
        <v>2</v>
      </c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2" t="s">
        <v>50</v>
      </c>
      <c r="AW41" s="2" t="s">
        <v>305</v>
      </c>
      <c r="AX41" s="2" t="s">
        <v>50</v>
      </c>
      <c r="AY41" s="2" t="s">
        <v>253</v>
      </c>
    </row>
    <row r="42" spans="1:51" ht="30" customHeight="1" x14ac:dyDescent="0.3">
      <c r="A42" s="8" t="s">
        <v>254</v>
      </c>
      <c r="B42" s="8" t="s">
        <v>255</v>
      </c>
      <c r="C42" s="8" t="s">
        <v>256</v>
      </c>
      <c r="D42" s="9">
        <f>공량산출근거서_일위대가!K65</f>
        <v>0.42</v>
      </c>
      <c r="E42" s="12">
        <f>단가대비표!O54</f>
        <v>0</v>
      </c>
      <c r="F42" s="13">
        <f>TRUNC(E42*D42,1)</f>
        <v>0</v>
      </c>
      <c r="G42" s="12">
        <f>단가대비표!P54</f>
        <v>278565</v>
      </c>
      <c r="H42" s="13">
        <f>TRUNC(G42*D42,1)</f>
        <v>116997.3</v>
      </c>
      <c r="I42" s="12">
        <f>단가대비표!V54</f>
        <v>0</v>
      </c>
      <c r="J42" s="13">
        <f>TRUNC(I42*D42,1)</f>
        <v>0</v>
      </c>
      <c r="K42" s="12">
        <f t="shared" si="5"/>
        <v>278565</v>
      </c>
      <c r="L42" s="13">
        <f t="shared" si="5"/>
        <v>116997.3</v>
      </c>
      <c r="M42" s="8" t="s">
        <v>250</v>
      </c>
      <c r="N42" s="2" t="s">
        <v>50</v>
      </c>
      <c r="O42" s="2" t="s">
        <v>257</v>
      </c>
      <c r="P42" s="2" t="s">
        <v>54</v>
      </c>
      <c r="Q42" s="2" t="s">
        <v>54</v>
      </c>
      <c r="R42" s="2" t="s">
        <v>55</v>
      </c>
      <c r="S42" s="3"/>
      <c r="T42" s="3"/>
      <c r="U42" s="3"/>
      <c r="V42" s="3">
        <v>1</v>
      </c>
      <c r="W42" s="3">
        <v>2</v>
      </c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2" t="s">
        <v>50</v>
      </c>
      <c r="AW42" s="2" t="s">
        <v>306</v>
      </c>
      <c r="AX42" s="2" t="s">
        <v>50</v>
      </c>
      <c r="AY42" s="2" t="s">
        <v>253</v>
      </c>
    </row>
    <row r="43" spans="1:51" ht="30" customHeight="1" x14ac:dyDescent="0.3">
      <c r="A43" s="8" t="s">
        <v>259</v>
      </c>
      <c r="B43" s="8" t="s">
        <v>260</v>
      </c>
      <c r="C43" s="8" t="s">
        <v>100</v>
      </c>
      <c r="D43" s="9">
        <v>1</v>
      </c>
      <c r="E43" s="12">
        <f>TRUNC(SUMIF(V41:V44, RIGHTB(O43, 1), H41:H44)*U43, 2)</f>
        <v>3509.91</v>
      </c>
      <c r="F43" s="13">
        <f>TRUNC(E43*D43,1)</f>
        <v>3509.9</v>
      </c>
      <c r="G43" s="12">
        <v>0</v>
      </c>
      <c r="H43" s="13">
        <f>TRUNC(G43*D43,1)</f>
        <v>0</v>
      </c>
      <c r="I43" s="12">
        <v>0</v>
      </c>
      <c r="J43" s="13">
        <f>TRUNC(I43*D43,1)</f>
        <v>0</v>
      </c>
      <c r="K43" s="12">
        <f t="shared" si="5"/>
        <v>3509.9</v>
      </c>
      <c r="L43" s="13">
        <f t="shared" si="5"/>
        <v>3509.9</v>
      </c>
      <c r="M43" s="8" t="s">
        <v>250</v>
      </c>
      <c r="N43" s="2" t="s">
        <v>50</v>
      </c>
      <c r="O43" s="2" t="s">
        <v>101</v>
      </c>
      <c r="P43" s="2" t="s">
        <v>54</v>
      </c>
      <c r="Q43" s="2" t="s">
        <v>54</v>
      </c>
      <c r="R43" s="2" t="s">
        <v>54</v>
      </c>
      <c r="S43" s="3">
        <v>1</v>
      </c>
      <c r="T43" s="3">
        <v>0</v>
      </c>
      <c r="U43" s="3">
        <v>0.03</v>
      </c>
      <c r="V43" s="3"/>
      <c r="W43" s="3">
        <v>2</v>
      </c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50</v>
      </c>
      <c r="AW43" s="2" t="s">
        <v>307</v>
      </c>
      <c r="AX43" s="2" t="s">
        <v>50</v>
      </c>
      <c r="AY43" s="2" t="s">
        <v>253</v>
      </c>
    </row>
    <row r="44" spans="1:51" ht="30" customHeight="1" x14ac:dyDescent="0.3">
      <c r="A44" s="8" t="s">
        <v>262</v>
      </c>
      <c r="B44" s="8" t="s">
        <v>263</v>
      </c>
      <c r="C44" s="8" t="s">
        <v>100</v>
      </c>
      <c r="D44" s="9">
        <v>1</v>
      </c>
      <c r="E44" s="12">
        <f>TRUNC(SUMIF(W41:W44, RIGHTB(O44, 1), L41:L44)*U44, 2)</f>
        <v>920507.2</v>
      </c>
      <c r="F44" s="13">
        <f>TRUNC(E44*D44,1)</f>
        <v>920507.2</v>
      </c>
      <c r="G44" s="12">
        <v>0</v>
      </c>
      <c r="H44" s="13">
        <f>TRUNC(G44*D44,1)</f>
        <v>0</v>
      </c>
      <c r="I44" s="12">
        <v>0</v>
      </c>
      <c r="J44" s="13">
        <f>TRUNC(I44*D44,1)</f>
        <v>0</v>
      </c>
      <c r="K44" s="12">
        <f t="shared" si="5"/>
        <v>920507.2</v>
      </c>
      <c r="L44" s="13">
        <f t="shared" si="5"/>
        <v>920507.2</v>
      </c>
      <c r="M44" s="8" t="s">
        <v>50</v>
      </c>
      <c r="N44" s="2" t="s">
        <v>169</v>
      </c>
      <c r="O44" s="2" t="s">
        <v>264</v>
      </c>
      <c r="P44" s="2" t="s">
        <v>54</v>
      </c>
      <c r="Q44" s="2" t="s">
        <v>54</v>
      </c>
      <c r="R44" s="2" t="s">
        <v>54</v>
      </c>
      <c r="S44" s="3">
        <v>3</v>
      </c>
      <c r="T44" s="3">
        <v>0</v>
      </c>
      <c r="U44" s="3">
        <v>1</v>
      </c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50</v>
      </c>
      <c r="AW44" s="2" t="s">
        <v>308</v>
      </c>
      <c r="AX44" s="2" t="s">
        <v>50</v>
      </c>
      <c r="AY44" s="2" t="s">
        <v>50</v>
      </c>
    </row>
    <row r="45" spans="1:51" ht="30" customHeight="1" x14ac:dyDescent="0.3">
      <c r="A45" s="8" t="s">
        <v>266</v>
      </c>
      <c r="B45" s="8" t="s">
        <v>50</v>
      </c>
      <c r="C45" s="8" t="s">
        <v>50</v>
      </c>
      <c r="D45" s="9"/>
      <c r="E45" s="12"/>
      <c r="F45" s="13">
        <f>TRUNC(SUMIF(N41:N44, N40, F41:F44),0)</f>
        <v>920507</v>
      </c>
      <c r="G45" s="12"/>
      <c r="H45" s="13">
        <f>TRUNC(SUMIF(N41:N44, N40, H41:H44),0)</f>
        <v>0</v>
      </c>
      <c r="I45" s="12"/>
      <c r="J45" s="13">
        <f>TRUNC(SUMIF(N41:N44, N40, J41:J44),0)</f>
        <v>0</v>
      </c>
      <c r="K45" s="12"/>
      <c r="L45" s="13">
        <f>F45+H45+J45</f>
        <v>920507</v>
      </c>
      <c r="M45" s="8" t="s">
        <v>50</v>
      </c>
      <c r="N45" s="2" t="s">
        <v>103</v>
      </c>
      <c r="O45" s="2" t="s">
        <v>103</v>
      </c>
      <c r="P45" s="2" t="s">
        <v>50</v>
      </c>
      <c r="Q45" s="2" t="s">
        <v>50</v>
      </c>
      <c r="R45" s="2" t="s">
        <v>50</v>
      </c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2" t="s">
        <v>50</v>
      </c>
      <c r="AW45" s="2" t="s">
        <v>50</v>
      </c>
      <c r="AX45" s="2" t="s">
        <v>50</v>
      </c>
      <c r="AY45" s="2" t="s">
        <v>50</v>
      </c>
    </row>
    <row r="46" spans="1:51" ht="30" customHeight="1" x14ac:dyDescent="0.3">
      <c r="A46" s="9"/>
      <c r="B46" s="9"/>
      <c r="C46" s="9"/>
      <c r="D46" s="9"/>
      <c r="E46" s="12"/>
      <c r="F46" s="13"/>
      <c r="G46" s="12"/>
      <c r="H46" s="13"/>
      <c r="I46" s="12"/>
      <c r="J46" s="13"/>
      <c r="K46" s="12"/>
      <c r="L46" s="13"/>
      <c r="M46" s="9"/>
    </row>
    <row r="47" spans="1:51" ht="30" customHeight="1" x14ac:dyDescent="0.3">
      <c r="A47" s="46" t="s">
        <v>309</v>
      </c>
      <c r="B47" s="46"/>
      <c r="C47" s="46"/>
      <c r="D47" s="46"/>
      <c r="E47" s="47"/>
      <c r="F47" s="48"/>
      <c r="G47" s="47"/>
      <c r="H47" s="48"/>
      <c r="I47" s="47"/>
      <c r="J47" s="48"/>
      <c r="K47" s="47"/>
      <c r="L47" s="48"/>
      <c r="M47" s="46"/>
      <c r="N47" s="1" t="s">
        <v>165</v>
      </c>
    </row>
    <row r="48" spans="1:51" ht="30" customHeight="1" x14ac:dyDescent="0.3">
      <c r="A48" s="8" t="s">
        <v>310</v>
      </c>
      <c r="B48" s="8" t="s">
        <v>162</v>
      </c>
      <c r="C48" s="8" t="s">
        <v>163</v>
      </c>
      <c r="D48" s="9">
        <v>1</v>
      </c>
      <c r="E48" s="12">
        <f>단가대비표!O47</f>
        <v>1125000</v>
      </c>
      <c r="F48" s="13">
        <f>TRUNC(E48*D48,1)</f>
        <v>1125000</v>
      </c>
      <c r="G48" s="12">
        <f>단가대비표!P47</f>
        <v>0</v>
      </c>
      <c r="H48" s="13">
        <f>TRUNC(G48*D48,1)</f>
        <v>0</v>
      </c>
      <c r="I48" s="12">
        <f>단가대비표!V47</f>
        <v>0</v>
      </c>
      <c r="J48" s="13">
        <f>TRUNC(I48*D48,1)</f>
        <v>0</v>
      </c>
      <c r="K48" s="12">
        <f t="shared" ref="K48:L52" si="6">TRUNC(E48+G48+I48,1)</f>
        <v>1125000</v>
      </c>
      <c r="L48" s="13">
        <f t="shared" si="6"/>
        <v>1125000</v>
      </c>
      <c r="M48" s="8" t="s">
        <v>250</v>
      </c>
      <c r="N48" s="2" t="s">
        <v>50</v>
      </c>
      <c r="O48" s="2" t="s">
        <v>311</v>
      </c>
      <c r="P48" s="2" t="s">
        <v>54</v>
      </c>
      <c r="Q48" s="2" t="s">
        <v>54</v>
      </c>
      <c r="R48" s="2" t="s">
        <v>55</v>
      </c>
      <c r="S48" s="3"/>
      <c r="T48" s="3"/>
      <c r="U48" s="3"/>
      <c r="V48" s="3"/>
      <c r="W48" s="3">
        <v>2</v>
      </c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50</v>
      </c>
      <c r="AW48" s="2" t="s">
        <v>312</v>
      </c>
      <c r="AX48" s="2" t="s">
        <v>50</v>
      </c>
      <c r="AY48" s="2" t="s">
        <v>253</v>
      </c>
    </row>
    <row r="49" spans="1:51" ht="30" customHeight="1" x14ac:dyDescent="0.3">
      <c r="A49" s="8" t="s">
        <v>313</v>
      </c>
      <c r="B49" s="8" t="s">
        <v>255</v>
      </c>
      <c r="C49" s="8" t="s">
        <v>256</v>
      </c>
      <c r="D49" s="9">
        <f>공량산출근거서_일위대가!K70</f>
        <v>0.5</v>
      </c>
      <c r="E49" s="12">
        <f>단가대비표!O56</f>
        <v>0</v>
      </c>
      <c r="F49" s="13">
        <f>TRUNC(E49*D49,1)</f>
        <v>0</v>
      </c>
      <c r="G49" s="12">
        <f>단가대비표!P56</f>
        <v>405235</v>
      </c>
      <c r="H49" s="13">
        <f>TRUNC(G49*D49,1)</f>
        <v>202617.5</v>
      </c>
      <c r="I49" s="12">
        <f>단가대비표!V56</f>
        <v>0</v>
      </c>
      <c r="J49" s="13">
        <f>TRUNC(I49*D49,1)</f>
        <v>0</v>
      </c>
      <c r="K49" s="12">
        <f t="shared" si="6"/>
        <v>405235</v>
      </c>
      <c r="L49" s="13">
        <f t="shared" si="6"/>
        <v>202617.5</v>
      </c>
      <c r="M49" s="8" t="s">
        <v>250</v>
      </c>
      <c r="N49" s="2" t="s">
        <v>50</v>
      </c>
      <c r="O49" s="2" t="s">
        <v>314</v>
      </c>
      <c r="P49" s="2" t="s">
        <v>54</v>
      </c>
      <c r="Q49" s="2" t="s">
        <v>54</v>
      </c>
      <c r="R49" s="2" t="s">
        <v>55</v>
      </c>
      <c r="S49" s="3"/>
      <c r="T49" s="3"/>
      <c r="U49" s="3"/>
      <c r="V49" s="3">
        <v>1</v>
      </c>
      <c r="W49" s="3">
        <v>2</v>
      </c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50</v>
      </c>
      <c r="AW49" s="2" t="s">
        <v>315</v>
      </c>
      <c r="AX49" s="2" t="s">
        <v>50</v>
      </c>
      <c r="AY49" s="2" t="s">
        <v>253</v>
      </c>
    </row>
    <row r="50" spans="1:51" ht="30" customHeight="1" x14ac:dyDescent="0.3">
      <c r="A50" s="8" t="s">
        <v>295</v>
      </c>
      <c r="B50" s="8" t="s">
        <v>255</v>
      </c>
      <c r="C50" s="8" t="s">
        <v>256</v>
      </c>
      <c r="D50" s="9">
        <f>공량산출근거서_일위대가!K69</f>
        <v>0.56000000000000005</v>
      </c>
      <c r="E50" s="12">
        <f>단가대비표!O52</f>
        <v>0</v>
      </c>
      <c r="F50" s="13">
        <f>TRUNC(E50*D50,1)</f>
        <v>0</v>
      </c>
      <c r="G50" s="12">
        <f>단가대비표!P52</f>
        <v>169804</v>
      </c>
      <c r="H50" s="13">
        <f>TRUNC(G50*D50,1)</f>
        <v>95090.2</v>
      </c>
      <c r="I50" s="12">
        <f>단가대비표!V52</f>
        <v>0</v>
      </c>
      <c r="J50" s="13">
        <f>TRUNC(I50*D50,1)</f>
        <v>0</v>
      </c>
      <c r="K50" s="12">
        <f t="shared" si="6"/>
        <v>169804</v>
      </c>
      <c r="L50" s="13">
        <f t="shared" si="6"/>
        <v>95090.2</v>
      </c>
      <c r="M50" s="8" t="s">
        <v>250</v>
      </c>
      <c r="N50" s="2" t="s">
        <v>50</v>
      </c>
      <c r="O50" s="2" t="s">
        <v>296</v>
      </c>
      <c r="P50" s="2" t="s">
        <v>54</v>
      </c>
      <c r="Q50" s="2" t="s">
        <v>54</v>
      </c>
      <c r="R50" s="2" t="s">
        <v>55</v>
      </c>
      <c r="S50" s="3"/>
      <c r="T50" s="3"/>
      <c r="U50" s="3"/>
      <c r="V50" s="3">
        <v>1</v>
      </c>
      <c r="W50" s="3">
        <v>2</v>
      </c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2" t="s">
        <v>50</v>
      </c>
      <c r="AW50" s="2" t="s">
        <v>316</v>
      </c>
      <c r="AX50" s="2" t="s">
        <v>50</v>
      </c>
      <c r="AY50" s="2" t="s">
        <v>253</v>
      </c>
    </row>
    <row r="51" spans="1:51" ht="30" customHeight="1" x14ac:dyDescent="0.3">
      <c r="A51" s="8" t="s">
        <v>259</v>
      </c>
      <c r="B51" s="8" t="s">
        <v>260</v>
      </c>
      <c r="C51" s="8" t="s">
        <v>100</v>
      </c>
      <c r="D51" s="9">
        <v>1</v>
      </c>
      <c r="E51" s="12">
        <f>TRUNC(SUMIF(V48:V52, RIGHTB(O51, 1), H48:H52)*U51, 2)</f>
        <v>8931.23</v>
      </c>
      <c r="F51" s="13">
        <f>TRUNC(E51*D51,1)</f>
        <v>8931.2000000000007</v>
      </c>
      <c r="G51" s="12">
        <v>0</v>
      </c>
      <c r="H51" s="13">
        <f>TRUNC(G51*D51,1)</f>
        <v>0</v>
      </c>
      <c r="I51" s="12">
        <v>0</v>
      </c>
      <c r="J51" s="13">
        <f>TRUNC(I51*D51,1)</f>
        <v>0</v>
      </c>
      <c r="K51" s="12">
        <f t="shared" si="6"/>
        <v>8931.2000000000007</v>
      </c>
      <c r="L51" s="13">
        <f t="shared" si="6"/>
        <v>8931.2000000000007</v>
      </c>
      <c r="M51" s="8" t="s">
        <v>250</v>
      </c>
      <c r="N51" s="2" t="s">
        <v>50</v>
      </c>
      <c r="O51" s="2" t="s">
        <v>101</v>
      </c>
      <c r="P51" s="2" t="s">
        <v>54</v>
      </c>
      <c r="Q51" s="2" t="s">
        <v>54</v>
      </c>
      <c r="R51" s="2" t="s">
        <v>54</v>
      </c>
      <c r="S51" s="3">
        <v>1</v>
      </c>
      <c r="T51" s="3">
        <v>0</v>
      </c>
      <c r="U51" s="3">
        <v>0.03</v>
      </c>
      <c r="V51" s="3"/>
      <c r="W51" s="3">
        <v>2</v>
      </c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2" t="s">
        <v>50</v>
      </c>
      <c r="AW51" s="2" t="s">
        <v>317</v>
      </c>
      <c r="AX51" s="2" t="s">
        <v>50</v>
      </c>
      <c r="AY51" s="2" t="s">
        <v>253</v>
      </c>
    </row>
    <row r="52" spans="1:51" ht="30" customHeight="1" x14ac:dyDescent="0.3">
      <c r="A52" s="8" t="s">
        <v>318</v>
      </c>
      <c r="B52" s="8" t="s">
        <v>263</v>
      </c>
      <c r="C52" s="8" t="s">
        <v>100</v>
      </c>
      <c r="D52" s="9">
        <v>1</v>
      </c>
      <c r="E52" s="12">
        <f>TRUNC(SUMIF(W48:W52, RIGHTB(O52, 1), L48:L52)*U52, 2)</f>
        <v>1431638.9</v>
      </c>
      <c r="F52" s="13">
        <f>TRUNC(E52*D52,1)</f>
        <v>1431638.9</v>
      </c>
      <c r="G52" s="12">
        <v>0</v>
      </c>
      <c r="H52" s="13">
        <f>TRUNC(G52*D52,1)</f>
        <v>0</v>
      </c>
      <c r="I52" s="12">
        <v>0</v>
      </c>
      <c r="J52" s="13">
        <f>TRUNC(I52*D52,1)</f>
        <v>0</v>
      </c>
      <c r="K52" s="12">
        <f t="shared" si="6"/>
        <v>1431638.9</v>
      </c>
      <c r="L52" s="13">
        <f t="shared" si="6"/>
        <v>1431638.9</v>
      </c>
      <c r="M52" s="8" t="s">
        <v>50</v>
      </c>
      <c r="N52" s="2" t="s">
        <v>165</v>
      </c>
      <c r="O52" s="2" t="s">
        <v>264</v>
      </c>
      <c r="P52" s="2" t="s">
        <v>54</v>
      </c>
      <c r="Q52" s="2" t="s">
        <v>54</v>
      </c>
      <c r="R52" s="2" t="s">
        <v>54</v>
      </c>
      <c r="S52" s="3">
        <v>3</v>
      </c>
      <c r="T52" s="3">
        <v>0</v>
      </c>
      <c r="U52" s="3">
        <v>1</v>
      </c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2" t="s">
        <v>50</v>
      </c>
      <c r="AW52" s="2" t="s">
        <v>319</v>
      </c>
      <c r="AX52" s="2" t="s">
        <v>50</v>
      </c>
      <c r="AY52" s="2" t="s">
        <v>50</v>
      </c>
    </row>
    <row r="53" spans="1:51" ht="30" customHeight="1" x14ac:dyDescent="0.3">
      <c r="A53" s="8" t="s">
        <v>266</v>
      </c>
      <c r="B53" s="8" t="s">
        <v>50</v>
      </c>
      <c r="C53" s="8" t="s">
        <v>50</v>
      </c>
      <c r="D53" s="9"/>
      <c r="E53" s="12"/>
      <c r="F53" s="13">
        <f>TRUNC(SUMIF(N48:N52, N47, F48:F52),0)</f>
        <v>1431638</v>
      </c>
      <c r="G53" s="12"/>
      <c r="H53" s="13">
        <f>TRUNC(SUMIF(N48:N52, N47, H48:H52),0)</f>
        <v>0</v>
      </c>
      <c r="I53" s="12"/>
      <c r="J53" s="13">
        <f>TRUNC(SUMIF(N48:N52, N47, J48:J52),0)</f>
        <v>0</v>
      </c>
      <c r="K53" s="12"/>
      <c r="L53" s="13">
        <f>F53+H53+J53</f>
        <v>1431638</v>
      </c>
      <c r="M53" s="8" t="s">
        <v>50</v>
      </c>
      <c r="N53" s="2" t="s">
        <v>103</v>
      </c>
      <c r="O53" s="2" t="s">
        <v>103</v>
      </c>
      <c r="P53" s="2" t="s">
        <v>50</v>
      </c>
      <c r="Q53" s="2" t="s">
        <v>50</v>
      </c>
      <c r="R53" s="2" t="s">
        <v>50</v>
      </c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2" t="s">
        <v>50</v>
      </c>
      <c r="AW53" s="2" t="s">
        <v>50</v>
      </c>
      <c r="AX53" s="2" t="s">
        <v>50</v>
      </c>
      <c r="AY53" s="2" t="s">
        <v>50</v>
      </c>
    </row>
    <row r="54" spans="1:51" ht="30" customHeight="1" x14ac:dyDescent="0.3">
      <c r="A54" s="9"/>
      <c r="B54" s="9"/>
      <c r="C54" s="9"/>
      <c r="D54" s="9"/>
      <c r="E54" s="12"/>
      <c r="F54" s="13"/>
      <c r="G54" s="12"/>
      <c r="H54" s="13"/>
      <c r="I54" s="12"/>
      <c r="J54" s="13"/>
      <c r="K54" s="12"/>
      <c r="L54" s="13"/>
      <c r="M54" s="9"/>
    </row>
    <row r="55" spans="1:51" ht="30" customHeight="1" x14ac:dyDescent="0.3">
      <c r="A55" s="46" t="s">
        <v>320</v>
      </c>
      <c r="B55" s="46"/>
      <c r="C55" s="46"/>
      <c r="D55" s="46"/>
      <c r="E55" s="47"/>
      <c r="F55" s="48"/>
      <c r="G55" s="47"/>
      <c r="H55" s="48"/>
      <c r="I55" s="47"/>
      <c r="J55" s="48"/>
      <c r="K55" s="47"/>
      <c r="L55" s="48"/>
      <c r="M55" s="46"/>
      <c r="N55" s="1" t="s">
        <v>153</v>
      </c>
    </row>
    <row r="56" spans="1:51" ht="30" customHeight="1" x14ac:dyDescent="0.3">
      <c r="A56" s="8" t="s">
        <v>321</v>
      </c>
      <c r="B56" s="8" t="s">
        <v>322</v>
      </c>
      <c r="C56" s="8" t="s">
        <v>256</v>
      </c>
      <c r="D56" s="9">
        <v>0.52</v>
      </c>
      <c r="E56" s="12">
        <f>단가대비표!O60</f>
        <v>0</v>
      </c>
      <c r="F56" s="13">
        <f>TRUNC(E56*D56,1)</f>
        <v>0</v>
      </c>
      <c r="G56" s="12">
        <f>단가대비표!P60</f>
        <v>297137</v>
      </c>
      <c r="H56" s="13">
        <f>TRUNC(G56*D56,1)</f>
        <v>154511.20000000001</v>
      </c>
      <c r="I56" s="12">
        <f>단가대비표!V60</f>
        <v>0</v>
      </c>
      <c r="J56" s="13">
        <f>TRUNC(I56*D56,1)</f>
        <v>0</v>
      </c>
      <c r="K56" s="12">
        <f t="shared" ref="K56:L59" si="7">TRUNC(E56+G56+I56,1)</f>
        <v>297137</v>
      </c>
      <c r="L56" s="13">
        <f t="shared" si="7"/>
        <v>154511.20000000001</v>
      </c>
      <c r="M56" s="8" t="s">
        <v>250</v>
      </c>
      <c r="N56" s="2" t="s">
        <v>50</v>
      </c>
      <c r="O56" s="2" t="s">
        <v>323</v>
      </c>
      <c r="P56" s="2" t="s">
        <v>54</v>
      </c>
      <c r="Q56" s="2" t="s">
        <v>54</v>
      </c>
      <c r="R56" s="2" t="s">
        <v>55</v>
      </c>
      <c r="S56" s="3"/>
      <c r="T56" s="3"/>
      <c r="U56" s="3"/>
      <c r="V56" s="3">
        <v>1</v>
      </c>
      <c r="W56" s="3">
        <v>2</v>
      </c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2" t="s">
        <v>50</v>
      </c>
      <c r="AW56" s="2" t="s">
        <v>324</v>
      </c>
      <c r="AX56" s="2" t="s">
        <v>50</v>
      </c>
      <c r="AY56" s="2" t="s">
        <v>253</v>
      </c>
    </row>
    <row r="57" spans="1:51" ht="30" customHeight="1" x14ac:dyDescent="0.3">
      <c r="A57" s="8" t="s">
        <v>276</v>
      </c>
      <c r="B57" s="8" t="s">
        <v>255</v>
      </c>
      <c r="C57" s="8" t="s">
        <v>256</v>
      </c>
      <c r="D57" s="9">
        <v>0.65</v>
      </c>
      <c r="E57" s="12">
        <f>단가대비표!O55</f>
        <v>0</v>
      </c>
      <c r="F57" s="13">
        <f>TRUNC(E57*D57,1)</f>
        <v>0</v>
      </c>
      <c r="G57" s="12">
        <f>단가대비표!P55</f>
        <v>308930</v>
      </c>
      <c r="H57" s="13">
        <f>TRUNC(G57*D57,1)</f>
        <v>200804.5</v>
      </c>
      <c r="I57" s="12">
        <f>단가대비표!V55</f>
        <v>0</v>
      </c>
      <c r="J57" s="13">
        <f>TRUNC(I57*D57,1)</f>
        <v>0</v>
      </c>
      <c r="K57" s="12">
        <f t="shared" si="7"/>
        <v>308930</v>
      </c>
      <c r="L57" s="13">
        <f t="shared" si="7"/>
        <v>200804.5</v>
      </c>
      <c r="M57" s="8" t="s">
        <v>250</v>
      </c>
      <c r="N57" s="2" t="s">
        <v>50</v>
      </c>
      <c r="O57" s="2" t="s">
        <v>277</v>
      </c>
      <c r="P57" s="2" t="s">
        <v>54</v>
      </c>
      <c r="Q57" s="2" t="s">
        <v>54</v>
      </c>
      <c r="R57" s="2" t="s">
        <v>55</v>
      </c>
      <c r="S57" s="3"/>
      <c r="T57" s="3"/>
      <c r="U57" s="3"/>
      <c r="V57" s="3">
        <v>1</v>
      </c>
      <c r="W57" s="3">
        <v>2</v>
      </c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2" t="s">
        <v>50</v>
      </c>
      <c r="AW57" s="2" t="s">
        <v>325</v>
      </c>
      <c r="AX57" s="2" t="s">
        <v>50</v>
      </c>
      <c r="AY57" s="2" t="s">
        <v>253</v>
      </c>
    </row>
    <row r="58" spans="1:51" ht="30" customHeight="1" x14ac:dyDescent="0.3">
      <c r="A58" s="8" t="s">
        <v>259</v>
      </c>
      <c r="B58" s="8" t="s">
        <v>260</v>
      </c>
      <c r="C58" s="8" t="s">
        <v>100</v>
      </c>
      <c r="D58" s="9">
        <v>1</v>
      </c>
      <c r="E58" s="12">
        <f>TRUNC(SUMIF(V56:V59, RIGHTB(O58, 1), H56:H59)*U58, 2)</f>
        <v>10659.47</v>
      </c>
      <c r="F58" s="13">
        <f>TRUNC(E58*D58,1)</f>
        <v>10659.4</v>
      </c>
      <c r="G58" s="12">
        <v>0</v>
      </c>
      <c r="H58" s="13">
        <f>TRUNC(G58*D58,1)</f>
        <v>0</v>
      </c>
      <c r="I58" s="12">
        <v>0</v>
      </c>
      <c r="J58" s="13">
        <f>TRUNC(I58*D58,1)</f>
        <v>0</v>
      </c>
      <c r="K58" s="12">
        <f t="shared" si="7"/>
        <v>10659.4</v>
      </c>
      <c r="L58" s="13">
        <f t="shared" si="7"/>
        <v>10659.4</v>
      </c>
      <c r="M58" s="8" t="s">
        <v>250</v>
      </c>
      <c r="N58" s="2" t="s">
        <v>50</v>
      </c>
      <c r="O58" s="2" t="s">
        <v>101</v>
      </c>
      <c r="P58" s="2" t="s">
        <v>54</v>
      </c>
      <c r="Q58" s="2" t="s">
        <v>54</v>
      </c>
      <c r="R58" s="2" t="s">
        <v>54</v>
      </c>
      <c r="S58" s="3">
        <v>1</v>
      </c>
      <c r="T58" s="3">
        <v>0</v>
      </c>
      <c r="U58" s="3">
        <v>0.03</v>
      </c>
      <c r="V58" s="3"/>
      <c r="W58" s="3">
        <v>2</v>
      </c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50</v>
      </c>
      <c r="AW58" s="2" t="s">
        <v>326</v>
      </c>
      <c r="AX58" s="2" t="s">
        <v>50</v>
      </c>
      <c r="AY58" s="2" t="s">
        <v>253</v>
      </c>
    </row>
    <row r="59" spans="1:51" ht="30" customHeight="1" x14ac:dyDescent="0.3">
      <c r="A59" s="8" t="s">
        <v>262</v>
      </c>
      <c r="B59" s="8" t="s">
        <v>263</v>
      </c>
      <c r="C59" s="8" t="s">
        <v>100</v>
      </c>
      <c r="D59" s="9">
        <v>1</v>
      </c>
      <c r="E59" s="12">
        <f>TRUNC(SUMIF(W56:W59, RIGHTB(O59, 1), L56:L59)*U59, 2)</f>
        <v>365975.1</v>
      </c>
      <c r="F59" s="13">
        <f>TRUNC(E59*D59,1)</f>
        <v>365975.1</v>
      </c>
      <c r="G59" s="12">
        <v>0</v>
      </c>
      <c r="H59" s="13">
        <f>TRUNC(G59*D59,1)</f>
        <v>0</v>
      </c>
      <c r="I59" s="12">
        <v>0</v>
      </c>
      <c r="J59" s="13">
        <f>TRUNC(I59*D59,1)</f>
        <v>0</v>
      </c>
      <c r="K59" s="12">
        <f t="shared" si="7"/>
        <v>365975.1</v>
      </c>
      <c r="L59" s="13">
        <f t="shared" si="7"/>
        <v>365975.1</v>
      </c>
      <c r="M59" s="8" t="s">
        <v>50</v>
      </c>
      <c r="N59" s="2" t="s">
        <v>153</v>
      </c>
      <c r="O59" s="2" t="s">
        <v>264</v>
      </c>
      <c r="P59" s="2" t="s">
        <v>54</v>
      </c>
      <c r="Q59" s="2" t="s">
        <v>54</v>
      </c>
      <c r="R59" s="2" t="s">
        <v>54</v>
      </c>
      <c r="S59" s="3">
        <v>3</v>
      </c>
      <c r="T59" s="3">
        <v>0</v>
      </c>
      <c r="U59" s="3">
        <v>1</v>
      </c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2" t="s">
        <v>50</v>
      </c>
      <c r="AW59" s="2" t="s">
        <v>327</v>
      </c>
      <c r="AX59" s="2" t="s">
        <v>50</v>
      </c>
      <c r="AY59" s="2" t="s">
        <v>50</v>
      </c>
    </row>
    <row r="60" spans="1:51" ht="30" customHeight="1" x14ac:dyDescent="0.3">
      <c r="A60" s="8" t="s">
        <v>266</v>
      </c>
      <c r="B60" s="8" t="s">
        <v>50</v>
      </c>
      <c r="C60" s="8" t="s">
        <v>50</v>
      </c>
      <c r="D60" s="9"/>
      <c r="E60" s="12"/>
      <c r="F60" s="13">
        <f>TRUNC(SUMIF(N56:N59, N55, F56:F59),0)</f>
        <v>365975</v>
      </c>
      <c r="G60" s="12"/>
      <c r="H60" s="13">
        <f>TRUNC(SUMIF(N56:N59, N55, H56:H59),0)</f>
        <v>0</v>
      </c>
      <c r="I60" s="12"/>
      <c r="J60" s="13">
        <f>TRUNC(SUMIF(N56:N59, N55, J56:J59),0)</f>
        <v>0</v>
      </c>
      <c r="K60" s="12"/>
      <c r="L60" s="13">
        <f>F60+H60+J60</f>
        <v>365975</v>
      </c>
      <c r="M60" s="8" t="s">
        <v>50</v>
      </c>
      <c r="N60" s="2" t="s">
        <v>103</v>
      </c>
      <c r="O60" s="2" t="s">
        <v>103</v>
      </c>
      <c r="P60" s="2" t="s">
        <v>50</v>
      </c>
      <c r="Q60" s="2" t="s">
        <v>50</v>
      </c>
      <c r="R60" s="2" t="s">
        <v>50</v>
      </c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2" t="s">
        <v>50</v>
      </c>
      <c r="AW60" s="2" t="s">
        <v>50</v>
      </c>
      <c r="AX60" s="2" t="s">
        <v>50</v>
      </c>
      <c r="AY60" s="2" t="s">
        <v>50</v>
      </c>
    </row>
    <row r="61" spans="1:51" ht="30" customHeight="1" x14ac:dyDescent="0.3">
      <c r="A61" s="9"/>
      <c r="B61" s="9"/>
      <c r="C61" s="9"/>
      <c r="D61" s="9"/>
      <c r="E61" s="12"/>
      <c r="F61" s="13"/>
      <c r="G61" s="12"/>
      <c r="H61" s="13"/>
      <c r="I61" s="12"/>
      <c r="J61" s="13"/>
      <c r="K61" s="12"/>
      <c r="L61" s="13"/>
      <c r="M61" s="9"/>
    </row>
    <row r="62" spans="1:51" ht="30" customHeight="1" x14ac:dyDescent="0.3">
      <c r="A62" s="46" t="s">
        <v>328</v>
      </c>
      <c r="B62" s="46"/>
      <c r="C62" s="46"/>
      <c r="D62" s="46"/>
      <c r="E62" s="47"/>
      <c r="F62" s="48"/>
      <c r="G62" s="47"/>
      <c r="H62" s="48"/>
      <c r="I62" s="47"/>
      <c r="J62" s="48"/>
      <c r="K62" s="47"/>
      <c r="L62" s="48"/>
      <c r="M62" s="46"/>
      <c r="N62" s="1" t="s">
        <v>183</v>
      </c>
    </row>
    <row r="63" spans="1:51" ht="30" customHeight="1" x14ac:dyDescent="0.3">
      <c r="A63" s="8" t="s">
        <v>321</v>
      </c>
      <c r="B63" s="8" t="s">
        <v>322</v>
      </c>
      <c r="C63" s="8" t="s">
        <v>256</v>
      </c>
      <c r="D63" s="9">
        <v>0.64</v>
      </c>
      <c r="E63" s="12">
        <f>단가대비표!O60</f>
        <v>0</v>
      </c>
      <c r="F63" s="13">
        <f>TRUNC(E63*D63,1)</f>
        <v>0</v>
      </c>
      <c r="G63" s="12">
        <f>단가대비표!P60</f>
        <v>297137</v>
      </c>
      <c r="H63" s="13">
        <f>TRUNC(G63*D63,1)</f>
        <v>190167.6</v>
      </c>
      <c r="I63" s="12">
        <f>단가대비표!V60</f>
        <v>0</v>
      </c>
      <c r="J63" s="13">
        <f>TRUNC(I63*D63,1)</f>
        <v>0</v>
      </c>
      <c r="K63" s="12">
        <f t="shared" ref="K63:L66" si="8">TRUNC(E63+G63+I63,1)</f>
        <v>297137</v>
      </c>
      <c r="L63" s="13">
        <f t="shared" si="8"/>
        <v>190167.6</v>
      </c>
      <c r="M63" s="8" t="s">
        <v>250</v>
      </c>
      <c r="N63" s="2" t="s">
        <v>50</v>
      </c>
      <c r="O63" s="2" t="s">
        <v>323</v>
      </c>
      <c r="P63" s="2" t="s">
        <v>54</v>
      </c>
      <c r="Q63" s="2" t="s">
        <v>54</v>
      </c>
      <c r="R63" s="2" t="s">
        <v>55</v>
      </c>
      <c r="S63" s="3"/>
      <c r="T63" s="3"/>
      <c r="U63" s="3"/>
      <c r="V63" s="3">
        <v>1</v>
      </c>
      <c r="W63" s="3">
        <v>2</v>
      </c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50</v>
      </c>
      <c r="AW63" s="2" t="s">
        <v>329</v>
      </c>
      <c r="AX63" s="2" t="s">
        <v>50</v>
      </c>
      <c r="AY63" s="2" t="s">
        <v>253</v>
      </c>
    </row>
    <row r="64" spans="1:51" ht="30" customHeight="1" x14ac:dyDescent="0.3">
      <c r="A64" s="8" t="s">
        <v>276</v>
      </c>
      <c r="B64" s="8" t="s">
        <v>255</v>
      </c>
      <c r="C64" s="8" t="s">
        <v>256</v>
      </c>
      <c r="D64" s="9">
        <v>0.89</v>
      </c>
      <c r="E64" s="12">
        <f>단가대비표!O55</f>
        <v>0</v>
      </c>
      <c r="F64" s="13">
        <f>TRUNC(E64*D64,1)</f>
        <v>0</v>
      </c>
      <c r="G64" s="12">
        <f>단가대비표!P55</f>
        <v>308930</v>
      </c>
      <c r="H64" s="13">
        <f>TRUNC(G64*D64,1)</f>
        <v>274947.7</v>
      </c>
      <c r="I64" s="12">
        <f>단가대비표!V55</f>
        <v>0</v>
      </c>
      <c r="J64" s="13">
        <f>TRUNC(I64*D64,1)</f>
        <v>0</v>
      </c>
      <c r="K64" s="12">
        <f t="shared" si="8"/>
        <v>308930</v>
      </c>
      <c r="L64" s="13">
        <f t="shared" si="8"/>
        <v>274947.7</v>
      </c>
      <c r="M64" s="8" t="s">
        <v>250</v>
      </c>
      <c r="N64" s="2" t="s">
        <v>50</v>
      </c>
      <c r="O64" s="2" t="s">
        <v>277</v>
      </c>
      <c r="P64" s="2" t="s">
        <v>54</v>
      </c>
      <c r="Q64" s="2" t="s">
        <v>54</v>
      </c>
      <c r="R64" s="2" t="s">
        <v>55</v>
      </c>
      <c r="S64" s="3"/>
      <c r="T64" s="3"/>
      <c r="U64" s="3"/>
      <c r="V64" s="3">
        <v>1</v>
      </c>
      <c r="W64" s="3">
        <v>2</v>
      </c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50</v>
      </c>
      <c r="AW64" s="2" t="s">
        <v>330</v>
      </c>
      <c r="AX64" s="2" t="s">
        <v>50</v>
      </c>
      <c r="AY64" s="2" t="s">
        <v>253</v>
      </c>
    </row>
    <row r="65" spans="1:51" ht="30" customHeight="1" x14ac:dyDescent="0.3">
      <c r="A65" s="8" t="s">
        <v>259</v>
      </c>
      <c r="B65" s="8" t="s">
        <v>260</v>
      </c>
      <c r="C65" s="8" t="s">
        <v>100</v>
      </c>
      <c r="D65" s="9">
        <v>1</v>
      </c>
      <c r="E65" s="12">
        <f>TRUNC(SUMIF(V63:V66, RIGHTB(O65, 1), H63:H66)*U65, 2)</f>
        <v>13953.45</v>
      </c>
      <c r="F65" s="13">
        <f>TRUNC(E65*D65,1)</f>
        <v>13953.4</v>
      </c>
      <c r="G65" s="12">
        <v>0</v>
      </c>
      <c r="H65" s="13">
        <f>TRUNC(G65*D65,1)</f>
        <v>0</v>
      </c>
      <c r="I65" s="12">
        <v>0</v>
      </c>
      <c r="J65" s="13">
        <f>TRUNC(I65*D65,1)</f>
        <v>0</v>
      </c>
      <c r="K65" s="12">
        <f t="shared" si="8"/>
        <v>13953.4</v>
      </c>
      <c r="L65" s="13">
        <f t="shared" si="8"/>
        <v>13953.4</v>
      </c>
      <c r="M65" s="8" t="s">
        <v>250</v>
      </c>
      <c r="N65" s="2" t="s">
        <v>50</v>
      </c>
      <c r="O65" s="2" t="s">
        <v>101</v>
      </c>
      <c r="P65" s="2" t="s">
        <v>54</v>
      </c>
      <c r="Q65" s="2" t="s">
        <v>54</v>
      </c>
      <c r="R65" s="2" t="s">
        <v>54</v>
      </c>
      <c r="S65" s="3">
        <v>1</v>
      </c>
      <c r="T65" s="3">
        <v>0</v>
      </c>
      <c r="U65" s="3">
        <v>0.03</v>
      </c>
      <c r="V65" s="3"/>
      <c r="W65" s="3">
        <v>2</v>
      </c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2" t="s">
        <v>50</v>
      </c>
      <c r="AW65" s="2" t="s">
        <v>331</v>
      </c>
      <c r="AX65" s="2" t="s">
        <v>50</v>
      </c>
      <c r="AY65" s="2" t="s">
        <v>253</v>
      </c>
    </row>
    <row r="66" spans="1:51" ht="30" customHeight="1" x14ac:dyDescent="0.3">
      <c r="A66" s="8" t="s">
        <v>262</v>
      </c>
      <c r="B66" s="8" t="s">
        <v>263</v>
      </c>
      <c r="C66" s="8" t="s">
        <v>100</v>
      </c>
      <c r="D66" s="9">
        <v>1</v>
      </c>
      <c r="E66" s="12">
        <f>TRUNC(SUMIF(W63:W66, RIGHTB(O66, 1), L63:L66)*U66, 2)</f>
        <v>479068.7</v>
      </c>
      <c r="F66" s="13">
        <f>TRUNC(E66*D66,1)</f>
        <v>479068.7</v>
      </c>
      <c r="G66" s="12">
        <v>0</v>
      </c>
      <c r="H66" s="13">
        <f>TRUNC(G66*D66,1)</f>
        <v>0</v>
      </c>
      <c r="I66" s="12">
        <v>0</v>
      </c>
      <c r="J66" s="13">
        <f>TRUNC(I66*D66,1)</f>
        <v>0</v>
      </c>
      <c r="K66" s="12">
        <f t="shared" si="8"/>
        <v>479068.7</v>
      </c>
      <c r="L66" s="13">
        <f t="shared" si="8"/>
        <v>479068.7</v>
      </c>
      <c r="M66" s="8" t="s">
        <v>50</v>
      </c>
      <c r="N66" s="2" t="s">
        <v>183</v>
      </c>
      <c r="O66" s="2" t="s">
        <v>264</v>
      </c>
      <c r="P66" s="2" t="s">
        <v>54</v>
      </c>
      <c r="Q66" s="2" t="s">
        <v>54</v>
      </c>
      <c r="R66" s="2" t="s">
        <v>54</v>
      </c>
      <c r="S66" s="3">
        <v>3</v>
      </c>
      <c r="T66" s="3">
        <v>0</v>
      </c>
      <c r="U66" s="3">
        <v>1</v>
      </c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2" t="s">
        <v>50</v>
      </c>
      <c r="AW66" s="2" t="s">
        <v>332</v>
      </c>
      <c r="AX66" s="2" t="s">
        <v>50</v>
      </c>
      <c r="AY66" s="2" t="s">
        <v>50</v>
      </c>
    </row>
    <row r="67" spans="1:51" ht="30" customHeight="1" x14ac:dyDescent="0.3">
      <c r="A67" s="8" t="s">
        <v>266</v>
      </c>
      <c r="B67" s="8" t="s">
        <v>50</v>
      </c>
      <c r="C67" s="8" t="s">
        <v>50</v>
      </c>
      <c r="D67" s="9"/>
      <c r="E67" s="12"/>
      <c r="F67" s="13">
        <f>TRUNC(SUMIF(N63:N66, N62, F63:F66),0)</f>
        <v>479068</v>
      </c>
      <c r="G67" s="12"/>
      <c r="H67" s="13">
        <f>TRUNC(SUMIF(N63:N66, N62, H63:H66),0)</f>
        <v>0</v>
      </c>
      <c r="I67" s="12"/>
      <c r="J67" s="13">
        <f>TRUNC(SUMIF(N63:N66, N62, J63:J66),0)</f>
        <v>0</v>
      </c>
      <c r="K67" s="12"/>
      <c r="L67" s="13">
        <f>F67+H67+J67</f>
        <v>479068</v>
      </c>
      <c r="M67" s="8" t="s">
        <v>50</v>
      </c>
      <c r="N67" s="2" t="s">
        <v>103</v>
      </c>
      <c r="O67" s="2" t="s">
        <v>103</v>
      </c>
      <c r="P67" s="2" t="s">
        <v>50</v>
      </c>
      <c r="Q67" s="2" t="s">
        <v>50</v>
      </c>
      <c r="R67" s="2" t="s">
        <v>50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2" t="s">
        <v>50</v>
      </c>
      <c r="AW67" s="2" t="s">
        <v>50</v>
      </c>
      <c r="AX67" s="2" t="s">
        <v>50</v>
      </c>
      <c r="AY67" s="2" t="s">
        <v>50</v>
      </c>
    </row>
    <row r="68" spans="1:51" ht="30" customHeight="1" x14ac:dyDescent="0.3">
      <c r="A68" s="9"/>
      <c r="B68" s="9"/>
      <c r="C68" s="9"/>
      <c r="D68" s="9"/>
      <c r="E68" s="12"/>
      <c r="F68" s="13"/>
      <c r="G68" s="12"/>
      <c r="H68" s="13"/>
      <c r="I68" s="12"/>
      <c r="J68" s="13"/>
      <c r="K68" s="12"/>
      <c r="L68" s="13"/>
      <c r="M68" s="9"/>
    </row>
    <row r="69" spans="1:51" ht="30" customHeight="1" x14ac:dyDescent="0.3">
      <c r="A69" s="46" t="s">
        <v>333</v>
      </c>
      <c r="B69" s="46"/>
      <c r="C69" s="46"/>
      <c r="D69" s="46"/>
      <c r="E69" s="47"/>
      <c r="F69" s="48"/>
      <c r="G69" s="47"/>
      <c r="H69" s="48"/>
      <c r="I69" s="47"/>
      <c r="J69" s="48"/>
      <c r="K69" s="47"/>
      <c r="L69" s="48"/>
      <c r="M69" s="46"/>
      <c r="N69" s="1" t="s">
        <v>156</v>
      </c>
    </row>
    <row r="70" spans="1:51" ht="30" customHeight="1" x14ac:dyDescent="0.3">
      <c r="A70" s="8" t="s">
        <v>321</v>
      </c>
      <c r="B70" s="8" t="s">
        <v>322</v>
      </c>
      <c r="C70" s="8" t="s">
        <v>256</v>
      </c>
      <c r="D70" s="9">
        <v>0.04</v>
      </c>
      <c r="E70" s="12">
        <f>단가대비표!O60</f>
        <v>0</v>
      </c>
      <c r="F70" s="13">
        <f>TRUNC(E70*D70,1)</f>
        <v>0</v>
      </c>
      <c r="G70" s="12">
        <f>단가대비표!P60</f>
        <v>297137</v>
      </c>
      <c r="H70" s="13">
        <f>TRUNC(G70*D70,1)</f>
        <v>11885.4</v>
      </c>
      <c r="I70" s="12">
        <f>단가대비표!V60</f>
        <v>0</v>
      </c>
      <c r="J70" s="13">
        <f>TRUNC(I70*D70,1)</f>
        <v>0</v>
      </c>
      <c r="K70" s="12">
        <f t="shared" ref="K70:L73" si="9">TRUNC(E70+G70+I70,1)</f>
        <v>297137</v>
      </c>
      <c r="L70" s="13">
        <f t="shared" si="9"/>
        <v>11885.4</v>
      </c>
      <c r="M70" s="8" t="s">
        <v>250</v>
      </c>
      <c r="N70" s="2" t="s">
        <v>50</v>
      </c>
      <c r="O70" s="2" t="s">
        <v>323</v>
      </c>
      <c r="P70" s="2" t="s">
        <v>54</v>
      </c>
      <c r="Q70" s="2" t="s">
        <v>54</v>
      </c>
      <c r="R70" s="2" t="s">
        <v>55</v>
      </c>
      <c r="S70" s="3"/>
      <c r="T70" s="3"/>
      <c r="U70" s="3"/>
      <c r="V70" s="3">
        <v>1</v>
      </c>
      <c r="W70" s="3">
        <v>2</v>
      </c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2" t="s">
        <v>50</v>
      </c>
      <c r="AW70" s="2" t="s">
        <v>334</v>
      </c>
      <c r="AX70" s="2" t="s">
        <v>50</v>
      </c>
      <c r="AY70" s="2" t="s">
        <v>253</v>
      </c>
    </row>
    <row r="71" spans="1:51" ht="30" customHeight="1" x14ac:dyDescent="0.3">
      <c r="A71" s="8" t="s">
        <v>276</v>
      </c>
      <c r="B71" s="8" t="s">
        <v>255</v>
      </c>
      <c r="C71" s="8" t="s">
        <v>256</v>
      </c>
      <c r="D71" s="9">
        <v>0.08</v>
      </c>
      <c r="E71" s="12">
        <f>단가대비표!O55</f>
        <v>0</v>
      </c>
      <c r="F71" s="13">
        <f>TRUNC(E71*D71,1)</f>
        <v>0</v>
      </c>
      <c r="G71" s="12">
        <f>단가대비표!P55</f>
        <v>308930</v>
      </c>
      <c r="H71" s="13">
        <f>TRUNC(G71*D71,1)</f>
        <v>24714.400000000001</v>
      </c>
      <c r="I71" s="12">
        <f>단가대비표!V55</f>
        <v>0</v>
      </c>
      <c r="J71" s="13">
        <f>TRUNC(I71*D71,1)</f>
        <v>0</v>
      </c>
      <c r="K71" s="12">
        <f t="shared" si="9"/>
        <v>308930</v>
      </c>
      <c r="L71" s="13">
        <f t="shared" si="9"/>
        <v>24714.400000000001</v>
      </c>
      <c r="M71" s="8" t="s">
        <v>250</v>
      </c>
      <c r="N71" s="2" t="s">
        <v>50</v>
      </c>
      <c r="O71" s="2" t="s">
        <v>277</v>
      </c>
      <c r="P71" s="2" t="s">
        <v>54</v>
      </c>
      <c r="Q71" s="2" t="s">
        <v>54</v>
      </c>
      <c r="R71" s="2" t="s">
        <v>55</v>
      </c>
      <c r="S71" s="3"/>
      <c r="T71" s="3"/>
      <c r="U71" s="3"/>
      <c r="V71" s="3">
        <v>1</v>
      </c>
      <c r="W71" s="3">
        <v>2</v>
      </c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2" t="s">
        <v>50</v>
      </c>
      <c r="AW71" s="2" t="s">
        <v>335</v>
      </c>
      <c r="AX71" s="2" t="s">
        <v>50</v>
      </c>
      <c r="AY71" s="2" t="s">
        <v>253</v>
      </c>
    </row>
    <row r="72" spans="1:51" ht="30" customHeight="1" x14ac:dyDescent="0.3">
      <c r="A72" s="8" t="s">
        <v>259</v>
      </c>
      <c r="B72" s="8" t="s">
        <v>260</v>
      </c>
      <c r="C72" s="8" t="s">
        <v>100</v>
      </c>
      <c r="D72" s="9">
        <v>1</v>
      </c>
      <c r="E72" s="12">
        <f>TRUNC(SUMIF(V70:V73, RIGHTB(O72, 1), H70:H73)*U72, 2)</f>
        <v>1097.99</v>
      </c>
      <c r="F72" s="13">
        <f>TRUNC(E72*D72,1)</f>
        <v>1097.9000000000001</v>
      </c>
      <c r="G72" s="12">
        <v>0</v>
      </c>
      <c r="H72" s="13">
        <f>TRUNC(G72*D72,1)</f>
        <v>0</v>
      </c>
      <c r="I72" s="12">
        <v>0</v>
      </c>
      <c r="J72" s="13">
        <f>TRUNC(I72*D72,1)</f>
        <v>0</v>
      </c>
      <c r="K72" s="12">
        <f t="shared" si="9"/>
        <v>1097.9000000000001</v>
      </c>
      <c r="L72" s="13">
        <f t="shared" si="9"/>
        <v>1097.9000000000001</v>
      </c>
      <c r="M72" s="8" t="s">
        <v>250</v>
      </c>
      <c r="N72" s="2" t="s">
        <v>50</v>
      </c>
      <c r="O72" s="2" t="s">
        <v>101</v>
      </c>
      <c r="P72" s="2" t="s">
        <v>54</v>
      </c>
      <c r="Q72" s="2" t="s">
        <v>54</v>
      </c>
      <c r="R72" s="2" t="s">
        <v>54</v>
      </c>
      <c r="S72" s="3">
        <v>1</v>
      </c>
      <c r="T72" s="3">
        <v>0</v>
      </c>
      <c r="U72" s="3">
        <v>0.03</v>
      </c>
      <c r="V72" s="3"/>
      <c r="W72" s="3">
        <v>2</v>
      </c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2" t="s">
        <v>50</v>
      </c>
      <c r="AW72" s="2" t="s">
        <v>336</v>
      </c>
      <c r="AX72" s="2" t="s">
        <v>50</v>
      </c>
      <c r="AY72" s="2" t="s">
        <v>253</v>
      </c>
    </row>
    <row r="73" spans="1:51" ht="30" customHeight="1" x14ac:dyDescent="0.3">
      <c r="A73" s="8" t="s">
        <v>262</v>
      </c>
      <c r="B73" s="8" t="s">
        <v>263</v>
      </c>
      <c r="C73" s="8" t="s">
        <v>100</v>
      </c>
      <c r="D73" s="9">
        <v>1</v>
      </c>
      <c r="E73" s="12">
        <f>TRUNC(SUMIF(W70:W73, RIGHTB(O73, 1), L70:L73)*U73, 2)</f>
        <v>37697.699999999997</v>
      </c>
      <c r="F73" s="13">
        <f>TRUNC(E73*D73,1)</f>
        <v>37697.699999999997</v>
      </c>
      <c r="G73" s="12">
        <v>0</v>
      </c>
      <c r="H73" s="13">
        <f>TRUNC(G73*D73,1)</f>
        <v>0</v>
      </c>
      <c r="I73" s="12">
        <v>0</v>
      </c>
      <c r="J73" s="13">
        <f>TRUNC(I73*D73,1)</f>
        <v>0</v>
      </c>
      <c r="K73" s="12">
        <f t="shared" si="9"/>
        <v>37697.699999999997</v>
      </c>
      <c r="L73" s="13">
        <f t="shared" si="9"/>
        <v>37697.699999999997</v>
      </c>
      <c r="M73" s="8" t="s">
        <v>50</v>
      </c>
      <c r="N73" s="2" t="s">
        <v>156</v>
      </c>
      <c r="O73" s="2" t="s">
        <v>264</v>
      </c>
      <c r="P73" s="2" t="s">
        <v>54</v>
      </c>
      <c r="Q73" s="2" t="s">
        <v>54</v>
      </c>
      <c r="R73" s="2" t="s">
        <v>54</v>
      </c>
      <c r="S73" s="3">
        <v>3</v>
      </c>
      <c r="T73" s="3">
        <v>0</v>
      </c>
      <c r="U73" s="3">
        <v>1</v>
      </c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50</v>
      </c>
      <c r="AW73" s="2" t="s">
        <v>337</v>
      </c>
      <c r="AX73" s="2" t="s">
        <v>50</v>
      </c>
      <c r="AY73" s="2" t="s">
        <v>50</v>
      </c>
    </row>
    <row r="74" spans="1:51" ht="30" customHeight="1" x14ac:dyDescent="0.3">
      <c r="A74" s="8" t="s">
        <v>266</v>
      </c>
      <c r="B74" s="8" t="s">
        <v>50</v>
      </c>
      <c r="C74" s="8" t="s">
        <v>50</v>
      </c>
      <c r="D74" s="9"/>
      <c r="E74" s="12"/>
      <c r="F74" s="13">
        <f>TRUNC(SUMIF(N70:N73, N69, F70:F73),0)</f>
        <v>37697</v>
      </c>
      <c r="G74" s="12"/>
      <c r="H74" s="13">
        <f>TRUNC(SUMIF(N70:N73, N69, H70:H73),0)</f>
        <v>0</v>
      </c>
      <c r="I74" s="12"/>
      <c r="J74" s="13">
        <f>TRUNC(SUMIF(N70:N73, N69, J70:J73),0)</f>
        <v>0</v>
      </c>
      <c r="K74" s="12"/>
      <c r="L74" s="13">
        <f>F74+H74+J74</f>
        <v>37697</v>
      </c>
      <c r="M74" s="8" t="s">
        <v>50</v>
      </c>
      <c r="N74" s="2" t="s">
        <v>103</v>
      </c>
      <c r="O74" s="2" t="s">
        <v>103</v>
      </c>
      <c r="P74" s="2" t="s">
        <v>50</v>
      </c>
      <c r="Q74" s="2" t="s">
        <v>50</v>
      </c>
      <c r="R74" s="2" t="s">
        <v>50</v>
      </c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50</v>
      </c>
      <c r="AW74" s="2" t="s">
        <v>50</v>
      </c>
      <c r="AX74" s="2" t="s">
        <v>50</v>
      </c>
      <c r="AY74" s="2" t="s">
        <v>50</v>
      </c>
    </row>
    <row r="75" spans="1:51" ht="30" customHeight="1" x14ac:dyDescent="0.3">
      <c r="A75" s="9"/>
      <c r="B75" s="9"/>
      <c r="C75" s="9"/>
      <c r="D75" s="9"/>
      <c r="E75" s="12"/>
      <c r="F75" s="13"/>
      <c r="G75" s="12"/>
      <c r="H75" s="13"/>
      <c r="I75" s="12"/>
      <c r="J75" s="13"/>
      <c r="K75" s="12"/>
      <c r="L75" s="13"/>
      <c r="M75" s="9"/>
    </row>
    <row r="76" spans="1:51" ht="30" customHeight="1" x14ac:dyDescent="0.3">
      <c r="A76" s="46" t="s">
        <v>338</v>
      </c>
      <c r="B76" s="46"/>
      <c r="C76" s="46"/>
      <c r="D76" s="46"/>
      <c r="E76" s="47"/>
      <c r="F76" s="48"/>
      <c r="G76" s="47"/>
      <c r="H76" s="48"/>
      <c r="I76" s="47"/>
      <c r="J76" s="48"/>
      <c r="K76" s="47"/>
      <c r="L76" s="48"/>
      <c r="M76" s="46"/>
      <c r="N76" s="1" t="s">
        <v>145</v>
      </c>
    </row>
    <row r="77" spans="1:51" ht="30" customHeight="1" x14ac:dyDescent="0.3">
      <c r="A77" s="8" t="s">
        <v>340</v>
      </c>
      <c r="B77" s="8" t="s">
        <v>341</v>
      </c>
      <c r="C77" s="8" t="s">
        <v>143</v>
      </c>
      <c r="D77" s="9">
        <v>1</v>
      </c>
      <c r="E77" s="12">
        <f>단가대비표!O48</f>
        <v>179000</v>
      </c>
      <c r="F77" s="13">
        <f>TRUNC(E77*D77,1)</f>
        <v>179000</v>
      </c>
      <c r="G77" s="12">
        <f>단가대비표!P48</f>
        <v>0</v>
      </c>
      <c r="H77" s="13">
        <f>TRUNC(G77*D77,1)</f>
        <v>0</v>
      </c>
      <c r="I77" s="12">
        <f>단가대비표!V48</f>
        <v>0</v>
      </c>
      <c r="J77" s="13">
        <f>TRUNC(I77*D77,1)</f>
        <v>0</v>
      </c>
      <c r="K77" s="12">
        <f t="shared" ref="K77:L81" si="10">TRUNC(E77+G77+I77,1)</f>
        <v>179000</v>
      </c>
      <c r="L77" s="13">
        <f t="shared" si="10"/>
        <v>179000</v>
      </c>
      <c r="M77" s="8" t="s">
        <v>250</v>
      </c>
      <c r="N77" s="2" t="s">
        <v>50</v>
      </c>
      <c r="O77" s="2" t="s">
        <v>342</v>
      </c>
      <c r="P77" s="2" t="s">
        <v>54</v>
      </c>
      <c r="Q77" s="2" t="s">
        <v>54</v>
      </c>
      <c r="R77" s="2" t="s">
        <v>55</v>
      </c>
      <c r="S77" s="3"/>
      <c r="T77" s="3"/>
      <c r="U77" s="3"/>
      <c r="V77" s="3"/>
      <c r="W77" s="3">
        <v>2</v>
      </c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2" t="s">
        <v>50</v>
      </c>
      <c r="AW77" s="2" t="s">
        <v>343</v>
      </c>
      <c r="AX77" s="2" t="s">
        <v>50</v>
      </c>
      <c r="AY77" s="2" t="s">
        <v>253</v>
      </c>
    </row>
    <row r="78" spans="1:51" ht="30" customHeight="1" x14ac:dyDescent="0.3">
      <c r="A78" s="8" t="s">
        <v>313</v>
      </c>
      <c r="B78" s="8" t="s">
        <v>255</v>
      </c>
      <c r="C78" s="8" t="s">
        <v>256</v>
      </c>
      <c r="D78" s="9">
        <f>공량산출근거서_일위대가!K75</f>
        <v>0.32</v>
      </c>
      <c r="E78" s="12">
        <f>단가대비표!O56</f>
        <v>0</v>
      </c>
      <c r="F78" s="13">
        <f>TRUNC(E78*D78,1)</f>
        <v>0</v>
      </c>
      <c r="G78" s="12">
        <f>단가대비표!P56</f>
        <v>405235</v>
      </c>
      <c r="H78" s="13">
        <f>TRUNC(G78*D78,1)</f>
        <v>129675.2</v>
      </c>
      <c r="I78" s="12">
        <f>단가대비표!V56</f>
        <v>0</v>
      </c>
      <c r="J78" s="13">
        <f>TRUNC(I78*D78,1)</f>
        <v>0</v>
      </c>
      <c r="K78" s="12">
        <f t="shared" si="10"/>
        <v>405235</v>
      </c>
      <c r="L78" s="13">
        <f t="shared" si="10"/>
        <v>129675.2</v>
      </c>
      <c r="M78" s="8" t="s">
        <v>250</v>
      </c>
      <c r="N78" s="2" t="s">
        <v>50</v>
      </c>
      <c r="O78" s="2" t="s">
        <v>314</v>
      </c>
      <c r="P78" s="2" t="s">
        <v>54</v>
      </c>
      <c r="Q78" s="2" t="s">
        <v>54</v>
      </c>
      <c r="R78" s="2" t="s">
        <v>55</v>
      </c>
      <c r="S78" s="3"/>
      <c r="T78" s="3"/>
      <c r="U78" s="3"/>
      <c r="V78" s="3">
        <v>1</v>
      </c>
      <c r="W78" s="3">
        <v>2</v>
      </c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50</v>
      </c>
      <c r="AW78" s="2" t="s">
        <v>344</v>
      </c>
      <c r="AX78" s="2" t="s">
        <v>50</v>
      </c>
      <c r="AY78" s="2" t="s">
        <v>253</v>
      </c>
    </row>
    <row r="79" spans="1:51" ht="30" customHeight="1" x14ac:dyDescent="0.3">
      <c r="A79" s="8" t="s">
        <v>279</v>
      </c>
      <c r="B79" s="8" t="s">
        <v>255</v>
      </c>
      <c r="C79" s="8" t="s">
        <v>256</v>
      </c>
      <c r="D79" s="9">
        <f>공량산출근거서_일위대가!K74</f>
        <v>0.32</v>
      </c>
      <c r="E79" s="12">
        <f>단가대비표!O53</f>
        <v>0</v>
      </c>
      <c r="F79" s="13">
        <f>TRUNC(E79*D79,1)</f>
        <v>0</v>
      </c>
      <c r="G79" s="12">
        <f>단가대비표!P53</f>
        <v>221506</v>
      </c>
      <c r="H79" s="13">
        <f>TRUNC(G79*D79,1)</f>
        <v>70881.899999999994</v>
      </c>
      <c r="I79" s="12">
        <f>단가대비표!V53</f>
        <v>0</v>
      </c>
      <c r="J79" s="13">
        <f>TRUNC(I79*D79,1)</f>
        <v>0</v>
      </c>
      <c r="K79" s="12">
        <f t="shared" si="10"/>
        <v>221506</v>
      </c>
      <c r="L79" s="13">
        <f t="shared" si="10"/>
        <v>70881.899999999994</v>
      </c>
      <c r="M79" s="8" t="s">
        <v>250</v>
      </c>
      <c r="N79" s="2" t="s">
        <v>50</v>
      </c>
      <c r="O79" s="2" t="s">
        <v>280</v>
      </c>
      <c r="P79" s="2" t="s">
        <v>54</v>
      </c>
      <c r="Q79" s="2" t="s">
        <v>54</v>
      </c>
      <c r="R79" s="2" t="s">
        <v>55</v>
      </c>
      <c r="S79" s="3"/>
      <c r="T79" s="3"/>
      <c r="U79" s="3"/>
      <c r="V79" s="3">
        <v>1</v>
      </c>
      <c r="W79" s="3">
        <v>2</v>
      </c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50</v>
      </c>
      <c r="AW79" s="2" t="s">
        <v>345</v>
      </c>
      <c r="AX79" s="2" t="s">
        <v>50</v>
      </c>
      <c r="AY79" s="2" t="s">
        <v>253</v>
      </c>
    </row>
    <row r="80" spans="1:51" ht="30" customHeight="1" x14ac:dyDescent="0.3">
      <c r="A80" s="8" t="s">
        <v>259</v>
      </c>
      <c r="B80" s="8" t="s">
        <v>260</v>
      </c>
      <c r="C80" s="8" t="s">
        <v>100</v>
      </c>
      <c r="D80" s="9">
        <v>1</v>
      </c>
      <c r="E80" s="12">
        <f>TRUNC(SUMIF(V77:V81, RIGHTB(O80, 1), H77:H81)*U80, 2)</f>
        <v>6016.71</v>
      </c>
      <c r="F80" s="13">
        <f>TRUNC(E80*D80,1)</f>
        <v>6016.7</v>
      </c>
      <c r="G80" s="12">
        <v>0</v>
      </c>
      <c r="H80" s="13">
        <f>TRUNC(G80*D80,1)</f>
        <v>0</v>
      </c>
      <c r="I80" s="12">
        <v>0</v>
      </c>
      <c r="J80" s="13">
        <f>TRUNC(I80*D80,1)</f>
        <v>0</v>
      </c>
      <c r="K80" s="12">
        <f t="shared" si="10"/>
        <v>6016.7</v>
      </c>
      <c r="L80" s="13">
        <f t="shared" si="10"/>
        <v>6016.7</v>
      </c>
      <c r="M80" s="8" t="s">
        <v>250</v>
      </c>
      <c r="N80" s="2" t="s">
        <v>50</v>
      </c>
      <c r="O80" s="2" t="s">
        <v>101</v>
      </c>
      <c r="P80" s="2" t="s">
        <v>54</v>
      </c>
      <c r="Q80" s="2" t="s">
        <v>54</v>
      </c>
      <c r="R80" s="2" t="s">
        <v>54</v>
      </c>
      <c r="S80" s="3">
        <v>1</v>
      </c>
      <c r="T80" s="3">
        <v>0</v>
      </c>
      <c r="U80" s="3">
        <v>0.03</v>
      </c>
      <c r="V80" s="3"/>
      <c r="W80" s="3">
        <v>2</v>
      </c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50</v>
      </c>
      <c r="AW80" s="2" t="s">
        <v>346</v>
      </c>
      <c r="AX80" s="2" t="s">
        <v>50</v>
      </c>
      <c r="AY80" s="2" t="s">
        <v>253</v>
      </c>
    </row>
    <row r="81" spans="1:51" ht="30" customHeight="1" x14ac:dyDescent="0.3">
      <c r="A81" s="8" t="s">
        <v>318</v>
      </c>
      <c r="B81" s="8" t="s">
        <v>263</v>
      </c>
      <c r="C81" s="8" t="s">
        <v>100</v>
      </c>
      <c r="D81" s="9">
        <v>1</v>
      </c>
      <c r="E81" s="12">
        <f>TRUNC(SUMIF(W77:W81, RIGHTB(O81, 1), L77:L81)*U81, 2)</f>
        <v>385573.8</v>
      </c>
      <c r="F81" s="13">
        <f>TRUNC(E81*D81,1)</f>
        <v>385573.8</v>
      </c>
      <c r="G81" s="12">
        <v>0</v>
      </c>
      <c r="H81" s="13">
        <f>TRUNC(G81*D81,1)</f>
        <v>0</v>
      </c>
      <c r="I81" s="12">
        <v>0</v>
      </c>
      <c r="J81" s="13">
        <f>TRUNC(I81*D81,1)</f>
        <v>0</v>
      </c>
      <c r="K81" s="12">
        <f t="shared" si="10"/>
        <v>385573.8</v>
      </c>
      <c r="L81" s="13">
        <f t="shared" si="10"/>
        <v>385573.8</v>
      </c>
      <c r="M81" s="8" t="s">
        <v>50</v>
      </c>
      <c r="N81" s="2" t="s">
        <v>145</v>
      </c>
      <c r="O81" s="2" t="s">
        <v>264</v>
      </c>
      <c r="P81" s="2" t="s">
        <v>54</v>
      </c>
      <c r="Q81" s="2" t="s">
        <v>54</v>
      </c>
      <c r="R81" s="2" t="s">
        <v>54</v>
      </c>
      <c r="S81" s="3">
        <v>3</v>
      </c>
      <c r="T81" s="3">
        <v>0</v>
      </c>
      <c r="U81" s="3">
        <v>1</v>
      </c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2" t="s">
        <v>50</v>
      </c>
      <c r="AW81" s="2" t="s">
        <v>347</v>
      </c>
      <c r="AX81" s="2" t="s">
        <v>50</v>
      </c>
      <c r="AY81" s="2" t="s">
        <v>50</v>
      </c>
    </row>
    <row r="82" spans="1:51" ht="30" customHeight="1" x14ac:dyDescent="0.3">
      <c r="A82" s="8" t="s">
        <v>266</v>
      </c>
      <c r="B82" s="8" t="s">
        <v>50</v>
      </c>
      <c r="C82" s="8" t="s">
        <v>50</v>
      </c>
      <c r="D82" s="9"/>
      <c r="E82" s="12"/>
      <c r="F82" s="13">
        <f>TRUNC(SUMIF(N77:N81, N76, F77:F81),0)</f>
        <v>385573</v>
      </c>
      <c r="G82" s="12"/>
      <c r="H82" s="13">
        <f>TRUNC(SUMIF(N77:N81, N76, H77:H81),0)</f>
        <v>0</v>
      </c>
      <c r="I82" s="12"/>
      <c r="J82" s="13">
        <f>TRUNC(SUMIF(N77:N81, N76, J77:J81),0)</f>
        <v>0</v>
      </c>
      <c r="K82" s="12"/>
      <c r="L82" s="13">
        <f>F82+H82+J82</f>
        <v>385573</v>
      </c>
      <c r="M82" s="8" t="s">
        <v>50</v>
      </c>
      <c r="N82" s="2" t="s">
        <v>103</v>
      </c>
      <c r="O82" s="2" t="s">
        <v>103</v>
      </c>
      <c r="P82" s="2" t="s">
        <v>50</v>
      </c>
      <c r="Q82" s="2" t="s">
        <v>50</v>
      </c>
      <c r="R82" s="2" t="s">
        <v>50</v>
      </c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2" t="s">
        <v>50</v>
      </c>
      <c r="AW82" s="2" t="s">
        <v>50</v>
      </c>
      <c r="AX82" s="2" t="s">
        <v>50</v>
      </c>
      <c r="AY82" s="2" t="s">
        <v>50</v>
      </c>
    </row>
    <row r="83" spans="1:51" ht="30" customHeight="1" x14ac:dyDescent="0.3">
      <c r="A83" s="9"/>
      <c r="B83" s="9"/>
      <c r="C83" s="9"/>
      <c r="D83" s="9"/>
      <c r="E83" s="12"/>
      <c r="F83" s="13"/>
      <c r="G83" s="12"/>
      <c r="H83" s="13"/>
      <c r="I83" s="12"/>
      <c r="J83" s="13"/>
      <c r="K83" s="12"/>
      <c r="L83" s="13"/>
      <c r="M83" s="9"/>
    </row>
    <row r="84" spans="1:51" ht="30" customHeight="1" x14ac:dyDescent="0.3">
      <c r="A84" s="46" t="s">
        <v>348</v>
      </c>
      <c r="B84" s="46"/>
      <c r="C84" s="46"/>
      <c r="D84" s="46"/>
      <c r="E84" s="47"/>
      <c r="F84" s="48"/>
      <c r="G84" s="47"/>
      <c r="H84" s="48"/>
      <c r="I84" s="47"/>
      <c r="J84" s="48"/>
      <c r="K84" s="47"/>
      <c r="L84" s="48"/>
      <c r="M84" s="46"/>
      <c r="N84" s="1" t="s">
        <v>115</v>
      </c>
    </row>
    <row r="85" spans="1:51" ht="30" customHeight="1" x14ac:dyDescent="0.3">
      <c r="A85" s="8" t="s">
        <v>350</v>
      </c>
      <c r="B85" s="8" t="s">
        <v>351</v>
      </c>
      <c r="C85" s="8" t="s">
        <v>113</v>
      </c>
      <c r="D85" s="9">
        <v>1</v>
      </c>
      <c r="E85" s="12">
        <f>단가대비표!O40</f>
        <v>3500000</v>
      </c>
      <c r="F85" s="13">
        <f>TRUNC(E85*D85,1)</f>
        <v>3500000</v>
      </c>
      <c r="G85" s="12">
        <f>단가대비표!P40</f>
        <v>0</v>
      </c>
      <c r="H85" s="13">
        <f>TRUNC(G85*D85,1)</f>
        <v>0</v>
      </c>
      <c r="I85" s="12">
        <f>단가대비표!V40</f>
        <v>0</v>
      </c>
      <c r="J85" s="13">
        <f>TRUNC(I85*D85,1)</f>
        <v>0</v>
      </c>
      <c r="K85" s="12">
        <f t="shared" ref="K85:L89" si="11">TRUNC(E85+G85+I85,1)</f>
        <v>3500000</v>
      </c>
      <c r="L85" s="13">
        <f t="shared" si="11"/>
        <v>3500000</v>
      </c>
      <c r="M85" s="8" t="s">
        <v>250</v>
      </c>
      <c r="N85" s="2" t="s">
        <v>50</v>
      </c>
      <c r="O85" s="2" t="s">
        <v>352</v>
      </c>
      <c r="P85" s="2" t="s">
        <v>54</v>
      </c>
      <c r="Q85" s="2" t="s">
        <v>54</v>
      </c>
      <c r="R85" s="2" t="s">
        <v>55</v>
      </c>
      <c r="S85" s="3"/>
      <c r="T85" s="3"/>
      <c r="U85" s="3"/>
      <c r="V85" s="3"/>
      <c r="W85" s="3">
        <v>2</v>
      </c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50</v>
      </c>
      <c r="AW85" s="2" t="s">
        <v>353</v>
      </c>
      <c r="AX85" s="2" t="s">
        <v>50</v>
      </c>
      <c r="AY85" s="2" t="s">
        <v>253</v>
      </c>
    </row>
    <row r="86" spans="1:51" ht="30" customHeight="1" x14ac:dyDescent="0.3">
      <c r="A86" s="8" t="s">
        <v>354</v>
      </c>
      <c r="B86" s="8" t="s">
        <v>355</v>
      </c>
      <c r="C86" s="8" t="s">
        <v>256</v>
      </c>
      <c r="D86" s="9">
        <f>공량산출근거서_일위대가!K80</f>
        <v>0.39</v>
      </c>
      <c r="E86" s="12">
        <f>단가대비표!O59</f>
        <v>0</v>
      </c>
      <c r="F86" s="13">
        <f>TRUNC(E86*D86,1)</f>
        <v>0</v>
      </c>
      <c r="G86" s="12">
        <f>단가대비표!P59</f>
        <v>445000</v>
      </c>
      <c r="H86" s="13">
        <f>TRUNC(G86*D86,1)</f>
        <v>173550</v>
      </c>
      <c r="I86" s="12">
        <f>단가대비표!V59</f>
        <v>0</v>
      </c>
      <c r="J86" s="13">
        <f>TRUNC(I86*D86,1)</f>
        <v>0</v>
      </c>
      <c r="K86" s="12">
        <f t="shared" si="11"/>
        <v>445000</v>
      </c>
      <c r="L86" s="13">
        <f t="shared" si="11"/>
        <v>173550</v>
      </c>
      <c r="M86" s="8" t="s">
        <v>250</v>
      </c>
      <c r="N86" s="2" t="s">
        <v>50</v>
      </c>
      <c r="O86" s="2" t="s">
        <v>356</v>
      </c>
      <c r="P86" s="2" t="s">
        <v>54</v>
      </c>
      <c r="Q86" s="2" t="s">
        <v>54</v>
      </c>
      <c r="R86" s="2" t="s">
        <v>55</v>
      </c>
      <c r="S86" s="3"/>
      <c r="T86" s="3"/>
      <c r="U86" s="3"/>
      <c r="V86" s="3">
        <v>1</v>
      </c>
      <c r="W86" s="3">
        <v>2</v>
      </c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2" t="s">
        <v>50</v>
      </c>
      <c r="AW86" s="2" t="s">
        <v>357</v>
      </c>
      <c r="AX86" s="2" t="s">
        <v>50</v>
      </c>
      <c r="AY86" s="2" t="s">
        <v>253</v>
      </c>
    </row>
    <row r="87" spans="1:51" ht="30" customHeight="1" x14ac:dyDescent="0.3">
      <c r="A87" s="8" t="s">
        <v>358</v>
      </c>
      <c r="B87" s="8" t="s">
        <v>355</v>
      </c>
      <c r="C87" s="8" t="s">
        <v>256</v>
      </c>
      <c r="D87" s="9">
        <f>공량산출근거서_일위대가!K79</f>
        <v>0.39</v>
      </c>
      <c r="E87" s="12">
        <f>단가대비표!O58</f>
        <v>0</v>
      </c>
      <c r="F87" s="13">
        <f>TRUNC(E87*D87,1)</f>
        <v>0</v>
      </c>
      <c r="G87" s="12">
        <f>단가대비표!P58</f>
        <v>384609</v>
      </c>
      <c r="H87" s="13">
        <f>TRUNC(G87*D87,1)</f>
        <v>149997.5</v>
      </c>
      <c r="I87" s="12">
        <f>단가대비표!V58</f>
        <v>0</v>
      </c>
      <c r="J87" s="13">
        <f>TRUNC(I87*D87,1)</f>
        <v>0</v>
      </c>
      <c r="K87" s="12">
        <f t="shared" si="11"/>
        <v>384609</v>
      </c>
      <c r="L87" s="13">
        <f t="shared" si="11"/>
        <v>149997.5</v>
      </c>
      <c r="M87" s="8" t="s">
        <v>250</v>
      </c>
      <c r="N87" s="2" t="s">
        <v>50</v>
      </c>
      <c r="O87" s="2" t="s">
        <v>359</v>
      </c>
      <c r="P87" s="2" t="s">
        <v>54</v>
      </c>
      <c r="Q87" s="2" t="s">
        <v>54</v>
      </c>
      <c r="R87" s="2" t="s">
        <v>55</v>
      </c>
      <c r="S87" s="3"/>
      <c r="T87" s="3"/>
      <c r="U87" s="3"/>
      <c r="V87" s="3">
        <v>1</v>
      </c>
      <c r="W87" s="3">
        <v>2</v>
      </c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2" t="s">
        <v>50</v>
      </c>
      <c r="AW87" s="2" t="s">
        <v>360</v>
      </c>
      <c r="AX87" s="2" t="s">
        <v>50</v>
      </c>
      <c r="AY87" s="2" t="s">
        <v>253</v>
      </c>
    </row>
    <row r="88" spans="1:51" ht="30" customHeight="1" x14ac:dyDescent="0.3">
      <c r="A88" s="8" t="s">
        <v>259</v>
      </c>
      <c r="B88" s="8" t="s">
        <v>260</v>
      </c>
      <c r="C88" s="8" t="s">
        <v>100</v>
      </c>
      <c r="D88" s="9">
        <v>1</v>
      </c>
      <c r="E88" s="12">
        <f>TRUNC(SUMIF(V85:V89, RIGHTB(O88, 1), H85:H89)*U88, 2)</f>
        <v>9706.42</v>
      </c>
      <c r="F88" s="13">
        <f>TRUNC(E88*D88,1)</f>
        <v>9706.4</v>
      </c>
      <c r="G88" s="12">
        <v>0</v>
      </c>
      <c r="H88" s="13">
        <f>TRUNC(G88*D88,1)</f>
        <v>0</v>
      </c>
      <c r="I88" s="12">
        <v>0</v>
      </c>
      <c r="J88" s="13">
        <f>TRUNC(I88*D88,1)</f>
        <v>0</v>
      </c>
      <c r="K88" s="12">
        <f t="shared" si="11"/>
        <v>9706.4</v>
      </c>
      <c r="L88" s="13">
        <f t="shared" si="11"/>
        <v>9706.4</v>
      </c>
      <c r="M88" s="8" t="s">
        <v>250</v>
      </c>
      <c r="N88" s="2" t="s">
        <v>50</v>
      </c>
      <c r="O88" s="2" t="s">
        <v>101</v>
      </c>
      <c r="P88" s="2" t="s">
        <v>54</v>
      </c>
      <c r="Q88" s="2" t="s">
        <v>54</v>
      </c>
      <c r="R88" s="2" t="s">
        <v>54</v>
      </c>
      <c r="S88" s="3">
        <v>1</v>
      </c>
      <c r="T88" s="3">
        <v>0</v>
      </c>
      <c r="U88" s="3">
        <v>0.03</v>
      </c>
      <c r="V88" s="3"/>
      <c r="W88" s="3">
        <v>2</v>
      </c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2" t="s">
        <v>50</v>
      </c>
      <c r="AW88" s="2" t="s">
        <v>361</v>
      </c>
      <c r="AX88" s="2" t="s">
        <v>50</v>
      </c>
      <c r="AY88" s="2" t="s">
        <v>253</v>
      </c>
    </row>
    <row r="89" spans="1:51" ht="30" customHeight="1" x14ac:dyDescent="0.3">
      <c r="A89" s="8" t="s">
        <v>362</v>
      </c>
      <c r="B89" s="8" t="s">
        <v>263</v>
      </c>
      <c r="C89" s="8" t="s">
        <v>100</v>
      </c>
      <c r="D89" s="9">
        <v>1</v>
      </c>
      <c r="E89" s="12">
        <f>TRUNC(SUMIF(W85:W89, RIGHTB(O89, 1), L85:L89)*U89, 2)</f>
        <v>3833253.9</v>
      </c>
      <c r="F89" s="13">
        <f>TRUNC(E89*D89,1)</f>
        <v>3833253.9</v>
      </c>
      <c r="G89" s="12">
        <v>0</v>
      </c>
      <c r="H89" s="13">
        <f>TRUNC(G89*D89,1)</f>
        <v>0</v>
      </c>
      <c r="I89" s="12">
        <v>0</v>
      </c>
      <c r="J89" s="13">
        <f>TRUNC(I89*D89,1)</f>
        <v>0</v>
      </c>
      <c r="K89" s="12">
        <f t="shared" si="11"/>
        <v>3833253.9</v>
      </c>
      <c r="L89" s="13">
        <f t="shared" si="11"/>
        <v>3833253.9</v>
      </c>
      <c r="M89" s="8" t="s">
        <v>50</v>
      </c>
      <c r="N89" s="2" t="s">
        <v>115</v>
      </c>
      <c r="O89" s="2" t="s">
        <v>264</v>
      </c>
      <c r="P89" s="2" t="s">
        <v>54</v>
      </c>
      <c r="Q89" s="2" t="s">
        <v>54</v>
      </c>
      <c r="R89" s="2" t="s">
        <v>54</v>
      </c>
      <c r="S89" s="3">
        <v>3</v>
      </c>
      <c r="T89" s="3">
        <v>0</v>
      </c>
      <c r="U89" s="3">
        <v>1</v>
      </c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2" t="s">
        <v>50</v>
      </c>
      <c r="AW89" s="2" t="s">
        <v>363</v>
      </c>
      <c r="AX89" s="2" t="s">
        <v>50</v>
      </c>
      <c r="AY89" s="2" t="s">
        <v>50</v>
      </c>
    </row>
    <row r="90" spans="1:51" ht="30" customHeight="1" x14ac:dyDescent="0.3">
      <c r="A90" s="8" t="s">
        <v>266</v>
      </c>
      <c r="B90" s="8" t="s">
        <v>50</v>
      </c>
      <c r="C90" s="8" t="s">
        <v>50</v>
      </c>
      <c r="D90" s="9"/>
      <c r="E90" s="12"/>
      <c r="F90" s="13">
        <f>TRUNC(SUMIF(N85:N89, N84, F85:F89),0)</f>
        <v>3833253</v>
      </c>
      <c r="G90" s="12"/>
      <c r="H90" s="13">
        <f>TRUNC(SUMIF(N85:N89, N84, H85:H89),0)</f>
        <v>0</v>
      </c>
      <c r="I90" s="12"/>
      <c r="J90" s="13">
        <f>TRUNC(SUMIF(N85:N89, N84, J85:J89),0)</f>
        <v>0</v>
      </c>
      <c r="K90" s="12"/>
      <c r="L90" s="13">
        <f>F90+H90+J90</f>
        <v>3833253</v>
      </c>
      <c r="M90" s="8" t="s">
        <v>50</v>
      </c>
      <c r="N90" s="2" t="s">
        <v>103</v>
      </c>
      <c r="O90" s="2" t="s">
        <v>103</v>
      </c>
      <c r="P90" s="2" t="s">
        <v>50</v>
      </c>
      <c r="Q90" s="2" t="s">
        <v>50</v>
      </c>
      <c r="R90" s="2" t="s">
        <v>50</v>
      </c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2" t="s">
        <v>50</v>
      </c>
      <c r="AW90" s="2" t="s">
        <v>50</v>
      </c>
      <c r="AX90" s="2" t="s">
        <v>50</v>
      </c>
      <c r="AY90" s="2" t="s">
        <v>50</v>
      </c>
    </row>
    <row r="91" spans="1:51" ht="30" customHeight="1" x14ac:dyDescent="0.3">
      <c r="A91" s="9"/>
      <c r="B91" s="9"/>
      <c r="C91" s="9"/>
      <c r="D91" s="9"/>
      <c r="E91" s="12"/>
      <c r="F91" s="13"/>
      <c r="G91" s="12"/>
      <c r="H91" s="13"/>
      <c r="I91" s="12"/>
      <c r="J91" s="13"/>
      <c r="K91" s="12"/>
      <c r="L91" s="13"/>
      <c r="M91" s="9"/>
    </row>
    <row r="92" spans="1:51" ht="30" customHeight="1" x14ac:dyDescent="0.3">
      <c r="A92" s="46" t="s">
        <v>364</v>
      </c>
      <c r="B92" s="46"/>
      <c r="C92" s="46"/>
      <c r="D92" s="46"/>
      <c r="E92" s="47"/>
      <c r="F92" s="48"/>
      <c r="G92" s="47"/>
      <c r="H92" s="48"/>
      <c r="I92" s="47"/>
      <c r="J92" s="48"/>
      <c r="K92" s="47"/>
      <c r="L92" s="48"/>
      <c r="M92" s="46"/>
      <c r="N92" s="1" t="s">
        <v>160</v>
      </c>
    </row>
    <row r="93" spans="1:51" ht="30" customHeight="1" x14ac:dyDescent="0.3">
      <c r="A93" s="8" t="s">
        <v>366</v>
      </c>
      <c r="B93" s="8" t="s">
        <v>158</v>
      </c>
      <c r="C93" s="8" t="s">
        <v>113</v>
      </c>
      <c r="D93" s="9">
        <v>1</v>
      </c>
      <c r="E93" s="12">
        <f>단가대비표!O41</f>
        <v>35500</v>
      </c>
      <c r="F93" s="13">
        <f>TRUNC(E93*D93,1)</f>
        <v>35500</v>
      </c>
      <c r="G93" s="12">
        <f>단가대비표!P41</f>
        <v>0</v>
      </c>
      <c r="H93" s="13">
        <f>TRUNC(G93*D93,1)</f>
        <v>0</v>
      </c>
      <c r="I93" s="12">
        <f>단가대비표!V41</f>
        <v>0</v>
      </c>
      <c r="J93" s="13">
        <f>TRUNC(I93*D93,1)</f>
        <v>0</v>
      </c>
      <c r="K93" s="12">
        <f t="shared" ref="K93:L97" si="12">TRUNC(E93+G93+I93,1)</f>
        <v>35500</v>
      </c>
      <c r="L93" s="13">
        <f t="shared" si="12"/>
        <v>35500</v>
      </c>
      <c r="M93" s="8" t="s">
        <v>250</v>
      </c>
      <c r="N93" s="2" t="s">
        <v>50</v>
      </c>
      <c r="O93" s="2" t="s">
        <v>367</v>
      </c>
      <c r="P93" s="2" t="s">
        <v>54</v>
      </c>
      <c r="Q93" s="2" t="s">
        <v>54</v>
      </c>
      <c r="R93" s="2" t="s">
        <v>55</v>
      </c>
      <c r="S93" s="3"/>
      <c r="T93" s="3"/>
      <c r="U93" s="3"/>
      <c r="V93" s="3"/>
      <c r="W93" s="3">
        <v>2</v>
      </c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2" t="s">
        <v>50</v>
      </c>
      <c r="AW93" s="2" t="s">
        <v>368</v>
      </c>
      <c r="AX93" s="2" t="s">
        <v>50</v>
      </c>
      <c r="AY93" s="2" t="s">
        <v>253</v>
      </c>
    </row>
    <row r="94" spans="1:51" ht="30" customHeight="1" x14ac:dyDescent="0.3">
      <c r="A94" s="8" t="s">
        <v>354</v>
      </c>
      <c r="B94" s="8" t="s">
        <v>355</v>
      </c>
      <c r="C94" s="8" t="s">
        <v>256</v>
      </c>
      <c r="D94" s="9">
        <f>공량산출근거서_일위대가!K85</f>
        <v>0.36</v>
      </c>
      <c r="E94" s="12">
        <f>단가대비표!O59</f>
        <v>0</v>
      </c>
      <c r="F94" s="13">
        <f>TRUNC(E94*D94,1)</f>
        <v>0</v>
      </c>
      <c r="G94" s="12">
        <f>단가대비표!P59</f>
        <v>445000</v>
      </c>
      <c r="H94" s="13">
        <f>TRUNC(G94*D94,1)</f>
        <v>160200</v>
      </c>
      <c r="I94" s="12">
        <f>단가대비표!V59</f>
        <v>0</v>
      </c>
      <c r="J94" s="13">
        <f>TRUNC(I94*D94,1)</f>
        <v>0</v>
      </c>
      <c r="K94" s="12">
        <f t="shared" si="12"/>
        <v>445000</v>
      </c>
      <c r="L94" s="13">
        <f t="shared" si="12"/>
        <v>160200</v>
      </c>
      <c r="M94" s="8" t="s">
        <v>250</v>
      </c>
      <c r="N94" s="2" t="s">
        <v>50</v>
      </c>
      <c r="O94" s="2" t="s">
        <v>356</v>
      </c>
      <c r="P94" s="2" t="s">
        <v>54</v>
      </c>
      <c r="Q94" s="2" t="s">
        <v>54</v>
      </c>
      <c r="R94" s="2" t="s">
        <v>55</v>
      </c>
      <c r="S94" s="3"/>
      <c r="T94" s="3"/>
      <c r="U94" s="3"/>
      <c r="V94" s="3">
        <v>1</v>
      </c>
      <c r="W94" s="3">
        <v>2</v>
      </c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2" t="s">
        <v>50</v>
      </c>
      <c r="AW94" s="2" t="s">
        <v>369</v>
      </c>
      <c r="AX94" s="2" t="s">
        <v>50</v>
      </c>
      <c r="AY94" s="2" t="s">
        <v>253</v>
      </c>
    </row>
    <row r="95" spans="1:51" ht="30" customHeight="1" x14ac:dyDescent="0.3">
      <c r="A95" s="8" t="s">
        <v>358</v>
      </c>
      <c r="B95" s="8" t="s">
        <v>355</v>
      </c>
      <c r="C95" s="8" t="s">
        <v>256</v>
      </c>
      <c r="D95" s="9">
        <f>공량산출근거서_일위대가!K84</f>
        <v>0.22</v>
      </c>
      <c r="E95" s="12">
        <f>단가대비표!O58</f>
        <v>0</v>
      </c>
      <c r="F95" s="13">
        <f>TRUNC(E95*D95,1)</f>
        <v>0</v>
      </c>
      <c r="G95" s="12">
        <f>단가대비표!P58</f>
        <v>384609</v>
      </c>
      <c r="H95" s="13">
        <f>TRUNC(G95*D95,1)</f>
        <v>84613.9</v>
      </c>
      <c r="I95" s="12">
        <f>단가대비표!V58</f>
        <v>0</v>
      </c>
      <c r="J95" s="13">
        <f>TRUNC(I95*D95,1)</f>
        <v>0</v>
      </c>
      <c r="K95" s="12">
        <f t="shared" si="12"/>
        <v>384609</v>
      </c>
      <c r="L95" s="13">
        <f t="shared" si="12"/>
        <v>84613.9</v>
      </c>
      <c r="M95" s="8" t="s">
        <v>250</v>
      </c>
      <c r="N95" s="2" t="s">
        <v>50</v>
      </c>
      <c r="O95" s="2" t="s">
        <v>359</v>
      </c>
      <c r="P95" s="2" t="s">
        <v>54</v>
      </c>
      <c r="Q95" s="2" t="s">
        <v>54</v>
      </c>
      <c r="R95" s="2" t="s">
        <v>55</v>
      </c>
      <c r="S95" s="3"/>
      <c r="T95" s="3"/>
      <c r="U95" s="3"/>
      <c r="V95" s="3">
        <v>1</v>
      </c>
      <c r="W95" s="3">
        <v>2</v>
      </c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2" t="s">
        <v>50</v>
      </c>
      <c r="AW95" s="2" t="s">
        <v>370</v>
      </c>
      <c r="AX95" s="2" t="s">
        <v>50</v>
      </c>
      <c r="AY95" s="2" t="s">
        <v>253</v>
      </c>
    </row>
    <row r="96" spans="1:51" ht="30" customHeight="1" x14ac:dyDescent="0.3">
      <c r="A96" s="8" t="s">
        <v>259</v>
      </c>
      <c r="B96" s="8" t="s">
        <v>260</v>
      </c>
      <c r="C96" s="8" t="s">
        <v>100</v>
      </c>
      <c r="D96" s="9">
        <v>1</v>
      </c>
      <c r="E96" s="12">
        <f>TRUNC(SUMIF(V93:V97, RIGHTB(O96, 1), H93:H97)*U96, 2)</f>
        <v>7344.41</v>
      </c>
      <c r="F96" s="13">
        <f>TRUNC(E96*D96,1)</f>
        <v>7344.4</v>
      </c>
      <c r="G96" s="12">
        <v>0</v>
      </c>
      <c r="H96" s="13">
        <f>TRUNC(G96*D96,1)</f>
        <v>0</v>
      </c>
      <c r="I96" s="12">
        <v>0</v>
      </c>
      <c r="J96" s="13">
        <f>TRUNC(I96*D96,1)</f>
        <v>0</v>
      </c>
      <c r="K96" s="12">
        <f t="shared" si="12"/>
        <v>7344.4</v>
      </c>
      <c r="L96" s="13">
        <f t="shared" si="12"/>
        <v>7344.4</v>
      </c>
      <c r="M96" s="8" t="s">
        <v>250</v>
      </c>
      <c r="N96" s="2" t="s">
        <v>50</v>
      </c>
      <c r="O96" s="2" t="s">
        <v>101</v>
      </c>
      <c r="P96" s="2" t="s">
        <v>54</v>
      </c>
      <c r="Q96" s="2" t="s">
        <v>54</v>
      </c>
      <c r="R96" s="2" t="s">
        <v>54</v>
      </c>
      <c r="S96" s="3">
        <v>1</v>
      </c>
      <c r="T96" s="3">
        <v>0</v>
      </c>
      <c r="U96" s="3">
        <v>0.03</v>
      </c>
      <c r="V96" s="3"/>
      <c r="W96" s="3">
        <v>2</v>
      </c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2" t="s">
        <v>50</v>
      </c>
      <c r="AW96" s="2" t="s">
        <v>371</v>
      </c>
      <c r="AX96" s="2" t="s">
        <v>50</v>
      </c>
      <c r="AY96" s="2" t="s">
        <v>253</v>
      </c>
    </row>
    <row r="97" spans="1:51" ht="30" customHeight="1" x14ac:dyDescent="0.3">
      <c r="A97" s="8" t="s">
        <v>262</v>
      </c>
      <c r="B97" s="8" t="s">
        <v>263</v>
      </c>
      <c r="C97" s="8" t="s">
        <v>100</v>
      </c>
      <c r="D97" s="9">
        <v>1</v>
      </c>
      <c r="E97" s="12">
        <f>TRUNC(SUMIF(W93:W97, RIGHTB(O97, 1), L93:L97)*U97, 2)</f>
        <v>287658.3</v>
      </c>
      <c r="F97" s="13">
        <f>TRUNC(E97*D97,1)</f>
        <v>287658.3</v>
      </c>
      <c r="G97" s="12">
        <v>0</v>
      </c>
      <c r="H97" s="13">
        <f>TRUNC(G97*D97,1)</f>
        <v>0</v>
      </c>
      <c r="I97" s="12">
        <v>0</v>
      </c>
      <c r="J97" s="13">
        <f>TRUNC(I97*D97,1)</f>
        <v>0</v>
      </c>
      <c r="K97" s="12">
        <f t="shared" si="12"/>
        <v>287658.3</v>
      </c>
      <c r="L97" s="13">
        <f t="shared" si="12"/>
        <v>287658.3</v>
      </c>
      <c r="M97" s="8" t="s">
        <v>50</v>
      </c>
      <c r="N97" s="2" t="s">
        <v>160</v>
      </c>
      <c r="O97" s="2" t="s">
        <v>264</v>
      </c>
      <c r="P97" s="2" t="s">
        <v>54</v>
      </c>
      <c r="Q97" s="2" t="s">
        <v>54</v>
      </c>
      <c r="R97" s="2" t="s">
        <v>54</v>
      </c>
      <c r="S97" s="3">
        <v>3</v>
      </c>
      <c r="T97" s="3">
        <v>0</v>
      </c>
      <c r="U97" s="3">
        <v>1</v>
      </c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2" t="s">
        <v>50</v>
      </c>
      <c r="AW97" s="2" t="s">
        <v>372</v>
      </c>
      <c r="AX97" s="2" t="s">
        <v>50</v>
      </c>
      <c r="AY97" s="2" t="s">
        <v>50</v>
      </c>
    </row>
    <row r="98" spans="1:51" ht="30" customHeight="1" x14ac:dyDescent="0.3">
      <c r="A98" s="8" t="s">
        <v>266</v>
      </c>
      <c r="B98" s="8" t="s">
        <v>50</v>
      </c>
      <c r="C98" s="8" t="s">
        <v>50</v>
      </c>
      <c r="D98" s="9"/>
      <c r="E98" s="12"/>
      <c r="F98" s="13">
        <f>TRUNC(SUMIF(N93:N97, N92, F93:F97),0)</f>
        <v>287658</v>
      </c>
      <c r="G98" s="12"/>
      <c r="H98" s="13">
        <f>TRUNC(SUMIF(N93:N97, N92, H93:H97),0)</f>
        <v>0</v>
      </c>
      <c r="I98" s="12"/>
      <c r="J98" s="13">
        <f>TRUNC(SUMIF(N93:N97, N92, J93:J97),0)</f>
        <v>0</v>
      </c>
      <c r="K98" s="12"/>
      <c r="L98" s="13">
        <f>F98+H98+J98</f>
        <v>287658</v>
      </c>
      <c r="M98" s="8" t="s">
        <v>50</v>
      </c>
      <c r="N98" s="2" t="s">
        <v>103</v>
      </c>
      <c r="O98" s="2" t="s">
        <v>103</v>
      </c>
      <c r="P98" s="2" t="s">
        <v>50</v>
      </c>
      <c r="Q98" s="2" t="s">
        <v>50</v>
      </c>
      <c r="R98" s="2" t="s">
        <v>50</v>
      </c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2" t="s">
        <v>50</v>
      </c>
      <c r="AW98" s="2" t="s">
        <v>50</v>
      </c>
      <c r="AX98" s="2" t="s">
        <v>50</v>
      </c>
      <c r="AY98" s="2" t="s">
        <v>50</v>
      </c>
    </row>
    <row r="99" spans="1:51" ht="30" customHeight="1" x14ac:dyDescent="0.3">
      <c r="A99" s="9"/>
      <c r="B99" s="9"/>
      <c r="C99" s="9"/>
      <c r="D99" s="9"/>
      <c r="E99" s="12"/>
      <c r="F99" s="13"/>
      <c r="G99" s="12"/>
      <c r="H99" s="13"/>
      <c r="I99" s="12"/>
      <c r="J99" s="13"/>
      <c r="K99" s="12"/>
      <c r="L99" s="13"/>
      <c r="M99" s="9"/>
    </row>
    <row r="100" spans="1:51" ht="30" customHeight="1" x14ac:dyDescent="0.3">
      <c r="A100" s="46" t="s">
        <v>373</v>
      </c>
      <c r="B100" s="46"/>
      <c r="C100" s="46"/>
      <c r="D100" s="46"/>
      <c r="E100" s="47"/>
      <c r="F100" s="48"/>
      <c r="G100" s="47"/>
      <c r="H100" s="48"/>
      <c r="I100" s="47"/>
      <c r="J100" s="48"/>
      <c r="K100" s="47"/>
      <c r="L100" s="48"/>
      <c r="M100" s="46"/>
      <c r="N100" s="1" t="s">
        <v>129</v>
      </c>
    </row>
    <row r="101" spans="1:51" ht="30" customHeight="1" x14ac:dyDescent="0.3">
      <c r="A101" s="8" t="s">
        <v>276</v>
      </c>
      <c r="B101" s="8" t="s">
        <v>255</v>
      </c>
      <c r="C101" s="8" t="s">
        <v>256</v>
      </c>
      <c r="D101" s="9">
        <v>0.43</v>
      </c>
      <c r="E101" s="12">
        <f>단가대비표!O55</f>
        <v>0</v>
      </c>
      <c r="F101" s="13">
        <f>TRUNC(E101*D101,1)</f>
        <v>0</v>
      </c>
      <c r="G101" s="12">
        <f>단가대비표!P55</f>
        <v>308930</v>
      </c>
      <c r="H101" s="13">
        <f>TRUNC(G101*D101,1)</f>
        <v>132839.9</v>
      </c>
      <c r="I101" s="12">
        <f>단가대비표!V55</f>
        <v>0</v>
      </c>
      <c r="J101" s="13">
        <f>TRUNC(I101*D101,1)</f>
        <v>0</v>
      </c>
      <c r="K101" s="12">
        <f t="shared" ref="K101:L104" si="13">TRUNC(E101+G101+I101,1)</f>
        <v>308930</v>
      </c>
      <c r="L101" s="13">
        <f t="shared" si="13"/>
        <v>132839.9</v>
      </c>
      <c r="M101" s="8" t="s">
        <v>250</v>
      </c>
      <c r="N101" s="2" t="s">
        <v>50</v>
      </c>
      <c r="O101" s="2" t="s">
        <v>277</v>
      </c>
      <c r="P101" s="2" t="s">
        <v>54</v>
      </c>
      <c r="Q101" s="2" t="s">
        <v>54</v>
      </c>
      <c r="R101" s="2" t="s">
        <v>55</v>
      </c>
      <c r="S101" s="3"/>
      <c r="T101" s="3"/>
      <c r="U101" s="3"/>
      <c r="V101" s="3">
        <v>1</v>
      </c>
      <c r="W101" s="3">
        <v>2</v>
      </c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2" t="s">
        <v>50</v>
      </c>
      <c r="AW101" s="2" t="s">
        <v>375</v>
      </c>
      <c r="AX101" s="2" t="s">
        <v>50</v>
      </c>
      <c r="AY101" s="2" t="s">
        <v>253</v>
      </c>
    </row>
    <row r="102" spans="1:51" ht="30" customHeight="1" x14ac:dyDescent="0.3">
      <c r="A102" s="8" t="s">
        <v>279</v>
      </c>
      <c r="B102" s="8" t="s">
        <v>255</v>
      </c>
      <c r="C102" s="8" t="s">
        <v>256</v>
      </c>
      <c r="D102" s="9">
        <v>0.43</v>
      </c>
      <c r="E102" s="12">
        <f>단가대비표!O53</f>
        <v>0</v>
      </c>
      <c r="F102" s="13">
        <f>TRUNC(E102*D102,1)</f>
        <v>0</v>
      </c>
      <c r="G102" s="12">
        <f>단가대비표!P53</f>
        <v>221506</v>
      </c>
      <c r="H102" s="13">
        <f>TRUNC(G102*D102,1)</f>
        <v>95247.5</v>
      </c>
      <c r="I102" s="12">
        <f>단가대비표!V53</f>
        <v>0</v>
      </c>
      <c r="J102" s="13">
        <f>TRUNC(I102*D102,1)</f>
        <v>0</v>
      </c>
      <c r="K102" s="12">
        <f t="shared" si="13"/>
        <v>221506</v>
      </c>
      <c r="L102" s="13">
        <f t="shared" si="13"/>
        <v>95247.5</v>
      </c>
      <c r="M102" s="8" t="s">
        <v>250</v>
      </c>
      <c r="N102" s="2" t="s">
        <v>50</v>
      </c>
      <c r="O102" s="2" t="s">
        <v>280</v>
      </c>
      <c r="P102" s="2" t="s">
        <v>54</v>
      </c>
      <c r="Q102" s="2" t="s">
        <v>54</v>
      </c>
      <c r="R102" s="2" t="s">
        <v>55</v>
      </c>
      <c r="S102" s="3"/>
      <c r="T102" s="3"/>
      <c r="U102" s="3"/>
      <c r="V102" s="3">
        <v>1</v>
      </c>
      <c r="W102" s="3">
        <v>2</v>
      </c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50</v>
      </c>
      <c r="AW102" s="2" t="s">
        <v>376</v>
      </c>
      <c r="AX102" s="2" t="s">
        <v>50</v>
      </c>
      <c r="AY102" s="2" t="s">
        <v>253</v>
      </c>
    </row>
    <row r="103" spans="1:51" ht="30" customHeight="1" x14ac:dyDescent="0.3">
      <c r="A103" s="8" t="s">
        <v>259</v>
      </c>
      <c r="B103" s="8" t="s">
        <v>260</v>
      </c>
      <c r="C103" s="8" t="s">
        <v>100</v>
      </c>
      <c r="D103" s="9">
        <v>1</v>
      </c>
      <c r="E103" s="12">
        <f>TRUNC(SUMIF(V101:V104, RIGHTB(O103, 1), H101:H104)*U103, 2)</f>
        <v>6842.62</v>
      </c>
      <c r="F103" s="13">
        <f>TRUNC(E103*D103,1)</f>
        <v>6842.6</v>
      </c>
      <c r="G103" s="12">
        <v>0</v>
      </c>
      <c r="H103" s="13">
        <f>TRUNC(G103*D103,1)</f>
        <v>0</v>
      </c>
      <c r="I103" s="12">
        <v>0</v>
      </c>
      <c r="J103" s="13">
        <f>TRUNC(I103*D103,1)</f>
        <v>0</v>
      </c>
      <c r="K103" s="12">
        <f t="shared" si="13"/>
        <v>6842.6</v>
      </c>
      <c r="L103" s="13">
        <f t="shared" si="13"/>
        <v>6842.6</v>
      </c>
      <c r="M103" s="8" t="s">
        <v>250</v>
      </c>
      <c r="N103" s="2" t="s">
        <v>50</v>
      </c>
      <c r="O103" s="2" t="s">
        <v>101</v>
      </c>
      <c r="P103" s="2" t="s">
        <v>54</v>
      </c>
      <c r="Q103" s="2" t="s">
        <v>54</v>
      </c>
      <c r="R103" s="2" t="s">
        <v>54</v>
      </c>
      <c r="S103" s="3">
        <v>1</v>
      </c>
      <c r="T103" s="3">
        <v>0</v>
      </c>
      <c r="U103" s="3">
        <v>0.03</v>
      </c>
      <c r="V103" s="3"/>
      <c r="W103" s="3">
        <v>2</v>
      </c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2" t="s">
        <v>50</v>
      </c>
      <c r="AW103" s="2" t="s">
        <v>377</v>
      </c>
      <c r="AX103" s="2" t="s">
        <v>50</v>
      </c>
      <c r="AY103" s="2" t="s">
        <v>253</v>
      </c>
    </row>
    <row r="104" spans="1:51" ht="30" customHeight="1" x14ac:dyDescent="0.3">
      <c r="A104" s="8" t="s">
        <v>262</v>
      </c>
      <c r="B104" s="8" t="s">
        <v>263</v>
      </c>
      <c r="C104" s="8" t="s">
        <v>100</v>
      </c>
      <c r="D104" s="9">
        <v>1</v>
      </c>
      <c r="E104" s="12">
        <f>TRUNC(SUMIF(W101:W104, RIGHTB(O104, 1), L101:L104)*U104, 2)</f>
        <v>234930</v>
      </c>
      <c r="F104" s="13">
        <f>TRUNC(E104*D104,1)</f>
        <v>234930</v>
      </c>
      <c r="G104" s="12">
        <v>0</v>
      </c>
      <c r="H104" s="13">
        <f>TRUNC(G104*D104,1)</f>
        <v>0</v>
      </c>
      <c r="I104" s="12">
        <v>0</v>
      </c>
      <c r="J104" s="13">
        <f>TRUNC(I104*D104,1)</f>
        <v>0</v>
      </c>
      <c r="K104" s="12">
        <f t="shared" si="13"/>
        <v>234930</v>
      </c>
      <c r="L104" s="13">
        <f t="shared" si="13"/>
        <v>234930</v>
      </c>
      <c r="M104" s="8" t="s">
        <v>50</v>
      </c>
      <c r="N104" s="2" t="s">
        <v>129</v>
      </c>
      <c r="O104" s="2" t="s">
        <v>264</v>
      </c>
      <c r="P104" s="2" t="s">
        <v>54</v>
      </c>
      <c r="Q104" s="2" t="s">
        <v>54</v>
      </c>
      <c r="R104" s="2" t="s">
        <v>54</v>
      </c>
      <c r="S104" s="3">
        <v>3</v>
      </c>
      <c r="T104" s="3">
        <v>0</v>
      </c>
      <c r="U104" s="3">
        <v>1</v>
      </c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2" t="s">
        <v>50</v>
      </c>
      <c r="AW104" s="2" t="s">
        <v>378</v>
      </c>
      <c r="AX104" s="2" t="s">
        <v>50</v>
      </c>
      <c r="AY104" s="2" t="s">
        <v>50</v>
      </c>
    </row>
    <row r="105" spans="1:51" ht="30" customHeight="1" x14ac:dyDescent="0.3">
      <c r="A105" s="8" t="s">
        <v>266</v>
      </c>
      <c r="B105" s="8" t="s">
        <v>50</v>
      </c>
      <c r="C105" s="8" t="s">
        <v>50</v>
      </c>
      <c r="D105" s="9"/>
      <c r="E105" s="12"/>
      <c r="F105" s="13">
        <f>TRUNC(SUMIF(N101:N104, N100, F101:F104),0)</f>
        <v>234930</v>
      </c>
      <c r="G105" s="12"/>
      <c r="H105" s="13">
        <f>TRUNC(SUMIF(N101:N104, N100, H101:H104),0)</f>
        <v>0</v>
      </c>
      <c r="I105" s="12"/>
      <c r="J105" s="13">
        <f>TRUNC(SUMIF(N101:N104, N100, J101:J104),0)</f>
        <v>0</v>
      </c>
      <c r="K105" s="12"/>
      <c r="L105" s="13">
        <f>F105+H105+J105</f>
        <v>234930</v>
      </c>
      <c r="M105" s="8" t="s">
        <v>50</v>
      </c>
      <c r="N105" s="2" t="s">
        <v>103</v>
      </c>
      <c r="O105" s="2" t="s">
        <v>103</v>
      </c>
      <c r="P105" s="2" t="s">
        <v>50</v>
      </c>
      <c r="Q105" s="2" t="s">
        <v>50</v>
      </c>
      <c r="R105" s="2" t="s">
        <v>50</v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50</v>
      </c>
      <c r="AW105" s="2" t="s">
        <v>50</v>
      </c>
      <c r="AX105" s="2" t="s">
        <v>50</v>
      </c>
      <c r="AY105" s="2" t="s">
        <v>50</v>
      </c>
    </row>
    <row r="106" spans="1:51" ht="30" customHeight="1" x14ac:dyDescent="0.3">
      <c r="A106" s="9"/>
      <c r="B106" s="9"/>
      <c r="C106" s="9"/>
      <c r="D106" s="9"/>
      <c r="E106" s="12"/>
      <c r="F106" s="13"/>
      <c r="G106" s="12"/>
      <c r="H106" s="13"/>
      <c r="I106" s="12"/>
      <c r="J106" s="13"/>
      <c r="K106" s="12"/>
      <c r="L106" s="13"/>
      <c r="M106" s="9"/>
    </row>
    <row r="107" spans="1:51" ht="30" customHeight="1" x14ac:dyDescent="0.3">
      <c r="A107" s="46" t="s">
        <v>379</v>
      </c>
      <c r="B107" s="46"/>
      <c r="C107" s="46"/>
      <c r="D107" s="46"/>
      <c r="E107" s="47"/>
      <c r="F107" s="48"/>
      <c r="G107" s="47"/>
      <c r="H107" s="48"/>
      <c r="I107" s="47"/>
      <c r="J107" s="48"/>
      <c r="K107" s="47"/>
      <c r="L107" s="48"/>
      <c r="M107" s="46"/>
      <c r="N107" s="1" t="s">
        <v>380</v>
      </c>
    </row>
    <row r="108" spans="1:51" ht="30" customHeight="1" x14ac:dyDescent="0.3">
      <c r="A108" s="8" t="s">
        <v>276</v>
      </c>
      <c r="B108" s="8" t="s">
        <v>255</v>
      </c>
      <c r="C108" s="8" t="s">
        <v>256</v>
      </c>
      <c r="D108" s="9">
        <v>0.38</v>
      </c>
      <c r="E108" s="12">
        <f>단가대비표!O55</f>
        <v>0</v>
      </c>
      <c r="F108" s="13">
        <f>TRUNC(E108*D108,1)</f>
        <v>0</v>
      </c>
      <c r="G108" s="12">
        <f>단가대비표!P55</f>
        <v>308930</v>
      </c>
      <c r="H108" s="13">
        <f>TRUNC(G108*D108,1)</f>
        <v>117393.4</v>
      </c>
      <c r="I108" s="12">
        <f>단가대비표!V55</f>
        <v>0</v>
      </c>
      <c r="J108" s="13">
        <f>TRUNC(I108*D108,1)</f>
        <v>0</v>
      </c>
      <c r="K108" s="12">
        <f t="shared" ref="K108:L110" si="14">TRUNC(E108+G108+I108,1)</f>
        <v>308930</v>
      </c>
      <c r="L108" s="13">
        <f t="shared" si="14"/>
        <v>117393.4</v>
      </c>
      <c r="M108" s="8" t="s">
        <v>50</v>
      </c>
      <c r="N108" s="2" t="s">
        <v>380</v>
      </c>
      <c r="O108" s="2" t="s">
        <v>277</v>
      </c>
      <c r="P108" s="2" t="s">
        <v>54</v>
      </c>
      <c r="Q108" s="2" t="s">
        <v>54</v>
      </c>
      <c r="R108" s="2" t="s">
        <v>55</v>
      </c>
      <c r="S108" s="3"/>
      <c r="T108" s="3"/>
      <c r="U108" s="3"/>
      <c r="V108" s="3">
        <v>1</v>
      </c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2" t="s">
        <v>50</v>
      </c>
      <c r="AW108" s="2" t="s">
        <v>385</v>
      </c>
      <c r="AX108" s="2" t="s">
        <v>50</v>
      </c>
      <c r="AY108" s="2" t="s">
        <v>50</v>
      </c>
    </row>
    <row r="109" spans="1:51" ht="30" customHeight="1" x14ac:dyDescent="0.3">
      <c r="A109" s="8" t="s">
        <v>279</v>
      </c>
      <c r="B109" s="8" t="s">
        <v>255</v>
      </c>
      <c r="C109" s="8" t="s">
        <v>256</v>
      </c>
      <c r="D109" s="9">
        <v>0.21</v>
      </c>
      <c r="E109" s="12">
        <f>단가대비표!O53</f>
        <v>0</v>
      </c>
      <c r="F109" s="13">
        <f>TRUNC(E109*D109,1)</f>
        <v>0</v>
      </c>
      <c r="G109" s="12">
        <f>단가대비표!P53</f>
        <v>221506</v>
      </c>
      <c r="H109" s="13">
        <f>TRUNC(G109*D109,1)</f>
        <v>46516.2</v>
      </c>
      <c r="I109" s="12">
        <f>단가대비표!V53</f>
        <v>0</v>
      </c>
      <c r="J109" s="13">
        <f>TRUNC(I109*D109,1)</f>
        <v>0</v>
      </c>
      <c r="K109" s="12">
        <f t="shared" si="14"/>
        <v>221506</v>
      </c>
      <c r="L109" s="13">
        <f t="shared" si="14"/>
        <v>46516.2</v>
      </c>
      <c r="M109" s="8" t="s">
        <v>50</v>
      </c>
      <c r="N109" s="2" t="s">
        <v>380</v>
      </c>
      <c r="O109" s="2" t="s">
        <v>280</v>
      </c>
      <c r="P109" s="2" t="s">
        <v>54</v>
      </c>
      <c r="Q109" s="2" t="s">
        <v>54</v>
      </c>
      <c r="R109" s="2" t="s">
        <v>55</v>
      </c>
      <c r="S109" s="3"/>
      <c r="T109" s="3"/>
      <c r="U109" s="3"/>
      <c r="V109" s="3">
        <v>1</v>
      </c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2" t="s">
        <v>50</v>
      </c>
      <c r="AW109" s="2" t="s">
        <v>386</v>
      </c>
      <c r="AX109" s="2" t="s">
        <v>50</v>
      </c>
      <c r="AY109" s="2" t="s">
        <v>50</v>
      </c>
    </row>
    <row r="110" spans="1:51" ht="30" customHeight="1" x14ac:dyDescent="0.3">
      <c r="A110" s="8" t="s">
        <v>259</v>
      </c>
      <c r="B110" s="8" t="s">
        <v>260</v>
      </c>
      <c r="C110" s="8" t="s">
        <v>100</v>
      </c>
      <c r="D110" s="9">
        <v>1</v>
      </c>
      <c r="E110" s="12">
        <f>TRUNC(SUMIF(V108:V110, RIGHTB(O110, 1), H108:H110)*U110, 2)</f>
        <v>4917.28</v>
      </c>
      <c r="F110" s="13">
        <f>TRUNC(E110*D110,1)</f>
        <v>4917.2</v>
      </c>
      <c r="G110" s="12">
        <v>0</v>
      </c>
      <c r="H110" s="13">
        <f>TRUNC(G110*D110,1)</f>
        <v>0</v>
      </c>
      <c r="I110" s="12">
        <v>0</v>
      </c>
      <c r="J110" s="13">
        <f>TRUNC(I110*D110,1)</f>
        <v>0</v>
      </c>
      <c r="K110" s="12">
        <f t="shared" si="14"/>
        <v>4917.2</v>
      </c>
      <c r="L110" s="13">
        <f t="shared" si="14"/>
        <v>4917.2</v>
      </c>
      <c r="M110" s="8" t="s">
        <v>50</v>
      </c>
      <c r="N110" s="2" t="s">
        <v>380</v>
      </c>
      <c r="O110" s="2" t="s">
        <v>101</v>
      </c>
      <c r="P110" s="2" t="s">
        <v>54</v>
      </c>
      <c r="Q110" s="2" t="s">
        <v>54</v>
      </c>
      <c r="R110" s="2" t="s">
        <v>54</v>
      </c>
      <c r="S110" s="3">
        <v>1</v>
      </c>
      <c r="T110" s="3">
        <v>0</v>
      </c>
      <c r="U110" s="3">
        <v>0.03</v>
      </c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2" t="s">
        <v>50</v>
      </c>
      <c r="AW110" s="2" t="s">
        <v>387</v>
      </c>
      <c r="AX110" s="2" t="s">
        <v>50</v>
      </c>
      <c r="AY110" s="2" t="s">
        <v>50</v>
      </c>
    </row>
    <row r="111" spans="1:51" ht="30" customHeight="1" x14ac:dyDescent="0.3">
      <c r="A111" s="8" t="s">
        <v>266</v>
      </c>
      <c r="B111" s="8" t="s">
        <v>50</v>
      </c>
      <c r="C111" s="8" t="s">
        <v>50</v>
      </c>
      <c r="D111" s="9"/>
      <c r="E111" s="12"/>
      <c r="F111" s="13">
        <f>TRUNC(SUMIF(N108:N110, N107, F108:F110),0)</f>
        <v>4917</v>
      </c>
      <c r="G111" s="12"/>
      <c r="H111" s="13">
        <f>TRUNC(SUMIF(N108:N110, N107, H108:H110),0)</f>
        <v>163909</v>
      </c>
      <c r="I111" s="12"/>
      <c r="J111" s="13">
        <f>TRUNC(SUMIF(N108:N110, N107, J108:J110),0)</f>
        <v>0</v>
      </c>
      <c r="K111" s="12"/>
      <c r="L111" s="13">
        <f>F111+H111+J111</f>
        <v>168826</v>
      </c>
      <c r="M111" s="8" t="s">
        <v>50</v>
      </c>
      <c r="N111" s="2" t="s">
        <v>103</v>
      </c>
      <c r="O111" s="2" t="s">
        <v>103</v>
      </c>
      <c r="P111" s="2" t="s">
        <v>50</v>
      </c>
      <c r="Q111" s="2" t="s">
        <v>50</v>
      </c>
      <c r="R111" s="2" t="s">
        <v>50</v>
      </c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2" t="s">
        <v>50</v>
      </c>
      <c r="AW111" s="2" t="s">
        <v>50</v>
      </c>
      <c r="AX111" s="2" t="s">
        <v>50</v>
      </c>
      <c r="AY111" s="2" t="s">
        <v>50</v>
      </c>
    </row>
    <row r="112" spans="1:51" ht="30" customHeight="1" x14ac:dyDescent="0.3">
      <c r="A112" s="9"/>
      <c r="B112" s="9"/>
      <c r="C112" s="9"/>
      <c r="D112" s="9"/>
      <c r="E112" s="12"/>
      <c r="F112" s="13"/>
      <c r="G112" s="12"/>
      <c r="H112" s="13"/>
      <c r="I112" s="12"/>
      <c r="J112" s="13"/>
      <c r="K112" s="12"/>
      <c r="L112" s="13"/>
      <c r="M112" s="9"/>
    </row>
    <row r="113" spans="1:51" ht="30" customHeight="1" x14ac:dyDescent="0.3">
      <c r="A113" s="46" t="s">
        <v>388</v>
      </c>
      <c r="B113" s="46"/>
      <c r="C113" s="46"/>
      <c r="D113" s="46"/>
      <c r="E113" s="47"/>
      <c r="F113" s="48"/>
      <c r="G113" s="47"/>
      <c r="H113" s="48"/>
      <c r="I113" s="47"/>
      <c r="J113" s="48"/>
      <c r="K113" s="47"/>
      <c r="L113" s="48"/>
      <c r="M113" s="46"/>
      <c r="N113" s="1" t="s">
        <v>389</v>
      </c>
    </row>
    <row r="114" spans="1:51" ht="30" customHeight="1" x14ac:dyDescent="0.3">
      <c r="A114" s="8" t="s">
        <v>276</v>
      </c>
      <c r="B114" s="8" t="s">
        <v>255</v>
      </c>
      <c r="C114" s="8" t="s">
        <v>256</v>
      </c>
      <c r="D114" s="9">
        <v>0.59</v>
      </c>
      <c r="E114" s="12">
        <f>단가대비표!O55</f>
        <v>0</v>
      </c>
      <c r="F114" s="13">
        <f>TRUNC(E114*D114,1)</f>
        <v>0</v>
      </c>
      <c r="G114" s="12">
        <f>단가대비표!P55</f>
        <v>308930</v>
      </c>
      <c r="H114" s="13">
        <f>TRUNC(G114*D114,1)</f>
        <v>182268.7</v>
      </c>
      <c r="I114" s="12">
        <f>단가대비표!V55</f>
        <v>0</v>
      </c>
      <c r="J114" s="13">
        <f>TRUNC(I114*D114,1)</f>
        <v>0</v>
      </c>
      <c r="K114" s="12">
        <f t="shared" ref="K114:L117" si="15">TRUNC(E114+G114+I114,1)</f>
        <v>308930</v>
      </c>
      <c r="L114" s="13">
        <f t="shared" si="15"/>
        <v>182268.7</v>
      </c>
      <c r="M114" s="8" t="s">
        <v>50</v>
      </c>
      <c r="N114" s="2" t="s">
        <v>389</v>
      </c>
      <c r="O114" s="2" t="s">
        <v>277</v>
      </c>
      <c r="P114" s="2" t="s">
        <v>54</v>
      </c>
      <c r="Q114" s="2" t="s">
        <v>54</v>
      </c>
      <c r="R114" s="2" t="s">
        <v>55</v>
      </c>
      <c r="S114" s="3"/>
      <c r="T114" s="3"/>
      <c r="U114" s="3"/>
      <c r="V114" s="3">
        <v>1</v>
      </c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50</v>
      </c>
      <c r="AW114" s="2" t="s">
        <v>392</v>
      </c>
      <c r="AX114" s="2" t="s">
        <v>50</v>
      </c>
      <c r="AY114" s="2" t="s">
        <v>50</v>
      </c>
    </row>
    <row r="115" spans="1:51" ht="30" customHeight="1" x14ac:dyDescent="0.3">
      <c r="A115" s="8" t="s">
        <v>393</v>
      </c>
      <c r="B115" s="8" t="s">
        <v>255</v>
      </c>
      <c r="C115" s="8" t="s">
        <v>256</v>
      </c>
      <c r="D115" s="9">
        <v>0.46</v>
      </c>
      <c r="E115" s="12">
        <f>단가대비표!O57</f>
        <v>0</v>
      </c>
      <c r="F115" s="13">
        <f>TRUNC(E115*D115,1)</f>
        <v>0</v>
      </c>
      <c r="G115" s="12">
        <f>단가대비표!P57</f>
        <v>433400</v>
      </c>
      <c r="H115" s="13">
        <f>TRUNC(G115*D115,1)</f>
        <v>199364</v>
      </c>
      <c r="I115" s="12">
        <f>단가대비표!V57</f>
        <v>0</v>
      </c>
      <c r="J115" s="13">
        <f>TRUNC(I115*D115,1)</f>
        <v>0</v>
      </c>
      <c r="K115" s="12">
        <f t="shared" si="15"/>
        <v>433400</v>
      </c>
      <c r="L115" s="13">
        <f t="shared" si="15"/>
        <v>199364</v>
      </c>
      <c r="M115" s="8" t="s">
        <v>50</v>
      </c>
      <c r="N115" s="2" t="s">
        <v>389</v>
      </c>
      <c r="O115" s="2" t="s">
        <v>394</v>
      </c>
      <c r="P115" s="2" t="s">
        <v>54</v>
      </c>
      <c r="Q115" s="2" t="s">
        <v>54</v>
      </c>
      <c r="R115" s="2" t="s">
        <v>55</v>
      </c>
      <c r="S115" s="3"/>
      <c r="T115" s="3"/>
      <c r="U115" s="3"/>
      <c r="V115" s="3">
        <v>1</v>
      </c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2" t="s">
        <v>50</v>
      </c>
      <c r="AW115" s="2" t="s">
        <v>395</v>
      </c>
      <c r="AX115" s="2" t="s">
        <v>50</v>
      </c>
      <c r="AY115" s="2" t="s">
        <v>50</v>
      </c>
    </row>
    <row r="116" spans="1:51" ht="30" customHeight="1" x14ac:dyDescent="0.3">
      <c r="A116" s="8" t="s">
        <v>279</v>
      </c>
      <c r="B116" s="8" t="s">
        <v>255</v>
      </c>
      <c r="C116" s="8" t="s">
        <v>256</v>
      </c>
      <c r="D116" s="9">
        <v>0.38</v>
      </c>
      <c r="E116" s="12">
        <f>단가대비표!O53</f>
        <v>0</v>
      </c>
      <c r="F116" s="13">
        <f>TRUNC(E116*D116,1)</f>
        <v>0</v>
      </c>
      <c r="G116" s="12">
        <f>단가대비표!P53</f>
        <v>221506</v>
      </c>
      <c r="H116" s="13">
        <f>TRUNC(G116*D116,1)</f>
        <v>84172.2</v>
      </c>
      <c r="I116" s="12">
        <f>단가대비표!V53</f>
        <v>0</v>
      </c>
      <c r="J116" s="13">
        <f>TRUNC(I116*D116,1)</f>
        <v>0</v>
      </c>
      <c r="K116" s="12">
        <f t="shared" si="15"/>
        <v>221506</v>
      </c>
      <c r="L116" s="13">
        <f t="shared" si="15"/>
        <v>84172.2</v>
      </c>
      <c r="M116" s="8" t="s">
        <v>50</v>
      </c>
      <c r="N116" s="2" t="s">
        <v>389</v>
      </c>
      <c r="O116" s="2" t="s">
        <v>280</v>
      </c>
      <c r="P116" s="2" t="s">
        <v>54</v>
      </c>
      <c r="Q116" s="2" t="s">
        <v>54</v>
      </c>
      <c r="R116" s="2" t="s">
        <v>55</v>
      </c>
      <c r="S116" s="3"/>
      <c r="T116" s="3"/>
      <c r="U116" s="3"/>
      <c r="V116" s="3">
        <v>1</v>
      </c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2" t="s">
        <v>50</v>
      </c>
      <c r="AW116" s="2" t="s">
        <v>396</v>
      </c>
      <c r="AX116" s="2" t="s">
        <v>50</v>
      </c>
      <c r="AY116" s="2" t="s">
        <v>50</v>
      </c>
    </row>
    <row r="117" spans="1:51" ht="30" customHeight="1" x14ac:dyDescent="0.3">
      <c r="A117" s="8" t="s">
        <v>259</v>
      </c>
      <c r="B117" s="8" t="s">
        <v>260</v>
      </c>
      <c r="C117" s="8" t="s">
        <v>100</v>
      </c>
      <c r="D117" s="9">
        <v>1</v>
      </c>
      <c r="E117" s="12">
        <f>TRUNC(SUMIF(V114:V117, RIGHTB(O117, 1), H114:H117)*U117, 2)</f>
        <v>13974.14</v>
      </c>
      <c r="F117" s="13">
        <f>TRUNC(E117*D117,1)</f>
        <v>13974.1</v>
      </c>
      <c r="G117" s="12">
        <v>0</v>
      </c>
      <c r="H117" s="13">
        <f>TRUNC(G117*D117,1)</f>
        <v>0</v>
      </c>
      <c r="I117" s="12">
        <v>0</v>
      </c>
      <c r="J117" s="13">
        <f>TRUNC(I117*D117,1)</f>
        <v>0</v>
      </c>
      <c r="K117" s="12">
        <f t="shared" si="15"/>
        <v>13974.1</v>
      </c>
      <c r="L117" s="13">
        <f t="shared" si="15"/>
        <v>13974.1</v>
      </c>
      <c r="M117" s="8" t="s">
        <v>50</v>
      </c>
      <c r="N117" s="2" t="s">
        <v>389</v>
      </c>
      <c r="O117" s="2" t="s">
        <v>101</v>
      </c>
      <c r="P117" s="2" t="s">
        <v>54</v>
      </c>
      <c r="Q117" s="2" t="s">
        <v>54</v>
      </c>
      <c r="R117" s="2" t="s">
        <v>54</v>
      </c>
      <c r="S117" s="3">
        <v>1</v>
      </c>
      <c r="T117" s="3">
        <v>0</v>
      </c>
      <c r="U117" s="3">
        <v>0.03</v>
      </c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2" t="s">
        <v>50</v>
      </c>
      <c r="AW117" s="2" t="s">
        <v>397</v>
      </c>
      <c r="AX117" s="2" t="s">
        <v>50</v>
      </c>
      <c r="AY117" s="2" t="s">
        <v>50</v>
      </c>
    </row>
    <row r="118" spans="1:51" ht="30" customHeight="1" x14ac:dyDescent="0.3">
      <c r="A118" s="8" t="s">
        <v>266</v>
      </c>
      <c r="B118" s="8" t="s">
        <v>50</v>
      </c>
      <c r="C118" s="8" t="s">
        <v>50</v>
      </c>
      <c r="D118" s="9"/>
      <c r="E118" s="12"/>
      <c r="F118" s="13">
        <f>TRUNC(SUMIF(N114:N117, N113, F114:F117),0)</f>
        <v>13974</v>
      </c>
      <c r="G118" s="12"/>
      <c r="H118" s="13">
        <f>TRUNC(SUMIF(N114:N117, N113, H114:H117),0)</f>
        <v>465804</v>
      </c>
      <c r="I118" s="12"/>
      <c r="J118" s="13">
        <f>TRUNC(SUMIF(N114:N117, N113, J114:J117),0)</f>
        <v>0</v>
      </c>
      <c r="K118" s="12"/>
      <c r="L118" s="13">
        <f>F118+H118+J118</f>
        <v>479778</v>
      </c>
      <c r="M118" s="8" t="s">
        <v>50</v>
      </c>
      <c r="N118" s="2" t="s">
        <v>103</v>
      </c>
      <c r="O118" s="2" t="s">
        <v>103</v>
      </c>
      <c r="P118" s="2" t="s">
        <v>50</v>
      </c>
      <c r="Q118" s="2" t="s">
        <v>50</v>
      </c>
      <c r="R118" s="2" t="s">
        <v>50</v>
      </c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2" t="s">
        <v>50</v>
      </c>
      <c r="AW118" s="2" t="s">
        <v>50</v>
      </c>
      <c r="AX118" s="2" t="s">
        <v>50</v>
      </c>
      <c r="AY118" s="2" t="s">
        <v>50</v>
      </c>
    </row>
    <row r="119" spans="1:51" ht="30" customHeight="1" x14ac:dyDescent="0.3">
      <c r="A119" s="9"/>
      <c r="B119" s="9"/>
      <c r="C119" s="9"/>
      <c r="D119" s="9"/>
      <c r="E119" s="12"/>
      <c r="F119" s="13"/>
      <c r="G119" s="12"/>
      <c r="H119" s="13"/>
      <c r="I119" s="12"/>
      <c r="J119" s="13"/>
      <c r="K119" s="12"/>
      <c r="L119" s="13"/>
      <c r="M119" s="9"/>
    </row>
    <row r="120" spans="1:51" ht="30" customHeight="1" x14ac:dyDescent="0.3">
      <c r="A120" s="46" t="s">
        <v>398</v>
      </c>
      <c r="B120" s="46"/>
      <c r="C120" s="46"/>
      <c r="D120" s="46"/>
      <c r="E120" s="47"/>
      <c r="F120" s="48"/>
      <c r="G120" s="47"/>
      <c r="H120" s="48"/>
      <c r="I120" s="47"/>
      <c r="J120" s="48"/>
      <c r="K120" s="47"/>
      <c r="L120" s="48"/>
      <c r="M120" s="46"/>
      <c r="N120" s="1" t="s">
        <v>399</v>
      </c>
    </row>
    <row r="121" spans="1:51" ht="30" customHeight="1" x14ac:dyDescent="0.3">
      <c r="A121" s="8" t="s">
        <v>393</v>
      </c>
      <c r="B121" s="8" t="s">
        <v>255</v>
      </c>
      <c r="C121" s="8" t="s">
        <v>256</v>
      </c>
      <c r="D121" s="9">
        <v>0.16</v>
      </c>
      <c r="E121" s="12">
        <f>단가대비표!O57</f>
        <v>0</v>
      </c>
      <c r="F121" s="13">
        <f>TRUNC(E121*D121,1)</f>
        <v>0</v>
      </c>
      <c r="G121" s="12">
        <f>단가대비표!P57</f>
        <v>433400</v>
      </c>
      <c r="H121" s="13">
        <f>TRUNC(G121*D121,1)</f>
        <v>69344</v>
      </c>
      <c r="I121" s="12">
        <f>단가대비표!V57</f>
        <v>0</v>
      </c>
      <c r="J121" s="13">
        <f>TRUNC(I121*D121,1)</f>
        <v>0</v>
      </c>
      <c r="K121" s="12">
        <f t="shared" ref="K121:L123" si="16">TRUNC(E121+G121+I121,1)</f>
        <v>433400</v>
      </c>
      <c r="L121" s="13">
        <f t="shared" si="16"/>
        <v>69344</v>
      </c>
      <c r="M121" s="8" t="s">
        <v>50</v>
      </c>
      <c r="N121" s="2" t="s">
        <v>399</v>
      </c>
      <c r="O121" s="2" t="s">
        <v>394</v>
      </c>
      <c r="P121" s="2" t="s">
        <v>54</v>
      </c>
      <c r="Q121" s="2" t="s">
        <v>54</v>
      </c>
      <c r="R121" s="2" t="s">
        <v>55</v>
      </c>
      <c r="S121" s="3"/>
      <c r="T121" s="3"/>
      <c r="U121" s="3"/>
      <c r="V121" s="3">
        <v>1</v>
      </c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2" t="s">
        <v>50</v>
      </c>
      <c r="AW121" s="2" t="s">
        <v>403</v>
      </c>
      <c r="AX121" s="2" t="s">
        <v>50</v>
      </c>
      <c r="AY121" s="2" t="s">
        <v>50</v>
      </c>
    </row>
    <row r="122" spans="1:51" ht="30" customHeight="1" x14ac:dyDescent="0.3">
      <c r="A122" s="8" t="s">
        <v>279</v>
      </c>
      <c r="B122" s="8" t="s">
        <v>255</v>
      </c>
      <c r="C122" s="8" t="s">
        <v>256</v>
      </c>
      <c r="D122" s="9">
        <v>0.08</v>
      </c>
      <c r="E122" s="12">
        <f>단가대비표!O53</f>
        <v>0</v>
      </c>
      <c r="F122" s="13">
        <f>TRUNC(E122*D122,1)</f>
        <v>0</v>
      </c>
      <c r="G122" s="12">
        <f>단가대비표!P53</f>
        <v>221506</v>
      </c>
      <c r="H122" s="13">
        <f>TRUNC(G122*D122,1)</f>
        <v>17720.400000000001</v>
      </c>
      <c r="I122" s="12">
        <f>단가대비표!V53</f>
        <v>0</v>
      </c>
      <c r="J122" s="13">
        <f>TRUNC(I122*D122,1)</f>
        <v>0</v>
      </c>
      <c r="K122" s="12">
        <f t="shared" si="16"/>
        <v>221506</v>
      </c>
      <c r="L122" s="13">
        <f t="shared" si="16"/>
        <v>17720.400000000001</v>
      </c>
      <c r="M122" s="8" t="s">
        <v>50</v>
      </c>
      <c r="N122" s="2" t="s">
        <v>399</v>
      </c>
      <c r="O122" s="2" t="s">
        <v>280</v>
      </c>
      <c r="P122" s="2" t="s">
        <v>54</v>
      </c>
      <c r="Q122" s="2" t="s">
        <v>54</v>
      </c>
      <c r="R122" s="2" t="s">
        <v>55</v>
      </c>
      <c r="S122" s="3"/>
      <c r="T122" s="3"/>
      <c r="U122" s="3"/>
      <c r="V122" s="3">
        <v>1</v>
      </c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2" t="s">
        <v>50</v>
      </c>
      <c r="AW122" s="2" t="s">
        <v>404</v>
      </c>
      <c r="AX122" s="2" t="s">
        <v>50</v>
      </c>
      <c r="AY122" s="2" t="s">
        <v>50</v>
      </c>
    </row>
    <row r="123" spans="1:51" ht="30" customHeight="1" x14ac:dyDescent="0.3">
      <c r="A123" s="8" t="s">
        <v>259</v>
      </c>
      <c r="B123" s="8" t="s">
        <v>260</v>
      </c>
      <c r="C123" s="8" t="s">
        <v>100</v>
      </c>
      <c r="D123" s="9">
        <v>1</v>
      </c>
      <c r="E123" s="12">
        <f>TRUNC(SUMIF(V121:V123, RIGHTB(O123, 1), H121:H123)*U123, 2)</f>
        <v>2611.9299999999998</v>
      </c>
      <c r="F123" s="13">
        <f>TRUNC(E123*D123,1)</f>
        <v>2611.9</v>
      </c>
      <c r="G123" s="12">
        <v>0</v>
      </c>
      <c r="H123" s="13">
        <f>TRUNC(G123*D123,1)</f>
        <v>0</v>
      </c>
      <c r="I123" s="12">
        <v>0</v>
      </c>
      <c r="J123" s="13">
        <f>TRUNC(I123*D123,1)</f>
        <v>0</v>
      </c>
      <c r="K123" s="12">
        <f t="shared" si="16"/>
        <v>2611.9</v>
      </c>
      <c r="L123" s="13">
        <f t="shared" si="16"/>
        <v>2611.9</v>
      </c>
      <c r="M123" s="8" t="s">
        <v>50</v>
      </c>
      <c r="N123" s="2" t="s">
        <v>399</v>
      </c>
      <c r="O123" s="2" t="s">
        <v>101</v>
      </c>
      <c r="P123" s="2" t="s">
        <v>54</v>
      </c>
      <c r="Q123" s="2" t="s">
        <v>54</v>
      </c>
      <c r="R123" s="2" t="s">
        <v>54</v>
      </c>
      <c r="S123" s="3">
        <v>1</v>
      </c>
      <c r="T123" s="3">
        <v>0</v>
      </c>
      <c r="U123" s="3">
        <v>0.03</v>
      </c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2" t="s">
        <v>50</v>
      </c>
      <c r="AW123" s="2" t="s">
        <v>405</v>
      </c>
      <c r="AX123" s="2" t="s">
        <v>50</v>
      </c>
      <c r="AY123" s="2" t="s">
        <v>50</v>
      </c>
    </row>
    <row r="124" spans="1:51" ht="30" customHeight="1" x14ac:dyDescent="0.3">
      <c r="A124" s="8" t="s">
        <v>266</v>
      </c>
      <c r="B124" s="8" t="s">
        <v>50</v>
      </c>
      <c r="C124" s="8" t="s">
        <v>50</v>
      </c>
      <c r="D124" s="9"/>
      <c r="E124" s="12"/>
      <c r="F124" s="13">
        <f>TRUNC(SUMIF(N121:N123, N120, F121:F123),0)</f>
        <v>2611</v>
      </c>
      <c r="G124" s="12"/>
      <c r="H124" s="13">
        <f>TRUNC(SUMIF(N121:N123, N120, H121:H123),0)</f>
        <v>87064</v>
      </c>
      <c r="I124" s="12"/>
      <c r="J124" s="13">
        <f>TRUNC(SUMIF(N121:N123, N120, J121:J123),0)</f>
        <v>0</v>
      </c>
      <c r="K124" s="12"/>
      <c r="L124" s="13">
        <f>F124+H124+J124</f>
        <v>89675</v>
      </c>
      <c r="M124" s="8" t="s">
        <v>50</v>
      </c>
      <c r="N124" s="2" t="s">
        <v>103</v>
      </c>
      <c r="O124" s="2" t="s">
        <v>103</v>
      </c>
      <c r="P124" s="2" t="s">
        <v>50</v>
      </c>
      <c r="Q124" s="2" t="s">
        <v>50</v>
      </c>
      <c r="R124" s="2" t="s">
        <v>50</v>
      </c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2" t="s">
        <v>50</v>
      </c>
      <c r="AW124" s="2" t="s">
        <v>50</v>
      </c>
      <c r="AX124" s="2" t="s">
        <v>50</v>
      </c>
      <c r="AY124" s="2" t="s">
        <v>50</v>
      </c>
    </row>
    <row r="125" spans="1:51" ht="30" customHeight="1" x14ac:dyDescent="0.3">
      <c r="A125" s="9"/>
      <c r="B125" s="9"/>
      <c r="C125" s="9"/>
      <c r="D125" s="9"/>
      <c r="E125" s="12"/>
      <c r="F125" s="13"/>
      <c r="G125" s="12"/>
      <c r="H125" s="13"/>
      <c r="I125" s="12"/>
      <c r="J125" s="13"/>
      <c r="K125" s="12"/>
      <c r="L125" s="13"/>
      <c r="M125" s="9"/>
    </row>
    <row r="126" spans="1:51" ht="30" customHeight="1" x14ac:dyDescent="0.3">
      <c r="A126" s="46" t="s">
        <v>406</v>
      </c>
      <c r="B126" s="46"/>
      <c r="C126" s="46"/>
      <c r="D126" s="46"/>
      <c r="E126" s="47"/>
      <c r="F126" s="48"/>
      <c r="G126" s="47"/>
      <c r="H126" s="48"/>
      <c r="I126" s="47"/>
      <c r="J126" s="48"/>
      <c r="K126" s="47"/>
      <c r="L126" s="48"/>
      <c r="M126" s="46"/>
      <c r="N126" s="1" t="s">
        <v>407</v>
      </c>
    </row>
    <row r="127" spans="1:51" ht="30" customHeight="1" x14ac:dyDescent="0.3">
      <c r="A127" s="8" t="s">
        <v>321</v>
      </c>
      <c r="B127" s="8" t="s">
        <v>322</v>
      </c>
      <c r="C127" s="8" t="s">
        <v>256</v>
      </c>
      <c r="D127" s="9">
        <v>0.02</v>
      </c>
      <c r="E127" s="12">
        <f>단가대비표!O60</f>
        <v>0</v>
      </c>
      <c r="F127" s="13">
        <f>TRUNC(E127*D127,1)</f>
        <v>0</v>
      </c>
      <c r="G127" s="12">
        <f>단가대비표!P60</f>
        <v>297137</v>
      </c>
      <c r="H127" s="13">
        <f>TRUNC(G127*D127,1)</f>
        <v>5942.7</v>
      </c>
      <c r="I127" s="12">
        <f>단가대비표!V60</f>
        <v>0</v>
      </c>
      <c r="J127" s="13">
        <f>TRUNC(I127*D127,1)</f>
        <v>0</v>
      </c>
      <c r="K127" s="12">
        <f>TRUNC(E127+G127+I127,1)</f>
        <v>297137</v>
      </c>
      <c r="L127" s="13">
        <f>TRUNC(F127+H127+J127,1)</f>
        <v>5942.7</v>
      </c>
      <c r="M127" s="8" t="s">
        <v>50</v>
      </c>
      <c r="N127" s="2" t="s">
        <v>407</v>
      </c>
      <c r="O127" s="2" t="s">
        <v>323</v>
      </c>
      <c r="P127" s="2" t="s">
        <v>54</v>
      </c>
      <c r="Q127" s="2" t="s">
        <v>54</v>
      </c>
      <c r="R127" s="2" t="s">
        <v>55</v>
      </c>
      <c r="S127" s="3"/>
      <c r="T127" s="3"/>
      <c r="U127" s="3"/>
      <c r="V127" s="3">
        <v>1</v>
      </c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2" t="s">
        <v>50</v>
      </c>
      <c r="AW127" s="2" t="s">
        <v>411</v>
      </c>
      <c r="AX127" s="2" t="s">
        <v>50</v>
      </c>
      <c r="AY127" s="2" t="s">
        <v>50</v>
      </c>
    </row>
    <row r="128" spans="1:51" ht="30" customHeight="1" x14ac:dyDescent="0.3">
      <c r="A128" s="8" t="s">
        <v>259</v>
      </c>
      <c r="B128" s="8" t="s">
        <v>260</v>
      </c>
      <c r="C128" s="8" t="s">
        <v>100</v>
      </c>
      <c r="D128" s="9">
        <v>1</v>
      </c>
      <c r="E128" s="12">
        <f>TRUNC(SUMIF(V127:V128, RIGHTB(O128, 1), H127:H128)*U128, 2)</f>
        <v>178.28</v>
      </c>
      <c r="F128" s="13">
        <f>TRUNC(E128*D128,1)</f>
        <v>178.2</v>
      </c>
      <c r="G128" s="12">
        <v>0</v>
      </c>
      <c r="H128" s="13">
        <f>TRUNC(G128*D128,1)</f>
        <v>0</v>
      </c>
      <c r="I128" s="12">
        <v>0</v>
      </c>
      <c r="J128" s="13">
        <f>TRUNC(I128*D128,1)</f>
        <v>0</v>
      </c>
      <c r="K128" s="12">
        <f>TRUNC(E128+G128+I128,1)</f>
        <v>178.2</v>
      </c>
      <c r="L128" s="13">
        <f>TRUNC(F128+H128+J128,1)</f>
        <v>178.2</v>
      </c>
      <c r="M128" s="8" t="s">
        <v>50</v>
      </c>
      <c r="N128" s="2" t="s">
        <v>407</v>
      </c>
      <c r="O128" s="2" t="s">
        <v>101</v>
      </c>
      <c r="P128" s="2" t="s">
        <v>54</v>
      </c>
      <c r="Q128" s="2" t="s">
        <v>54</v>
      </c>
      <c r="R128" s="2" t="s">
        <v>54</v>
      </c>
      <c r="S128" s="3">
        <v>1</v>
      </c>
      <c r="T128" s="3">
        <v>0</v>
      </c>
      <c r="U128" s="3">
        <v>0.03</v>
      </c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2" t="s">
        <v>50</v>
      </c>
      <c r="AW128" s="2" t="s">
        <v>412</v>
      </c>
      <c r="AX128" s="2" t="s">
        <v>50</v>
      </c>
      <c r="AY128" s="2" t="s">
        <v>50</v>
      </c>
    </row>
    <row r="129" spans="1:51" ht="30" customHeight="1" x14ac:dyDescent="0.3">
      <c r="A129" s="8" t="s">
        <v>266</v>
      </c>
      <c r="B129" s="8" t="s">
        <v>50</v>
      </c>
      <c r="C129" s="8" t="s">
        <v>50</v>
      </c>
      <c r="D129" s="9"/>
      <c r="E129" s="12"/>
      <c r="F129" s="13">
        <f>TRUNC(SUMIF(N127:N128, N126, F127:F128),0)</f>
        <v>178</v>
      </c>
      <c r="G129" s="12"/>
      <c r="H129" s="13">
        <f>TRUNC(SUMIF(N127:N128, N126, H127:H128),0)</f>
        <v>5942</v>
      </c>
      <c r="I129" s="12"/>
      <c r="J129" s="13">
        <f>TRUNC(SUMIF(N127:N128, N126, J127:J128),0)</f>
        <v>0</v>
      </c>
      <c r="K129" s="12"/>
      <c r="L129" s="13">
        <f>F129+H129+J129</f>
        <v>6120</v>
      </c>
      <c r="M129" s="8" t="s">
        <v>50</v>
      </c>
      <c r="N129" s="2" t="s">
        <v>103</v>
      </c>
      <c r="O129" s="2" t="s">
        <v>103</v>
      </c>
      <c r="P129" s="2" t="s">
        <v>50</v>
      </c>
      <c r="Q129" s="2" t="s">
        <v>50</v>
      </c>
      <c r="R129" s="2" t="s">
        <v>50</v>
      </c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2" t="s">
        <v>50</v>
      </c>
      <c r="AW129" s="2" t="s">
        <v>50</v>
      </c>
      <c r="AX129" s="2" t="s">
        <v>50</v>
      </c>
      <c r="AY129" s="2" t="s">
        <v>50</v>
      </c>
    </row>
    <row r="130" spans="1:51" ht="30" customHeight="1" x14ac:dyDescent="0.3">
      <c r="A130" s="9"/>
      <c r="B130" s="9"/>
      <c r="C130" s="9"/>
      <c r="D130" s="9"/>
      <c r="E130" s="12"/>
      <c r="F130" s="13"/>
      <c r="G130" s="12"/>
      <c r="H130" s="13"/>
      <c r="I130" s="12"/>
      <c r="J130" s="13"/>
      <c r="K130" s="12"/>
      <c r="L130" s="13"/>
      <c r="M130" s="9"/>
    </row>
    <row r="131" spans="1:51" ht="30" customHeight="1" x14ac:dyDescent="0.3">
      <c r="A131" s="9"/>
      <c r="B131" s="9"/>
      <c r="C131" s="9"/>
      <c r="D131" s="9"/>
      <c r="E131" s="12"/>
      <c r="F131" s="13"/>
      <c r="G131" s="12"/>
      <c r="H131" s="13"/>
      <c r="I131" s="12"/>
      <c r="J131" s="13"/>
      <c r="K131" s="12"/>
      <c r="L131" s="13"/>
      <c r="M131" s="9"/>
    </row>
    <row r="132" spans="1:51" ht="30" customHeight="1" x14ac:dyDescent="0.3">
      <c r="A132" s="46" t="s">
        <v>1171</v>
      </c>
      <c r="B132" s="46"/>
      <c r="C132" s="46"/>
      <c r="D132" s="46"/>
      <c r="E132" s="47"/>
      <c r="F132" s="48"/>
      <c r="G132" s="47"/>
      <c r="H132" s="48"/>
      <c r="I132" s="47"/>
      <c r="J132" s="48"/>
      <c r="K132" s="47"/>
      <c r="L132" s="48"/>
      <c r="M132" s="46"/>
      <c r="N132" s="1" t="s">
        <v>107</v>
      </c>
    </row>
    <row r="133" spans="1:51" ht="30" customHeight="1" x14ac:dyDescent="0.3">
      <c r="A133" s="8" t="s">
        <v>381</v>
      </c>
      <c r="B133" s="8" t="s">
        <v>382</v>
      </c>
      <c r="C133" s="8" t="s">
        <v>104</v>
      </c>
      <c r="D133" s="9">
        <v>1</v>
      </c>
      <c r="E133" s="12">
        <f>일위대가목록!E18</f>
        <v>4917</v>
      </c>
      <c r="F133" s="13">
        <f>TRUNC(E133*D133,1)</f>
        <v>4917</v>
      </c>
      <c r="G133" s="12">
        <f>일위대가목록!F18</f>
        <v>163909</v>
      </c>
      <c r="H133" s="13">
        <f>TRUNC(G133*D133,1)</f>
        <v>163909</v>
      </c>
      <c r="I133" s="12">
        <f>일위대가목록!G18</f>
        <v>0</v>
      </c>
      <c r="J133" s="13">
        <f>TRUNC(I133*D133,1)</f>
        <v>0</v>
      </c>
      <c r="K133" s="12">
        <f t="shared" ref="K133:L137" si="17">TRUNC(E133+G133+I133,1)</f>
        <v>168826</v>
      </c>
      <c r="L133" s="13">
        <f t="shared" si="17"/>
        <v>168826</v>
      </c>
      <c r="M133" s="8" t="s">
        <v>250</v>
      </c>
      <c r="N133" s="2" t="s">
        <v>50</v>
      </c>
      <c r="O133" s="2" t="s">
        <v>380</v>
      </c>
      <c r="P133" s="2" t="s">
        <v>55</v>
      </c>
      <c r="Q133" s="2" t="s">
        <v>54</v>
      </c>
      <c r="R133" s="2" t="s">
        <v>54</v>
      </c>
      <c r="S133" s="3"/>
      <c r="T133" s="3"/>
      <c r="U133" s="3"/>
      <c r="V133" s="3">
        <v>1</v>
      </c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2" t="s">
        <v>50</v>
      </c>
      <c r="AW133" s="2" t="s">
        <v>581</v>
      </c>
      <c r="AX133" s="2" t="s">
        <v>50</v>
      </c>
      <c r="AY133" s="2" t="s">
        <v>253</v>
      </c>
    </row>
    <row r="134" spans="1:51" ht="30" customHeight="1" x14ac:dyDescent="0.3">
      <c r="A134" s="8" t="s">
        <v>381</v>
      </c>
      <c r="B134" s="8" t="s">
        <v>390</v>
      </c>
      <c r="C134" s="8" t="s">
        <v>104</v>
      </c>
      <c r="D134" s="9">
        <v>1</v>
      </c>
      <c r="E134" s="12">
        <f>일위대가목록!E19</f>
        <v>13974</v>
      </c>
      <c r="F134" s="13">
        <f>TRUNC(E134*D134,1)</f>
        <v>13974</v>
      </c>
      <c r="G134" s="12">
        <f>일위대가목록!F19</f>
        <v>465804</v>
      </c>
      <c r="H134" s="13">
        <f>TRUNC(G134*D134,1)</f>
        <v>465804</v>
      </c>
      <c r="I134" s="12">
        <f>일위대가목록!G19</f>
        <v>0</v>
      </c>
      <c r="J134" s="13">
        <f>TRUNC(I134*D134,1)</f>
        <v>0</v>
      </c>
      <c r="K134" s="12">
        <f t="shared" si="17"/>
        <v>479778</v>
      </c>
      <c r="L134" s="13">
        <f t="shared" si="17"/>
        <v>479778</v>
      </c>
      <c r="M134" s="8" t="s">
        <v>250</v>
      </c>
      <c r="N134" s="2" t="s">
        <v>50</v>
      </c>
      <c r="O134" s="2" t="s">
        <v>389</v>
      </c>
      <c r="P134" s="2" t="s">
        <v>55</v>
      </c>
      <c r="Q134" s="2" t="s">
        <v>54</v>
      </c>
      <c r="R134" s="2" t="s">
        <v>54</v>
      </c>
      <c r="S134" s="3"/>
      <c r="T134" s="3"/>
      <c r="U134" s="3"/>
      <c r="V134" s="3">
        <v>1</v>
      </c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2" t="s">
        <v>50</v>
      </c>
      <c r="AW134" s="2" t="s">
        <v>582</v>
      </c>
      <c r="AX134" s="2" t="s">
        <v>50</v>
      </c>
      <c r="AY134" s="2" t="s">
        <v>253</v>
      </c>
    </row>
    <row r="135" spans="1:51" ht="30" customHeight="1" x14ac:dyDescent="0.3">
      <c r="A135" s="8" t="s">
        <v>381</v>
      </c>
      <c r="B135" s="8" t="s">
        <v>400</v>
      </c>
      <c r="C135" s="8" t="s">
        <v>401</v>
      </c>
      <c r="D135" s="9">
        <v>4</v>
      </c>
      <c r="E135" s="12">
        <f>일위대가목록!E20</f>
        <v>2611</v>
      </c>
      <c r="F135" s="13">
        <f>TRUNC(E135*D135,1)</f>
        <v>10444</v>
      </c>
      <c r="G135" s="12">
        <f>일위대가목록!F20</f>
        <v>87064</v>
      </c>
      <c r="H135" s="13">
        <f>TRUNC(G135*D135,1)</f>
        <v>348256</v>
      </c>
      <c r="I135" s="12">
        <f>일위대가목록!G20</f>
        <v>0</v>
      </c>
      <c r="J135" s="13">
        <f>TRUNC(I135*D135,1)</f>
        <v>0</v>
      </c>
      <c r="K135" s="12">
        <f t="shared" si="17"/>
        <v>89675</v>
      </c>
      <c r="L135" s="13">
        <f t="shared" si="17"/>
        <v>358700</v>
      </c>
      <c r="M135" s="8" t="s">
        <v>250</v>
      </c>
      <c r="N135" s="2" t="s">
        <v>50</v>
      </c>
      <c r="O135" s="2" t="s">
        <v>399</v>
      </c>
      <c r="P135" s="2" t="s">
        <v>55</v>
      </c>
      <c r="Q135" s="2" t="s">
        <v>54</v>
      </c>
      <c r="R135" s="2" t="s">
        <v>54</v>
      </c>
      <c r="S135" s="3"/>
      <c r="T135" s="3"/>
      <c r="U135" s="3"/>
      <c r="V135" s="3">
        <v>1</v>
      </c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2" t="s">
        <v>50</v>
      </c>
      <c r="AW135" s="2" t="s">
        <v>583</v>
      </c>
      <c r="AX135" s="2" t="s">
        <v>50</v>
      </c>
      <c r="AY135" s="2" t="s">
        <v>253</v>
      </c>
    </row>
    <row r="136" spans="1:51" ht="30" customHeight="1" x14ac:dyDescent="0.3">
      <c r="A136" s="8" t="s">
        <v>381</v>
      </c>
      <c r="B136" s="8" t="s">
        <v>408</v>
      </c>
      <c r="C136" s="8" t="s">
        <v>409</v>
      </c>
      <c r="D136" s="9">
        <v>7</v>
      </c>
      <c r="E136" s="12">
        <f>일위대가목록!E21</f>
        <v>178</v>
      </c>
      <c r="F136" s="13">
        <f>TRUNC(E136*D136,1)</f>
        <v>1246</v>
      </c>
      <c r="G136" s="12">
        <f>일위대가목록!F21</f>
        <v>5942</v>
      </c>
      <c r="H136" s="13">
        <f>TRUNC(G136*D136,1)</f>
        <v>41594</v>
      </c>
      <c r="I136" s="12">
        <f>일위대가목록!G21</f>
        <v>0</v>
      </c>
      <c r="J136" s="13">
        <f>TRUNC(I136*D136,1)</f>
        <v>0</v>
      </c>
      <c r="K136" s="12">
        <f t="shared" si="17"/>
        <v>6120</v>
      </c>
      <c r="L136" s="13">
        <f t="shared" si="17"/>
        <v>42840</v>
      </c>
      <c r="M136" s="8" t="s">
        <v>250</v>
      </c>
      <c r="N136" s="2" t="s">
        <v>50</v>
      </c>
      <c r="O136" s="2" t="s">
        <v>407</v>
      </c>
      <c r="P136" s="2" t="s">
        <v>55</v>
      </c>
      <c r="Q136" s="2" t="s">
        <v>54</v>
      </c>
      <c r="R136" s="2" t="s">
        <v>54</v>
      </c>
      <c r="S136" s="3"/>
      <c r="T136" s="3"/>
      <c r="U136" s="3"/>
      <c r="V136" s="3">
        <v>1</v>
      </c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2" t="s">
        <v>50</v>
      </c>
      <c r="AW136" s="2" t="s">
        <v>584</v>
      </c>
      <c r="AX136" s="2" t="s">
        <v>50</v>
      </c>
      <c r="AY136" s="2" t="s">
        <v>253</v>
      </c>
    </row>
    <row r="137" spans="1:51" ht="30" customHeight="1" x14ac:dyDescent="0.3">
      <c r="A137" s="8" t="s">
        <v>479</v>
      </c>
      <c r="B137" s="8" t="s">
        <v>263</v>
      </c>
      <c r="C137" s="8" t="s">
        <v>100</v>
      </c>
      <c r="D137" s="9">
        <v>1</v>
      </c>
      <c r="E137" s="12">
        <f>TRUNC(SUMIF(V133:V137, RIGHTB(O137, 1), L133:L137)*U137, 2)</f>
        <v>1050144</v>
      </c>
      <c r="F137" s="13">
        <f>TRUNC(E137*D137,1)</f>
        <v>1050144</v>
      </c>
      <c r="G137" s="12">
        <v>0</v>
      </c>
      <c r="H137" s="13">
        <f>TRUNC(G137*D137,1)</f>
        <v>0</v>
      </c>
      <c r="I137" s="12">
        <v>0</v>
      </c>
      <c r="J137" s="13">
        <f>TRUNC(I137*D137,1)</f>
        <v>0</v>
      </c>
      <c r="K137" s="12">
        <f t="shared" si="17"/>
        <v>1050144</v>
      </c>
      <c r="L137" s="13">
        <f t="shared" si="17"/>
        <v>1050144</v>
      </c>
      <c r="M137" s="8" t="s">
        <v>50</v>
      </c>
      <c r="N137" s="2" t="s">
        <v>107</v>
      </c>
      <c r="O137" s="2" t="s">
        <v>101</v>
      </c>
      <c r="P137" s="2" t="s">
        <v>54</v>
      </c>
      <c r="Q137" s="2" t="s">
        <v>54</v>
      </c>
      <c r="R137" s="2" t="s">
        <v>54</v>
      </c>
      <c r="S137" s="3">
        <v>3</v>
      </c>
      <c r="T137" s="3">
        <v>0</v>
      </c>
      <c r="U137" s="3">
        <v>1</v>
      </c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2" t="s">
        <v>50</v>
      </c>
      <c r="AW137" s="2" t="s">
        <v>585</v>
      </c>
      <c r="AX137" s="2" t="s">
        <v>50</v>
      </c>
      <c r="AY137" s="2" t="s">
        <v>50</v>
      </c>
    </row>
    <row r="138" spans="1:51" ht="30" customHeight="1" x14ac:dyDescent="0.3">
      <c r="A138" s="8" t="s">
        <v>266</v>
      </c>
      <c r="B138" s="8" t="s">
        <v>50</v>
      </c>
      <c r="C138" s="8" t="s">
        <v>50</v>
      </c>
      <c r="D138" s="9"/>
      <c r="E138" s="12"/>
      <c r="F138" s="13">
        <f>TRUNC(SUMIF(N133:N137, N132, F133:F137),0)</f>
        <v>1050144</v>
      </c>
      <c r="G138" s="12"/>
      <c r="H138" s="13">
        <f>TRUNC(SUMIF(N133:N137, N132, H133:H137),0)</f>
        <v>0</v>
      </c>
      <c r="I138" s="12"/>
      <c r="J138" s="13">
        <f>TRUNC(SUMIF(N133:N137, N132, J133:J137),0)</f>
        <v>0</v>
      </c>
      <c r="K138" s="12"/>
      <c r="L138" s="13">
        <f>F138+H138+J138</f>
        <v>1050144</v>
      </c>
      <c r="M138" s="8" t="s">
        <v>50</v>
      </c>
      <c r="N138" s="2" t="s">
        <v>103</v>
      </c>
      <c r="O138" s="2" t="s">
        <v>103</v>
      </c>
      <c r="P138" s="2" t="s">
        <v>50</v>
      </c>
      <c r="Q138" s="2" t="s">
        <v>50</v>
      </c>
      <c r="R138" s="2" t="s">
        <v>50</v>
      </c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2" t="s">
        <v>50</v>
      </c>
      <c r="AW138" s="2" t="s">
        <v>50</v>
      </c>
      <c r="AX138" s="2" t="s">
        <v>50</v>
      </c>
      <c r="AY138" s="2" t="s">
        <v>50</v>
      </c>
    </row>
    <row r="139" spans="1:51" ht="30" customHeight="1" x14ac:dyDescent="0.3">
      <c r="A139" s="9"/>
      <c r="B139" s="9"/>
      <c r="C139" s="9"/>
      <c r="D139" s="9"/>
      <c r="E139" s="12"/>
      <c r="F139" s="13"/>
      <c r="G139" s="12"/>
      <c r="H139" s="13"/>
      <c r="I139" s="12"/>
      <c r="J139" s="13"/>
      <c r="K139" s="12"/>
      <c r="L139" s="13"/>
      <c r="M139" s="9"/>
    </row>
    <row r="140" spans="1:51" ht="30" customHeight="1" x14ac:dyDescent="0.3">
      <c r="A140" s="46" t="s">
        <v>1154</v>
      </c>
      <c r="B140" s="46"/>
      <c r="C140" s="46"/>
      <c r="D140" s="46"/>
      <c r="E140" s="47"/>
      <c r="F140" s="48"/>
      <c r="G140" s="47"/>
      <c r="H140" s="48"/>
      <c r="I140" s="47"/>
      <c r="J140" s="48"/>
      <c r="K140" s="47"/>
      <c r="L140" s="48"/>
      <c r="M140" s="46"/>
      <c r="N140" s="1" t="s">
        <v>110</v>
      </c>
    </row>
    <row r="141" spans="1:51" ht="30" customHeight="1" x14ac:dyDescent="0.3">
      <c r="A141" s="8" t="s">
        <v>470</v>
      </c>
      <c r="B141" s="8" t="s">
        <v>471</v>
      </c>
      <c r="C141" s="8" t="s">
        <v>472</v>
      </c>
      <c r="D141" s="9">
        <v>0.5</v>
      </c>
      <c r="E141" s="12">
        <f>단가대비표!O64</f>
        <v>0</v>
      </c>
      <c r="F141" s="13">
        <f>TRUNC(E141*D141,1)</f>
        <v>0</v>
      </c>
      <c r="G141" s="12">
        <f>단가대비표!P64</f>
        <v>0</v>
      </c>
      <c r="H141" s="13">
        <f>TRUNC(G141*D141,1)</f>
        <v>0</v>
      </c>
      <c r="I141" s="12">
        <f>단가대비표!V64</f>
        <v>46700</v>
      </c>
      <c r="J141" s="13">
        <f>TRUNC(I141*D141,1)</f>
        <v>23350</v>
      </c>
      <c r="K141" s="12">
        <f t="shared" ref="K141:L143" si="18">TRUNC(E141+G141+I141,1)</f>
        <v>46700</v>
      </c>
      <c r="L141" s="13">
        <f t="shared" si="18"/>
        <v>23350</v>
      </c>
      <c r="M141" s="8" t="s">
        <v>250</v>
      </c>
      <c r="N141" s="2" t="s">
        <v>50</v>
      </c>
      <c r="O141" s="2" t="s">
        <v>473</v>
      </c>
      <c r="P141" s="2" t="s">
        <v>54</v>
      </c>
      <c r="Q141" s="2" t="s">
        <v>54</v>
      </c>
      <c r="R141" s="2" t="s">
        <v>55</v>
      </c>
      <c r="S141" s="3"/>
      <c r="T141" s="3"/>
      <c r="U141" s="3"/>
      <c r="V141" s="3">
        <v>1</v>
      </c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2" t="s">
        <v>50</v>
      </c>
      <c r="AW141" s="2" t="s">
        <v>586</v>
      </c>
      <c r="AX141" s="2" t="s">
        <v>50</v>
      </c>
      <c r="AY141" s="2" t="s">
        <v>253</v>
      </c>
    </row>
    <row r="142" spans="1:51" ht="30" customHeight="1" x14ac:dyDescent="0.3">
      <c r="A142" s="8" t="s">
        <v>474</v>
      </c>
      <c r="B142" s="8" t="s">
        <v>475</v>
      </c>
      <c r="C142" s="8" t="s">
        <v>472</v>
      </c>
      <c r="D142" s="9">
        <v>0.5</v>
      </c>
      <c r="E142" s="12">
        <f>단가대비표!O63</f>
        <v>0</v>
      </c>
      <c r="F142" s="13">
        <f>TRUNC(E142*D142,1)</f>
        <v>0</v>
      </c>
      <c r="G142" s="12">
        <f>단가대비표!P63</f>
        <v>0</v>
      </c>
      <c r="H142" s="13">
        <f>TRUNC(G142*D142,1)</f>
        <v>0</v>
      </c>
      <c r="I142" s="12">
        <f>단가대비표!V63</f>
        <v>2056</v>
      </c>
      <c r="J142" s="13">
        <f>TRUNC(I142*D142,1)</f>
        <v>1028</v>
      </c>
      <c r="K142" s="12">
        <f t="shared" si="18"/>
        <v>2056</v>
      </c>
      <c r="L142" s="13">
        <f t="shared" si="18"/>
        <v>1028</v>
      </c>
      <c r="M142" s="8" t="s">
        <v>250</v>
      </c>
      <c r="N142" s="2" t="s">
        <v>50</v>
      </c>
      <c r="O142" s="2" t="s">
        <v>476</v>
      </c>
      <c r="P142" s="2" t="s">
        <v>54</v>
      </c>
      <c r="Q142" s="2" t="s">
        <v>54</v>
      </c>
      <c r="R142" s="2" t="s">
        <v>55</v>
      </c>
      <c r="S142" s="3"/>
      <c r="T142" s="3"/>
      <c r="U142" s="3"/>
      <c r="V142" s="3">
        <v>1</v>
      </c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2" t="s">
        <v>50</v>
      </c>
      <c r="AW142" s="2" t="s">
        <v>587</v>
      </c>
      <c r="AX142" s="2" t="s">
        <v>50</v>
      </c>
      <c r="AY142" s="2" t="s">
        <v>253</v>
      </c>
    </row>
    <row r="143" spans="1:51" ht="30" customHeight="1" x14ac:dyDescent="0.3">
      <c r="A143" s="8" t="s">
        <v>479</v>
      </c>
      <c r="B143" s="8" t="s">
        <v>263</v>
      </c>
      <c r="C143" s="8" t="s">
        <v>100</v>
      </c>
      <c r="D143" s="9">
        <v>1</v>
      </c>
      <c r="E143" s="12">
        <f>TRUNC(SUMIF(V141:V143, RIGHTB(O143, 1), L141:L143)*U143, 2)</f>
        <v>24378</v>
      </c>
      <c r="F143" s="13">
        <f>TRUNC(E143*D143,1)</f>
        <v>24378</v>
      </c>
      <c r="G143" s="12">
        <v>0</v>
      </c>
      <c r="H143" s="13">
        <f>TRUNC(G143*D143,1)</f>
        <v>0</v>
      </c>
      <c r="I143" s="12">
        <v>0</v>
      </c>
      <c r="J143" s="13">
        <f>TRUNC(I143*D143,1)</f>
        <v>0</v>
      </c>
      <c r="K143" s="12">
        <f t="shared" si="18"/>
        <v>24378</v>
      </c>
      <c r="L143" s="13">
        <f t="shared" si="18"/>
        <v>24378</v>
      </c>
      <c r="M143" s="8" t="s">
        <v>50</v>
      </c>
      <c r="N143" s="2" t="s">
        <v>110</v>
      </c>
      <c r="O143" s="2" t="s">
        <v>101</v>
      </c>
      <c r="P143" s="2" t="s">
        <v>54</v>
      </c>
      <c r="Q143" s="2" t="s">
        <v>54</v>
      </c>
      <c r="R143" s="2" t="s">
        <v>54</v>
      </c>
      <c r="S143" s="3">
        <v>3</v>
      </c>
      <c r="T143" s="3">
        <v>0</v>
      </c>
      <c r="U143" s="3">
        <v>1</v>
      </c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2" t="s">
        <v>50</v>
      </c>
      <c r="AW143" s="2" t="s">
        <v>588</v>
      </c>
      <c r="AX143" s="2" t="s">
        <v>50</v>
      </c>
      <c r="AY143" s="2" t="s">
        <v>50</v>
      </c>
    </row>
    <row r="144" spans="1:51" ht="30" customHeight="1" x14ac:dyDescent="0.3">
      <c r="A144" s="8" t="s">
        <v>266</v>
      </c>
      <c r="B144" s="8" t="s">
        <v>50</v>
      </c>
      <c r="C144" s="8" t="s">
        <v>50</v>
      </c>
      <c r="D144" s="9"/>
      <c r="E144" s="12"/>
      <c r="F144" s="13">
        <f>TRUNC(SUMIF(N141:N143, N140, F141:F143),0)</f>
        <v>24378</v>
      </c>
      <c r="G144" s="12"/>
      <c r="H144" s="13">
        <f>TRUNC(SUMIF(N141:N143, N140, H141:H143),0)</f>
        <v>0</v>
      </c>
      <c r="I144" s="12"/>
      <c r="J144" s="13">
        <f>TRUNC(SUMIF(N141:N143, N140, J141:J143),0)</f>
        <v>0</v>
      </c>
      <c r="K144" s="12"/>
      <c r="L144" s="13">
        <f>F144+H144+J144</f>
        <v>24378</v>
      </c>
      <c r="M144" s="8" t="s">
        <v>50</v>
      </c>
      <c r="N144" s="2" t="s">
        <v>103</v>
      </c>
      <c r="O144" s="2" t="s">
        <v>103</v>
      </c>
      <c r="P144" s="2" t="s">
        <v>50</v>
      </c>
      <c r="Q144" s="2" t="s">
        <v>50</v>
      </c>
      <c r="R144" s="2" t="s">
        <v>50</v>
      </c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50</v>
      </c>
      <c r="AW144" s="2" t="s">
        <v>50</v>
      </c>
      <c r="AX144" s="2" t="s">
        <v>50</v>
      </c>
      <c r="AY144" s="2" t="s">
        <v>50</v>
      </c>
    </row>
    <row r="145" spans="1:51" ht="30" customHeight="1" x14ac:dyDescent="0.3">
      <c r="A145" s="9"/>
      <c r="B145" s="9"/>
      <c r="C145" s="9"/>
      <c r="D145" s="9"/>
      <c r="E145" s="12"/>
      <c r="F145" s="13"/>
      <c r="G145" s="12"/>
      <c r="H145" s="13"/>
      <c r="I145" s="12"/>
      <c r="J145" s="13"/>
      <c r="K145" s="12"/>
      <c r="L145" s="13"/>
      <c r="M145" s="9"/>
    </row>
    <row r="146" spans="1:51" ht="30" customHeight="1" x14ac:dyDescent="0.3">
      <c r="A146" s="46" t="s">
        <v>1155</v>
      </c>
      <c r="B146" s="46"/>
      <c r="C146" s="46"/>
      <c r="D146" s="46"/>
      <c r="E146" s="47"/>
      <c r="F146" s="48"/>
      <c r="G146" s="47"/>
      <c r="H146" s="48"/>
      <c r="I146" s="47"/>
      <c r="J146" s="48"/>
      <c r="K146" s="47"/>
      <c r="L146" s="48"/>
      <c r="M146" s="46"/>
      <c r="N146" s="1" t="s">
        <v>589</v>
      </c>
    </row>
    <row r="147" spans="1:51" ht="30" customHeight="1" x14ac:dyDescent="0.3">
      <c r="A147" s="8" t="s">
        <v>590</v>
      </c>
      <c r="B147" s="8" t="s">
        <v>591</v>
      </c>
      <c r="C147" s="8" t="s">
        <v>104</v>
      </c>
      <c r="D147" s="9">
        <v>1</v>
      </c>
      <c r="E147" s="12">
        <f>단가대비표!O76</f>
        <v>2200000</v>
      </c>
      <c r="F147" s="13">
        <f t="shared" ref="F147:F178" si="19">TRUNC(E147*D147,1)</f>
        <v>2200000</v>
      </c>
      <c r="G147" s="12">
        <f>단가대비표!P76</f>
        <v>0</v>
      </c>
      <c r="H147" s="13">
        <f t="shared" ref="H147:H178" si="20">TRUNC(G147*D147,1)</f>
        <v>0</v>
      </c>
      <c r="I147" s="12">
        <f>단가대비표!V76</f>
        <v>0</v>
      </c>
      <c r="J147" s="13">
        <f t="shared" ref="J147:J178" si="21">TRUNC(I147*D147,1)</f>
        <v>0</v>
      </c>
      <c r="K147" s="12">
        <f t="shared" ref="K147:K178" si="22">TRUNC(E147+G147+I147,1)</f>
        <v>2200000</v>
      </c>
      <c r="L147" s="13">
        <f t="shared" ref="L147:L178" si="23">TRUNC(F147+H147+J147,1)</f>
        <v>2200000</v>
      </c>
      <c r="M147" s="8" t="s">
        <v>50</v>
      </c>
      <c r="N147" s="2" t="s">
        <v>589</v>
      </c>
      <c r="O147" s="2" t="s">
        <v>592</v>
      </c>
      <c r="P147" s="2" t="s">
        <v>54</v>
      </c>
      <c r="Q147" s="2" t="s">
        <v>54</v>
      </c>
      <c r="R147" s="2" t="s">
        <v>55</v>
      </c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2" t="s">
        <v>50</v>
      </c>
      <c r="AW147" s="2" t="s">
        <v>593</v>
      </c>
      <c r="AX147" s="2" t="s">
        <v>50</v>
      </c>
      <c r="AY147" s="2" t="s">
        <v>50</v>
      </c>
    </row>
    <row r="148" spans="1:51" ht="30" customHeight="1" x14ac:dyDescent="0.3">
      <c r="A148" s="8" t="s">
        <v>424</v>
      </c>
      <c r="B148" s="8" t="s">
        <v>486</v>
      </c>
      <c r="C148" s="8" t="s">
        <v>68</v>
      </c>
      <c r="D148" s="9">
        <v>2</v>
      </c>
      <c r="E148" s="12">
        <f>단가대비표!O11</f>
        <v>5690</v>
      </c>
      <c r="F148" s="13">
        <f t="shared" si="19"/>
        <v>11380</v>
      </c>
      <c r="G148" s="12">
        <f>단가대비표!P11</f>
        <v>0</v>
      </c>
      <c r="H148" s="13">
        <f t="shared" si="20"/>
        <v>0</v>
      </c>
      <c r="I148" s="12">
        <f>단가대비표!V11</f>
        <v>0</v>
      </c>
      <c r="J148" s="13">
        <f t="shared" si="21"/>
        <v>0</v>
      </c>
      <c r="K148" s="12">
        <f t="shared" si="22"/>
        <v>5690</v>
      </c>
      <c r="L148" s="13">
        <f t="shared" si="23"/>
        <v>11380</v>
      </c>
      <c r="M148" s="8" t="s">
        <v>50</v>
      </c>
      <c r="N148" s="2" t="s">
        <v>589</v>
      </c>
      <c r="O148" s="2" t="s">
        <v>487</v>
      </c>
      <c r="P148" s="2" t="s">
        <v>54</v>
      </c>
      <c r="Q148" s="2" t="s">
        <v>54</v>
      </c>
      <c r="R148" s="2" t="s">
        <v>55</v>
      </c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2" t="s">
        <v>50</v>
      </c>
      <c r="AW148" s="2" t="s">
        <v>594</v>
      </c>
      <c r="AX148" s="2" t="s">
        <v>50</v>
      </c>
      <c r="AY148" s="2" t="s">
        <v>50</v>
      </c>
    </row>
    <row r="149" spans="1:51" ht="30" customHeight="1" x14ac:dyDescent="0.3">
      <c r="A149" s="8" t="s">
        <v>424</v>
      </c>
      <c r="B149" s="8" t="s">
        <v>488</v>
      </c>
      <c r="C149" s="8" t="s">
        <v>68</v>
      </c>
      <c r="D149" s="9">
        <v>5</v>
      </c>
      <c r="E149" s="12">
        <f>단가대비표!O13</f>
        <v>2000</v>
      </c>
      <c r="F149" s="13">
        <f t="shared" si="19"/>
        <v>10000</v>
      </c>
      <c r="G149" s="12">
        <f>단가대비표!P13</f>
        <v>0</v>
      </c>
      <c r="H149" s="13">
        <f t="shared" si="20"/>
        <v>0</v>
      </c>
      <c r="I149" s="12">
        <f>단가대비표!V13</f>
        <v>0</v>
      </c>
      <c r="J149" s="13">
        <f t="shared" si="21"/>
        <v>0</v>
      </c>
      <c r="K149" s="12">
        <f t="shared" si="22"/>
        <v>2000</v>
      </c>
      <c r="L149" s="13">
        <f t="shared" si="23"/>
        <v>10000</v>
      </c>
      <c r="M149" s="8" t="s">
        <v>50</v>
      </c>
      <c r="N149" s="2" t="s">
        <v>589</v>
      </c>
      <c r="O149" s="2" t="s">
        <v>489</v>
      </c>
      <c r="P149" s="2" t="s">
        <v>54</v>
      </c>
      <c r="Q149" s="2" t="s">
        <v>54</v>
      </c>
      <c r="R149" s="2" t="s">
        <v>55</v>
      </c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2" t="s">
        <v>50</v>
      </c>
      <c r="AW149" s="2" t="s">
        <v>595</v>
      </c>
      <c r="AX149" s="2" t="s">
        <v>50</v>
      </c>
      <c r="AY149" s="2" t="s">
        <v>50</v>
      </c>
    </row>
    <row r="150" spans="1:51" ht="30" customHeight="1" x14ac:dyDescent="0.3">
      <c r="A150" s="8" t="s">
        <v>421</v>
      </c>
      <c r="B150" s="8" t="s">
        <v>596</v>
      </c>
      <c r="C150" s="8" t="s">
        <v>68</v>
      </c>
      <c r="D150" s="9">
        <v>2</v>
      </c>
      <c r="E150" s="12">
        <f>단가대비표!O9</f>
        <v>5690</v>
      </c>
      <c r="F150" s="13">
        <f t="shared" si="19"/>
        <v>11380</v>
      </c>
      <c r="G150" s="12">
        <f>단가대비표!P9</f>
        <v>0</v>
      </c>
      <c r="H150" s="13">
        <f t="shared" si="20"/>
        <v>0</v>
      </c>
      <c r="I150" s="12">
        <f>단가대비표!V9</f>
        <v>0</v>
      </c>
      <c r="J150" s="13">
        <f t="shared" si="21"/>
        <v>0</v>
      </c>
      <c r="K150" s="12">
        <f t="shared" si="22"/>
        <v>5690</v>
      </c>
      <c r="L150" s="13">
        <f t="shared" si="23"/>
        <v>11380</v>
      </c>
      <c r="M150" s="8" t="s">
        <v>50</v>
      </c>
      <c r="N150" s="2" t="s">
        <v>589</v>
      </c>
      <c r="O150" s="2" t="s">
        <v>597</v>
      </c>
      <c r="P150" s="2" t="s">
        <v>54</v>
      </c>
      <c r="Q150" s="2" t="s">
        <v>54</v>
      </c>
      <c r="R150" s="2" t="s">
        <v>55</v>
      </c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50</v>
      </c>
      <c r="AW150" s="2" t="s">
        <v>598</v>
      </c>
      <c r="AX150" s="2" t="s">
        <v>50</v>
      </c>
      <c r="AY150" s="2" t="s">
        <v>50</v>
      </c>
    </row>
    <row r="151" spans="1:51" ht="30" customHeight="1" x14ac:dyDescent="0.3">
      <c r="A151" s="8" t="s">
        <v>599</v>
      </c>
      <c r="B151" s="8" t="s">
        <v>600</v>
      </c>
      <c r="C151" s="8" t="s">
        <v>68</v>
      </c>
      <c r="D151" s="9">
        <v>2</v>
      </c>
      <c r="E151" s="12">
        <f>단가대비표!O79</f>
        <v>325971</v>
      </c>
      <c r="F151" s="13">
        <f t="shared" si="19"/>
        <v>651942</v>
      </c>
      <c r="G151" s="12">
        <f>단가대비표!P79</f>
        <v>0</v>
      </c>
      <c r="H151" s="13">
        <f t="shared" si="20"/>
        <v>0</v>
      </c>
      <c r="I151" s="12">
        <f>단가대비표!V79</f>
        <v>0</v>
      </c>
      <c r="J151" s="13">
        <f t="shared" si="21"/>
        <v>0</v>
      </c>
      <c r="K151" s="12">
        <f t="shared" si="22"/>
        <v>325971</v>
      </c>
      <c r="L151" s="13">
        <f t="shared" si="23"/>
        <v>651942</v>
      </c>
      <c r="M151" s="8" t="s">
        <v>50</v>
      </c>
      <c r="N151" s="2" t="s">
        <v>589</v>
      </c>
      <c r="O151" s="2" t="s">
        <v>601</v>
      </c>
      <c r="P151" s="2" t="s">
        <v>54</v>
      </c>
      <c r="Q151" s="2" t="s">
        <v>54</v>
      </c>
      <c r="R151" s="2" t="s">
        <v>55</v>
      </c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2" t="s">
        <v>50</v>
      </c>
      <c r="AW151" s="2" t="s">
        <v>602</v>
      </c>
      <c r="AX151" s="2" t="s">
        <v>50</v>
      </c>
      <c r="AY151" s="2" t="s">
        <v>50</v>
      </c>
    </row>
    <row r="152" spans="1:51" ht="30" customHeight="1" x14ac:dyDescent="0.3">
      <c r="A152" s="8" t="s">
        <v>421</v>
      </c>
      <c r="B152" s="8" t="s">
        <v>490</v>
      </c>
      <c r="C152" s="8" t="s">
        <v>68</v>
      </c>
      <c r="D152" s="9">
        <v>2</v>
      </c>
      <c r="E152" s="12">
        <f>단가대비표!O14</f>
        <v>2500</v>
      </c>
      <c r="F152" s="13">
        <f t="shared" si="19"/>
        <v>5000</v>
      </c>
      <c r="G152" s="12">
        <f>단가대비표!P14</f>
        <v>0</v>
      </c>
      <c r="H152" s="13">
        <f t="shared" si="20"/>
        <v>0</v>
      </c>
      <c r="I152" s="12">
        <f>단가대비표!V14</f>
        <v>0</v>
      </c>
      <c r="J152" s="13">
        <f t="shared" si="21"/>
        <v>0</v>
      </c>
      <c r="K152" s="12">
        <f t="shared" si="22"/>
        <v>2500</v>
      </c>
      <c r="L152" s="13">
        <f t="shared" si="23"/>
        <v>5000</v>
      </c>
      <c r="M152" s="8" t="s">
        <v>50</v>
      </c>
      <c r="N152" s="2" t="s">
        <v>589</v>
      </c>
      <c r="O152" s="2" t="s">
        <v>491</v>
      </c>
      <c r="P152" s="2" t="s">
        <v>54</v>
      </c>
      <c r="Q152" s="2" t="s">
        <v>54</v>
      </c>
      <c r="R152" s="2" t="s">
        <v>55</v>
      </c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2" t="s">
        <v>50</v>
      </c>
      <c r="AW152" s="2" t="s">
        <v>603</v>
      </c>
      <c r="AX152" s="2" t="s">
        <v>50</v>
      </c>
      <c r="AY152" s="2" t="s">
        <v>50</v>
      </c>
    </row>
    <row r="153" spans="1:51" ht="30" customHeight="1" x14ac:dyDescent="0.3">
      <c r="A153" s="8" t="s">
        <v>492</v>
      </c>
      <c r="B153" s="8" t="s">
        <v>493</v>
      </c>
      <c r="C153" s="8" t="s">
        <v>68</v>
      </c>
      <c r="D153" s="9">
        <v>4</v>
      </c>
      <c r="E153" s="12">
        <f>단가대비표!O78</f>
        <v>7500</v>
      </c>
      <c r="F153" s="13">
        <f t="shared" si="19"/>
        <v>30000</v>
      </c>
      <c r="G153" s="12">
        <f>단가대비표!P78</f>
        <v>0</v>
      </c>
      <c r="H153" s="13">
        <f t="shared" si="20"/>
        <v>0</v>
      </c>
      <c r="I153" s="12">
        <f>단가대비표!V78</f>
        <v>0</v>
      </c>
      <c r="J153" s="13">
        <f t="shared" si="21"/>
        <v>0</v>
      </c>
      <c r="K153" s="12">
        <f t="shared" si="22"/>
        <v>7500</v>
      </c>
      <c r="L153" s="13">
        <f t="shared" si="23"/>
        <v>30000</v>
      </c>
      <c r="M153" s="8" t="s">
        <v>50</v>
      </c>
      <c r="N153" s="2" t="s">
        <v>589</v>
      </c>
      <c r="O153" s="2" t="s">
        <v>494</v>
      </c>
      <c r="P153" s="2" t="s">
        <v>54</v>
      </c>
      <c r="Q153" s="2" t="s">
        <v>54</v>
      </c>
      <c r="R153" s="2" t="s">
        <v>55</v>
      </c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2" t="s">
        <v>50</v>
      </c>
      <c r="AW153" s="2" t="s">
        <v>604</v>
      </c>
      <c r="AX153" s="2" t="s">
        <v>50</v>
      </c>
      <c r="AY153" s="2" t="s">
        <v>50</v>
      </c>
    </row>
    <row r="154" spans="1:51" ht="30" customHeight="1" x14ac:dyDescent="0.3">
      <c r="A154" s="8" t="s">
        <v>495</v>
      </c>
      <c r="B154" s="8" t="s">
        <v>496</v>
      </c>
      <c r="C154" s="8" t="s">
        <v>68</v>
      </c>
      <c r="D154" s="9">
        <v>2</v>
      </c>
      <c r="E154" s="12">
        <f>단가대비표!O23</f>
        <v>3300</v>
      </c>
      <c r="F154" s="13">
        <f t="shared" si="19"/>
        <v>6600</v>
      </c>
      <c r="G154" s="12">
        <f>단가대비표!P23</f>
        <v>0</v>
      </c>
      <c r="H154" s="13">
        <f t="shared" si="20"/>
        <v>0</v>
      </c>
      <c r="I154" s="12">
        <f>단가대비표!V23</f>
        <v>0</v>
      </c>
      <c r="J154" s="13">
        <f t="shared" si="21"/>
        <v>0</v>
      </c>
      <c r="K154" s="12">
        <f t="shared" si="22"/>
        <v>3300</v>
      </c>
      <c r="L154" s="13">
        <f t="shared" si="23"/>
        <v>6600</v>
      </c>
      <c r="M154" s="8" t="s">
        <v>50</v>
      </c>
      <c r="N154" s="2" t="s">
        <v>589</v>
      </c>
      <c r="O154" s="2" t="s">
        <v>497</v>
      </c>
      <c r="P154" s="2" t="s">
        <v>54</v>
      </c>
      <c r="Q154" s="2" t="s">
        <v>54</v>
      </c>
      <c r="R154" s="2" t="s">
        <v>55</v>
      </c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2" t="s">
        <v>50</v>
      </c>
      <c r="AW154" s="2" t="s">
        <v>605</v>
      </c>
      <c r="AX154" s="2" t="s">
        <v>50</v>
      </c>
      <c r="AY154" s="2" t="s">
        <v>50</v>
      </c>
    </row>
    <row r="155" spans="1:51" ht="30" customHeight="1" x14ac:dyDescent="0.3">
      <c r="A155" s="8" t="s">
        <v>498</v>
      </c>
      <c r="B155" s="8" t="s">
        <v>499</v>
      </c>
      <c r="C155" s="8" t="s">
        <v>68</v>
      </c>
      <c r="D155" s="9">
        <v>2</v>
      </c>
      <c r="E155" s="12">
        <f>단가대비표!O84</f>
        <v>4000</v>
      </c>
      <c r="F155" s="13">
        <f t="shared" si="19"/>
        <v>8000</v>
      </c>
      <c r="G155" s="12">
        <f>단가대비표!P84</f>
        <v>0</v>
      </c>
      <c r="H155" s="13">
        <f t="shared" si="20"/>
        <v>0</v>
      </c>
      <c r="I155" s="12">
        <f>단가대비표!V84</f>
        <v>0</v>
      </c>
      <c r="J155" s="13">
        <f t="shared" si="21"/>
        <v>0</v>
      </c>
      <c r="K155" s="12">
        <f t="shared" si="22"/>
        <v>4000</v>
      </c>
      <c r="L155" s="13">
        <f t="shared" si="23"/>
        <v>8000</v>
      </c>
      <c r="M155" s="8" t="s">
        <v>50</v>
      </c>
      <c r="N155" s="2" t="s">
        <v>589</v>
      </c>
      <c r="O155" s="2" t="s">
        <v>500</v>
      </c>
      <c r="P155" s="2" t="s">
        <v>54</v>
      </c>
      <c r="Q155" s="2" t="s">
        <v>54</v>
      </c>
      <c r="R155" s="2" t="s">
        <v>55</v>
      </c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2" t="s">
        <v>50</v>
      </c>
      <c r="AW155" s="2" t="s">
        <v>606</v>
      </c>
      <c r="AX155" s="2" t="s">
        <v>50</v>
      </c>
      <c r="AY155" s="2" t="s">
        <v>50</v>
      </c>
    </row>
    <row r="156" spans="1:51" ht="30" customHeight="1" x14ac:dyDescent="0.3">
      <c r="A156" s="8" t="s">
        <v>86</v>
      </c>
      <c r="B156" s="8" t="s">
        <v>249</v>
      </c>
      <c r="C156" s="8" t="s">
        <v>88</v>
      </c>
      <c r="D156" s="9">
        <v>1</v>
      </c>
      <c r="E156" s="12">
        <f>단가대비표!O66</f>
        <v>1700000</v>
      </c>
      <c r="F156" s="13">
        <f t="shared" si="19"/>
        <v>1700000</v>
      </c>
      <c r="G156" s="12">
        <f>단가대비표!P66</f>
        <v>0</v>
      </c>
      <c r="H156" s="13">
        <f t="shared" si="20"/>
        <v>0</v>
      </c>
      <c r="I156" s="12">
        <f>단가대비표!V66</f>
        <v>0</v>
      </c>
      <c r="J156" s="13">
        <f t="shared" si="21"/>
        <v>0</v>
      </c>
      <c r="K156" s="12">
        <f t="shared" si="22"/>
        <v>1700000</v>
      </c>
      <c r="L156" s="13">
        <f t="shared" si="23"/>
        <v>1700000</v>
      </c>
      <c r="M156" s="8" t="s">
        <v>50</v>
      </c>
      <c r="N156" s="2" t="s">
        <v>589</v>
      </c>
      <c r="O156" s="2" t="s">
        <v>607</v>
      </c>
      <c r="P156" s="2" t="s">
        <v>54</v>
      </c>
      <c r="Q156" s="2" t="s">
        <v>54</v>
      </c>
      <c r="R156" s="2" t="s">
        <v>55</v>
      </c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2" t="s">
        <v>50</v>
      </c>
      <c r="AW156" s="2" t="s">
        <v>608</v>
      </c>
      <c r="AX156" s="2" t="s">
        <v>50</v>
      </c>
      <c r="AY156" s="2" t="s">
        <v>50</v>
      </c>
    </row>
    <row r="157" spans="1:51" ht="30" customHeight="1" x14ac:dyDescent="0.3">
      <c r="A157" s="8" t="s">
        <v>503</v>
      </c>
      <c r="B157" s="8" t="s">
        <v>50</v>
      </c>
      <c r="C157" s="8" t="s">
        <v>68</v>
      </c>
      <c r="D157" s="9">
        <v>1</v>
      </c>
      <c r="E157" s="12">
        <f>단가대비표!O65</f>
        <v>59400</v>
      </c>
      <c r="F157" s="13">
        <f t="shared" si="19"/>
        <v>59400</v>
      </c>
      <c r="G157" s="12">
        <f>단가대비표!P65</f>
        <v>0</v>
      </c>
      <c r="H157" s="13">
        <f t="shared" si="20"/>
        <v>0</v>
      </c>
      <c r="I157" s="12">
        <f>단가대비표!V65</f>
        <v>0</v>
      </c>
      <c r="J157" s="13">
        <f t="shared" si="21"/>
        <v>0</v>
      </c>
      <c r="K157" s="12">
        <f t="shared" si="22"/>
        <v>59400</v>
      </c>
      <c r="L157" s="13">
        <f t="shared" si="23"/>
        <v>59400</v>
      </c>
      <c r="M157" s="8" t="s">
        <v>50</v>
      </c>
      <c r="N157" s="2" t="s">
        <v>589</v>
      </c>
      <c r="O157" s="2" t="s">
        <v>504</v>
      </c>
      <c r="P157" s="2" t="s">
        <v>54</v>
      </c>
      <c r="Q157" s="2" t="s">
        <v>54</v>
      </c>
      <c r="R157" s="2" t="s">
        <v>55</v>
      </c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2" t="s">
        <v>50</v>
      </c>
      <c r="AW157" s="2" t="s">
        <v>609</v>
      </c>
      <c r="AX157" s="2" t="s">
        <v>50</v>
      </c>
      <c r="AY157" s="2" t="s">
        <v>50</v>
      </c>
    </row>
    <row r="158" spans="1:51" ht="30" customHeight="1" x14ac:dyDescent="0.3">
      <c r="A158" s="8" t="s">
        <v>501</v>
      </c>
      <c r="B158" s="8" t="s">
        <v>249</v>
      </c>
      <c r="C158" s="8" t="s">
        <v>88</v>
      </c>
      <c r="D158" s="9">
        <v>1</v>
      </c>
      <c r="E158" s="12">
        <f>단가대비표!O68</f>
        <v>1100000</v>
      </c>
      <c r="F158" s="13">
        <f t="shared" si="19"/>
        <v>1100000</v>
      </c>
      <c r="G158" s="12">
        <f>단가대비표!P68</f>
        <v>0</v>
      </c>
      <c r="H158" s="13">
        <f t="shared" si="20"/>
        <v>0</v>
      </c>
      <c r="I158" s="12">
        <f>단가대비표!V68</f>
        <v>0</v>
      </c>
      <c r="J158" s="13">
        <f t="shared" si="21"/>
        <v>0</v>
      </c>
      <c r="K158" s="12">
        <f t="shared" si="22"/>
        <v>1100000</v>
      </c>
      <c r="L158" s="13">
        <f t="shared" si="23"/>
        <v>1100000</v>
      </c>
      <c r="M158" s="8" t="s">
        <v>50</v>
      </c>
      <c r="N158" s="2" t="s">
        <v>589</v>
      </c>
      <c r="O158" s="2" t="s">
        <v>502</v>
      </c>
      <c r="P158" s="2" t="s">
        <v>54</v>
      </c>
      <c r="Q158" s="2" t="s">
        <v>54</v>
      </c>
      <c r="R158" s="2" t="s">
        <v>55</v>
      </c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2" t="s">
        <v>50</v>
      </c>
      <c r="AW158" s="2" t="s">
        <v>610</v>
      </c>
      <c r="AX158" s="2" t="s">
        <v>50</v>
      </c>
      <c r="AY158" s="2" t="s">
        <v>50</v>
      </c>
    </row>
    <row r="159" spans="1:51" ht="30" customHeight="1" x14ac:dyDescent="0.3">
      <c r="A159" s="8" t="s">
        <v>90</v>
      </c>
      <c r="B159" s="8" t="s">
        <v>91</v>
      </c>
      <c r="C159" s="8" t="s">
        <v>68</v>
      </c>
      <c r="D159" s="9">
        <v>2</v>
      </c>
      <c r="E159" s="12">
        <f>단가대비표!O71</f>
        <v>385000</v>
      </c>
      <c r="F159" s="13">
        <f t="shared" si="19"/>
        <v>770000</v>
      </c>
      <c r="G159" s="12">
        <f>단가대비표!P71</f>
        <v>0</v>
      </c>
      <c r="H159" s="13">
        <f t="shared" si="20"/>
        <v>0</v>
      </c>
      <c r="I159" s="12">
        <f>단가대비표!V71</f>
        <v>0</v>
      </c>
      <c r="J159" s="13">
        <f t="shared" si="21"/>
        <v>0</v>
      </c>
      <c r="K159" s="12">
        <f t="shared" si="22"/>
        <v>385000</v>
      </c>
      <c r="L159" s="13">
        <f t="shared" si="23"/>
        <v>770000</v>
      </c>
      <c r="M159" s="8" t="s">
        <v>50</v>
      </c>
      <c r="N159" s="2" t="s">
        <v>589</v>
      </c>
      <c r="O159" s="2" t="s">
        <v>92</v>
      </c>
      <c r="P159" s="2" t="s">
        <v>54</v>
      </c>
      <c r="Q159" s="2" t="s">
        <v>54</v>
      </c>
      <c r="R159" s="2" t="s">
        <v>55</v>
      </c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2" t="s">
        <v>50</v>
      </c>
      <c r="AW159" s="2" t="s">
        <v>611</v>
      </c>
      <c r="AX159" s="2" t="s">
        <v>50</v>
      </c>
      <c r="AY159" s="2" t="s">
        <v>50</v>
      </c>
    </row>
    <row r="160" spans="1:51" ht="30" customHeight="1" x14ac:dyDescent="0.3">
      <c r="A160" s="8" t="s">
        <v>90</v>
      </c>
      <c r="B160" s="8" t="s">
        <v>93</v>
      </c>
      <c r="C160" s="8" t="s">
        <v>68</v>
      </c>
      <c r="D160" s="9">
        <v>3</v>
      </c>
      <c r="E160" s="12">
        <f>단가대비표!O70</f>
        <v>350000</v>
      </c>
      <c r="F160" s="13">
        <f t="shared" si="19"/>
        <v>1050000</v>
      </c>
      <c r="G160" s="12">
        <f>단가대비표!P70</f>
        <v>0</v>
      </c>
      <c r="H160" s="13">
        <f t="shared" si="20"/>
        <v>0</v>
      </c>
      <c r="I160" s="12">
        <f>단가대비표!V70</f>
        <v>0</v>
      </c>
      <c r="J160" s="13">
        <f t="shared" si="21"/>
        <v>0</v>
      </c>
      <c r="K160" s="12">
        <f t="shared" si="22"/>
        <v>350000</v>
      </c>
      <c r="L160" s="13">
        <f t="shared" si="23"/>
        <v>1050000</v>
      </c>
      <c r="M160" s="8" t="s">
        <v>50</v>
      </c>
      <c r="N160" s="2" t="s">
        <v>589</v>
      </c>
      <c r="O160" s="2" t="s">
        <v>94</v>
      </c>
      <c r="P160" s="2" t="s">
        <v>54</v>
      </c>
      <c r="Q160" s="2" t="s">
        <v>54</v>
      </c>
      <c r="R160" s="2" t="s">
        <v>55</v>
      </c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2" t="s">
        <v>50</v>
      </c>
      <c r="AW160" s="2" t="s">
        <v>612</v>
      </c>
      <c r="AX160" s="2" t="s">
        <v>50</v>
      </c>
      <c r="AY160" s="2" t="s">
        <v>50</v>
      </c>
    </row>
    <row r="161" spans="1:51" ht="30" customHeight="1" x14ac:dyDescent="0.3">
      <c r="A161" s="8" t="s">
        <v>90</v>
      </c>
      <c r="B161" s="8" t="s">
        <v>95</v>
      </c>
      <c r="C161" s="8" t="s">
        <v>68</v>
      </c>
      <c r="D161" s="9">
        <v>1</v>
      </c>
      <c r="E161" s="12">
        <f>단가대비표!O73</f>
        <v>350000</v>
      </c>
      <c r="F161" s="13">
        <f t="shared" si="19"/>
        <v>350000</v>
      </c>
      <c r="G161" s="12">
        <f>단가대비표!P73</f>
        <v>0</v>
      </c>
      <c r="H161" s="13">
        <f t="shared" si="20"/>
        <v>0</v>
      </c>
      <c r="I161" s="12">
        <f>단가대비표!V73</f>
        <v>0</v>
      </c>
      <c r="J161" s="13">
        <f t="shared" si="21"/>
        <v>0</v>
      </c>
      <c r="K161" s="12">
        <f t="shared" si="22"/>
        <v>350000</v>
      </c>
      <c r="L161" s="13">
        <f t="shared" si="23"/>
        <v>350000</v>
      </c>
      <c r="M161" s="8" t="s">
        <v>50</v>
      </c>
      <c r="N161" s="2" t="s">
        <v>589</v>
      </c>
      <c r="O161" s="2" t="s">
        <v>96</v>
      </c>
      <c r="P161" s="2" t="s">
        <v>54</v>
      </c>
      <c r="Q161" s="2" t="s">
        <v>54</v>
      </c>
      <c r="R161" s="2" t="s">
        <v>55</v>
      </c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2" t="s">
        <v>50</v>
      </c>
      <c r="AW161" s="2" t="s">
        <v>613</v>
      </c>
      <c r="AX161" s="2" t="s">
        <v>50</v>
      </c>
      <c r="AY161" s="2" t="s">
        <v>50</v>
      </c>
    </row>
    <row r="162" spans="1:51" ht="30" customHeight="1" x14ac:dyDescent="0.3">
      <c r="A162" s="8" t="s">
        <v>614</v>
      </c>
      <c r="B162" s="8" t="s">
        <v>615</v>
      </c>
      <c r="C162" s="8" t="s">
        <v>68</v>
      </c>
      <c r="D162" s="9">
        <v>1</v>
      </c>
      <c r="E162" s="12">
        <f>단가대비표!O38</f>
        <v>48000</v>
      </c>
      <c r="F162" s="13">
        <f t="shared" si="19"/>
        <v>48000</v>
      </c>
      <c r="G162" s="12">
        <f>단가대비표!P38</f>
        <v>0</v>
      </c>
      <c r="H162" s="13">
        <f t="shared" si="20"/>
        <v>0</v>
      </c>
      <c r="I162" s="12">
        <f>단가대비표!V38</f>
        <v>0</v>
      </c>
      <c r="J162" s="13">
        <f t="shared" si="21"/>
        <v>0</v>
      </c>
      <c r="K162" s="12">
        <f t="shared" si="22"/>
        <v>48000</v>
      </c>
      <c r="L162" s="13">
        <f t="shared" si="23"/>
        <v>48000</v>
      </c>
      <c r="M162" s="8" t="s">
        <v>50</v>
      </c>
      <c r="N162" s="2" t="s">
        <v>589</v>
      </c>
      <c r="O162" s="2" t="s">
        <v>616</v>
      </c>
      <c r="P162" s="2" t="s">
        <v>54</v>
      </c>
      <c r="Q162" s="2" t="s">
        <v>54</v>
      </c>
      <c r="R162" s="2" t="s">
        <v>55</v>
      </c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2" t="s">
        <v>50</v>
      </c>
      <c r="AW162" s="2" t="s">
        <v>617</v>
      </c>
      <c r="AX162" s="2" t="s">
        <v>50</v>
      </c>
      <c r="AY162" s="2" t="s">
        <v>50</v>
      </c>
    </row>
    <row r="163" spans="1:51" ht="30" customHeight="1" x14ac:dyDescent="0.3">
      <c r="A163" s="8" t="s">
        <v>618</v>
      </c>
      <c r="B163" s="8" t="s">
        <v>615</v>
      </c>
      <c r="C163" s="8" t="s">
        <v>68</v>
      </c>
      <c r="D163" s="9">
        <v>1</v>
      </c>
      <c r="E163" s="12">
        <f>단가대비표!O39</f>
        <v>48000</v>
      </c>
      <c r="F163" s="13">
        <f t="shared" si="19"/>
        <v>48000</v>
      </c>
      <c r="G163" s="12">
        <f>단가대비표!P39</f>
        <v>0</v>
      </c>
      <c r="H163" s="13">
        <f t="shared" si="20"/>
        <v>0</v>
      </c>
      <c r="I163" s="12">
        <f>단가대비표!V39</f>
        <v>0</v>
      </c>
      <c r="J163" s="13">
        <f t="shared" si="21"/>
        <v>0</v>
      </c>
      <c r="K163" s="12">
        <f t="shared" si="22"/>
        <v>48000</v>
      </c>
      <c r="L163" s="13">
        <f t="shared" si="23"/>
        <v>48000</v>
      </c>
      <c r="M163" s="8" t="s">
        <v>50</v>
      </c>
      <c r="N163" s="2" t="s">
        <v>589</v>
      </c>
      <c r="O163" s="2" t="s">
        <v>619</v>
      </c>
      <c r="P163" s="2" t="s">
        <v>54</v>
      </c>
      <c r="Q163" s="2" t="s">
        <v>54</v>
      </c>
      <c r="R163" s="2" t="s">
        <v>55</v>
      </c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2" t="s">
        <v>50</v>
      </c>
      <c r="AW163" s="2" t="s">
        <v>620</v>
      </c>
      <c r="AX163" s="2" t="s">
        <v>50</v>
      </c>
      <c r="AY163" s="2" t="s">
        <v>50</v>
      </c>
    </row>
    <row r="164" spans="1:51" ht="30" customHeight="1" x14ac:dyDescent="0.3">
      <c r="A164" s="8" t="s">
        <v>621</v>
      </c>
      <c r="B164" s="8" t="s">
        <v>622</v>
      </c>
      <c r="C164" s="8" t="s">
        <v>68</v>
      </c>
      <c r="D164" s="9">
        <v>1</v>
      </c>
      <c r="E164" s="12">
        <f>단가대비표!O90</f>
        <v>8000</v>
      </c>
      <c r="F164" s="13">
        <f t="shared" si="19"/>
        <v>8000</v>
      </c>
      <c r="G164" s="12">
        <f>단가대비표!P90</f>
        <v>0</v>
      </c>
      <c r="H164" s="13">
        <f t="shared" si="20"/>
        <v>0</v>
      </c>
      <c r="I164" s="12">
        <f>단가대비표!V90</f>
        <v>0</v>
      </c>
      <c r="J164" s="13">
        <f t="shared" si="21"/>
        <v>0</v>
      </c>
      <c r="K164" s="12">
        <f t="shared" si="22"/>
        <v>8000</v>
      </c>
      <c r="L164" s="13">
        <f t="shared" si="23"/>
        <v>8000</v>
      </c>
      <c r="M164" s="8" t="s">
        <v>50</v>
      </c>
      <c r="N164" s="2" t="s">
        <v>589</v>
      </c>
      <c r="O164" s="2" t="s">
        <v>623</v>
      </c>
      <c r="P164" s="2" t="s">
        <v>54</v>
      </c>
      <c r="Q164" s="2" t="s">
        <v>54</v>
      </c>
      <c r="R164" s="2" t="s">
        <v>55</v>
      </c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2" t="s">
        <v>50</v>
      </c>
      <c r="AW164" s="2" t="s">
        <v>624</v>
      </c>
      <c r="AX164" s="2" t="s">
        <v>50</v>
      </c>
      <c r="AY164" s="2" t="s">
        <v>50</v>
      </c>
    </row>
    <row r="165" spans="1:51" ht="30" customHeight="1" x14ac:dyDescent="0.3">
      <c r="A165" s="8" t="s">
        <v>625</v>
      </c>
      <c r="B165" s="8" t="s">
        <v>626</v>
      </c>
      <c r="C165" s="8" t="s">
        <v>68</v>
      </c>
      <c r="D165" s="9">
        <v>1</v>
      </c>
      <c r="E165" s="12">
        <f>단가대비표!O91</f>
        <v>8000</v>
      </c>
      <c r="F165" s="13">
        <f t="shared" si="19"/>
        <v>8000</v>
      </c>
      <c r="G165" s="12">
        <f>단가대비표!P91</f>
        <v>0</v>
      </c>
      <c r="H165" s="13">
        <f t="shared" si="20"/>
        <v>0</v>
      </c>
      <c r="I165" s="12">
        <f>단가대비표!V91</f>
        <v>0</v>
      </c>
      <c r="J165" s="13">
        <f t="shared" si="21"/>
        <v>0</v>
      </c>
      <c r="K165" s="12">
        <f t="shared" si="22"/>
        <v>8000</v>
      </c>
      <c r="L165" s="13">
        <f t="shared" si="23"/>
        <v>8000</v>
      </c>
      <c r="M165" s="8" t="s">
        <v>50</v>
      </c>
      <c r="N165" s="2" t="s">
        <v>589</v>
      </c>
      <c r="O165" s="2" t="s">
        <v>627</v>
      </c>
      <c r="P165" s="2" t="s">
        <v>54</v>
      </c>
      <c r="Q165" s="2" t="s">
        <v>54</v>
      </c>
      <c r="R165" s="2" t="s">
        <v>55</v>
      </c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2" t="s">
        <v>50</v>
      </c>
      <c r="AW165" s="2" t="s">
        <v>628</v>
      </c>
      <c r="AX165" s="2" t="s">
        <v>50</v>
      </c>
      <c r="AY165" s="2" t="s">
        <v>50</v>
      </c>
    </row>
    <row r="166" spans="1:51" ht="30" customHeight="1" x14ac:dyDescent="0.3">
      <c r="A166" s="8" t="s">
        <v>629</v>
      </c>
      <c r="B166" s="8" t="s">
        <v>630</v>
      </c>
      <c r="C166" s="8" t="s">
        <v>113</v>
      </c>
      <c r="D166" s="9">
        <v>1</v>
      </c>
      <c r="E166" s="12">
        <f>단가대비표!O27</f>
        <v>793000</v>
      </c>
      <c r="F166" s="13">
        <f t="shared" si="19"/>
        <v>793000</v>
      </c>
      <c r="G166" s="12">
        <f>단가대비표!P27</f>
        <v>0</v>
      </c>
      <c r="H166" s="13">
        <f t="shared" si="20"/>
        <v>0</v>
      </c>
      <c r="I166" s="12">
        <f>단가대비표!V27</f>
        <v>0</v>
      </c>
      <c r="J166" s="13">
        <f t="shared" si="21"/>
        <v>0</v>
      </c>
      <c r="K166" s="12">
        <f t="shared" si="22"/>
        <v>793000</v>
      </c>
      <c r="L166" s="13">
        <f t="shared" si="23"/>
        <v>793000</v>
      </c>
      <c r="M166" s="8" t="s">
        <v>50</v>
      </c>
      <c r="N166" s="2" t="s">
        <v>589</v>
      </c>
      <c r="O166" s="2" t="s">
        <v>631</v>
      </c>
      <c r="P166" s="2" t="s">
        <v>54</v>
      </c>
      <c r="Q166" s="2" t="s">
        <v>54</v>
      </c>
      <c r="R166" s="2" t="s">
        <v>55</v>
      </c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2" t="s">
        <v>50</v>
      </c>
      <c r="AW166" s="2" t="s">
        <v>632</v>
      </c>
      <c r="AX166" s="2" t="s">
        <v>50</v>
      </c>
      <c r="AY166" s="2" t="s">
        <v>50</v>
      </c>
    </row>
    <row r="167" spans="1:51" ht="30" customHeight="1" x14ac:dyDescent="0.3">
      <c r="A167" s="8" t="s">
        <v>633</v>
      </c>
      <c r="B167" s="8" t="s">
        <v>634</v>
      </c>
      <c r="C167" s="8" t="s">
        <v>113</v>
      </c>
      <c r="D167" s="9">
        <v>3</v>
      </c>
      <c r="E167" s="12">
        <f>단가대비표!O8</f>
        <v>19000</v>
      </c>
      <c r="F167" s="13">
        <f t="shared" si="19"/>
        <v>57000</v>
      </c>
      <c r="G167" s="12">
        <f>단가대비표!P8</f>
        <v>0</v>
      </c>
      <c r="H167" s="13">
        <f t="shared" si="20"/>
        <v>0</v>
      </c>
      <c r="I167" s="12">
        <f>단가대비표!V8</f>
        <v>0</v>
      </c>
      <c r="J167" s="13">
        <f t="shared" si="21"/>
        <v>0</v>
      </c>
      <c r="K167" s="12">
        <f t="shared" si="22"/>
        <v>19000</v>
      </c>
      <c r="L167" s="13">
        <f t="shared" si="23"/>
        <v>57000</v>
      </c>
      <c r="M167" s="8" t="s">
        <v>50</v>
      </c>
      <c r="N167" s="2" t="s">
        <v>589</v>
      </c>
      <c r="O167" s="2" t="s">
        <v>635</v>
      </c>
      <c r="P167" s="2" t="s">
        <v>54</v>
      </c>
      <c r="Q167" s="2" t="s">
        <v>54</v>
      </c>
      <c r="R167" s="2" t="s">
        <v>55</v>
      </c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2" t="s">
        <v>50</v>
      </c>
      <c r="AW167" s="2" t="s">
        <v>636</v>
      </c>
      <c r="AX167" s="2" t="s">
        <v>50</v>
      </c>
      <c r="AY167" s="2" t="s">
        <v>50</v>
      </c>
    </row>
    <row r="168" spans="1:51" ht="30" customHeight="1" x14ac:dyDescent="0.3">
      <c r="A168" s="8" t="s">
        <v>637</v>
      </c>
      <c r="B168" s="8" t="s">
        <v>638</v>
      </c>
      <c r="C168" s="8" t="s">
        <v>68</v>
      </c>
      <c r="D168" s="9">
        <v>3</v>
      </c>
      <c r="E168" s="12">
        <f>단가대비표!O80</f>
        <v>2800</v>
      </c>
      <c r="F168" s="13">
        <f t="shared" si="19"/>
        <v>8400</v>
      </c>
      <c r="G168" s="12">
        <f>단가대비표!P80</f>
        <v>0</v>
      </c>
      <c r="H168" s="13">
        <f t="shared" si="20"/>
        <v>0</v>
      </c>
      <c r="I168" s="12">
        <f>단가대비표!V80</f>
        <v>0</v>
      </c>
      <c r="J168" s="13">
        <f t="shared" si="21"/>
        <v>0</v>
      </c>
      <c r="K168" s="12">
        <f t="shared" si="22"/>
        <v>2800</v>
      </c>
      <c r="L168" s="13">
        <f t="shared" si="23"/>
        <v>8400</v>
      </c>
      <c r="M168" s="8" t="s">
        <v>50</v>
      </c>
      <c r="N168" s="2" t="s">
        <v>589</v>
      </c>
      <c r="O168" s="2" t="s">
        <v>639</v>
      </c>
      <c r="P168" s="2" t="s">
        <v>54</v>
      </c>
      <c r="Q168" s="2" t="s">
        <v>54</v>
      </c>
      <c r="R168" s="2" t="s">
        <v>55</v>
      </c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2" t="s">
        <v>50</v>
      </c>
      <c r="AW168" s="2" t="s">
        <v>640</v>
      </c>
      <c r="AX168" s="2" t="s">
        <v>50</v>
      </c>
      <c r="AY168" s="2" t="s">
        <v>50</v>
      </c>
    </row>
    <row r="169" spans="1:51" ht="30" customHeight="1" x14ac:dyDescent="0.3">
      <c r="A169" s="8" t="s">
        <v>505</v>
      </c>
      <c r="B169" s="8" t="s">
        <v>1160</v>
      </c>
      <c r="C169" s="8" t="s">
        <v>68</v>
      </c>
      <c r="D169" s="9">
        <v>3</v>
      </c>
      <c r="E169" s="12">
        <f>단가대비표!O37</f>
        <v>55000</v>
      </c>
      <c r="F169" s="13">
        <f t="shared" si="19"/>
        <v>165000</v>
      </c>
      <c r="G169" s="12">
        <f>단가대비표!P37</f>
        <v>0</v>
      </c>
      <c r="H169" s="13">
        <f t="shared" si="20"/>
        <v>0</v>
      </c>
      <c r="I169" s="12">
        <f>단가대비표!V37</f>
        <v>0</v>
      </c>
      <c r="J169" s="13">
        <f t="shared" si="21"/>
        <v>0</v>
      </c>
      <c r="K169" s="12">
        <f t="shared" si="22"/>
        <v>55000</v>
      </c>
      <c r="L169" s="13">
        <f t="shared" si="23"/>
        <v>165000</v>
      </c>
      <c r="M169" s="8" t="s">
        <v>50</v>
      </c>
      <c r="N169" s="2" t="s">
        <v>589</v>
      </c>
      <c r="O169" s="2" t="s">
        <v>642</v>
      </c>
      <c r="P169" s="2" t="s">
        <v>54</v>
      </c>
      <c r="Q169" s="2" t="s">
        <v>54</v>
      </c>
      <c r="R169" s="2" t="s">
        <v>55</v>
      </c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2" t="s">
        <v>50</v>
      </c>
      <c r="AW169" s="2" t="s">
        <v>643</v>
      </c>
      <c r="AX169" s="2" t="s">
        <v>50</v>
      </c>
      <c r="AY169" s="2" t="s">
        <v>50</v>
      </c>
    </row>
    <row r="170" spans="1:51" ht="30" customHeight="1" x14ac:dyDescent="0.3">
      <c r="A170" s="8" t="s">
        <v>505</v>
      </c>
      <c r="B170" s="8" t="s">
        <v>506</v>
      </c>
      <c r="C170" s="8" t="s">
        <v>68</v>
      </c>
      <c r="D170" s="9">
        <v>1</v>
      </c>
      <c r="E170" s="12">
        <f>단가대비표!O36</f>
        <v>36000</v>
      </c>
      <c r="F170" s="13">
        <f t="shared" si="19"/>
        <v>36000</v>
      </c>
      <c r="G170" s="12">
        <f>단가대비표!P36</f>
        <v>0</v>
      </c>
      <c r="H170" s="13">
        <f t="shared" si="20"/>
        <v>0</v>
      </c>
      <c r="I170" s="12">
        <f>단가대비표!V36</f>
        <v>0</v>
      </c>
      <c r="J170" s="13">
        <f t="shared" si="21"/>
        <v>0</v>
      </c>
      <c r="K170" s="12">
        <f t="shared" si="22"/>
        <v>36000</v>
      </c>
      <c r="L170" s="13">
        <f t="shared" si="23"/>
        <v>36000</v>
      </c>
      <c r="M170" s="8" t="s">
        <v>50</v>
      </c>
      <c r="N170" s="2" t="s">
        <v>589</v>
      </c>
      <c r="O170" s="2" t="s">
        <v>507</v>
      </c>
      <c r="P170" s="2" t="s">
        <v>54</v>
      </c>
      <c r="Q170" s="2" t="s">
        <v>54</v>
      </c>
      <c r="R170" s="2" t="s">
        <v>55</v>
      </c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2" t="s">
        <v>50</v>
      </c>
      <c r="AW170" s="2" t="s">
        <v>644</v>
      </c>
      <c r="AX170" s="2" t="s">
        <v>50</v>
      </c>
      <c r="AY170" s="2" t="s">
        <v>50</v>
      </c>
    </row>
    <row r="171" spans="1:51" ht="30" customHeight="1" x14ac:dyDescent="0.3">
      <c r="A171" s="8" t="s">
        <v>505</v>
      </c>
      <c r="B171" s="8" t="s">
        <v>508</v>
      </c>
      <c r="C171" s="8" t="s">
        <v>68</v>
      </c>
      <c r="D171" s="9">
        <v>5</v>
      </c>
      <c r="E171" s="12">
        <f>단가대비표!O35</f>
        <v>24000</v>
      </c>
      <c r="F171" s="13">
        <f t="shared" si="19"/>
        <v>120000</v>
      </c>
      <c r="G171" s="12">
        <f>단가대비표!P35</f>
        <v>0</v>
      </c>
      <c r="H171" s="13">
        <f t="shared" si="20"/>
        <v>0</v>
      </c>
      <c r="I171" s="12">
        <f>단가대비표!V35</f>
        <v>0</v>
      </c>
      <c r="J171" s="13">
        <f t="shared" si="21"/>
        <v>0</v>
      </c>
      <c r="K171" s="12">
        <f t="shared" si="22"/>
        <v>24000</v>
      </c>
      <c r="L171" s="13">
        <f t="shared" si="23"/>
        <v>120000</v>
      </c>
      <c r="M171" s="8" t="s">
        <v>50</v>
      </c>
      <c r="N171" s="2" t="s">
        <v>589</v>
      </c>
      <c r="O171" s="2" t="s">
        <v>509</v>
      </c>
      <c r="P171" s="2" t="s">
        <v>54</v>
      </c>
      <c r="Q171" s="2" t="s">
        <v>54</v>
      </c>
      <c r="R171" s="2" t="s">
        <v>55</v>
      </c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2" t="s">
        <v>50</v>
      </c>
      <c r="AW171" s="2" t="s">
        <v>645</v>
      </c>
      <c r="AX171" s="2" t="s">
        <v>50</v>
      </c>
      <c r="AY171" s="2" t="s">
        <v>50</v>
      </c>
    </row>
    <row r="172" spans="1:51" ht="30" customHeight="1" x14ac:dyDescent="0.3">
      <c r="A172" s="8" t="s">
        <v>436</v>
      </c>
      <c r="B172" s="8" t="s">
        <v>646</v>
      </c>
      <c r="C172" s="8" t="s">
        <v>68</v>
      </c>
      <c r="D172" s="9">
        <v>1</v>
      </c>
      <c r="E172" s="12">
        <f>단가대비표!O32</f>
        <v>56500</v>
      </c>
      <c r="F172" s="13">
        <f t="shared" si="19"/>
        <v>56500</v>
      </c>
      <c r="G172" s="12">
        <f>단가대비표!P32</f>
        <v>0</v>
      </c>
      <c r="H172" s="13">
        <f t="shared" si="20"/>
        <v>0</v>
      </c>
      <c r="I172" s="12">
        <f>단가대비표!V32</f>
        <v>0</v>
      </c>
      <c r="J172" s="13">
        <f t="shared" si="21"/>
        <v>0</v>
      </c>
      <c r="K172" s="12">
        <f t="shared" si="22"/>
        <v>56500</v>
      </c>
      <c r="L172" s="13">
        <f t="shared" si="23"/>
        <v>56500</v>
      </c>
      <c r="M172" s="8" t="s">
        <v>50</v>
      </c>
      <c r="N172" s="2" t="s">
        <v>589</v>
      </c>
      <c r="O172" s="2" t="s">
        <v>647</v>
      </c>
      <c r="P172" s="2" t="s">
        <v>54</v>
      </c>
      <c r="Q172" s="2" t="s">
        <v>54</v>
      </c>
      <c r="R172" s="2" t="s">
        <v>55</v>
      </c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2" t="s">
        <v>50</v>
      </c>
      <c r="AW172" s="2" t="s">
        <v>648</v>
      </c>
      <c r="AX172" s="2" t="s">
        <v>50</v>
      </c>
      <c r="AY172" s="2" t="s">
        <v>50</v>
      </c>
    </row>
    <row r="173" spans="1:51" ht="30" customHeight="1" x14ac:dyDescent="0.3">
      <c r="A173" s="8" t="s">
        <v>436</v>
      </c>
      <c r="B173" s="8" t="s">
        <v>437</v>
      </c>
      <c r="C173" s="8" t="s">
        <v>68</v>
      </c>
      <c r="D173" s="9">
        <v>7</v>
      </c>
      <c r="E173" s="12">
        <f>단가대비표!O33</f>
        <v>12000</v>
      </c>
      <c r="F173" s="13">
        <f t="shared" si="19"/>
        <v>84000</v>
      </c>
      <c r="G173" s="12">
        <f>단가대비표!P33</f>
        <v>0</v>
      </c>
      <c r="H173" s="13">
        <f t="shared" si="20"/>
        <v>0</v>
      </c>
      <c r="I173" s="12">
        <f>단가대비표!V33</f>
        <v>0</v>
      </c>
      <c r="J173" s="13">
        <f t="shared" si="21"/>
        <v>0</v>
      </c>
      <c r="K173" s="12">
        <f t="shared" si="22"/>
        <v>12000</v>
      </c>
      <c r="L173" s="13">
        <f t="shared" si="23"/>
        <v>84000</v>
      </c>
      <c r="M173" s="8" t="s">
        <v>50</v>
      </c>
      <c r="N173" s="2" t="s">
        <v>589</v>
      </c>
      <c r="O173" s="2" t="s">
        <v>438</v>
      </c>
      <c r="P173" s="2" t="s">
        <v>54</v>
      </c>
      <c r="Q173" s="2" t="s">
        <v>54</v>
      </c>
      <c r="R173" s="2" t="s">
        <v>55</v>
      </c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2" t="s">
        <v>50</v>
      </c>
      <c r="AW173" s="2" t="s">
        <v>649</v>
      </c>
      <c r="AX173" s="2" t="s">
        <v>50</v>
      </c>
      <c r="AY173" s="2" t="s">
        <v>50</v>
      </c>
    </row>
    <row r="174" spans="1:51" ht="30" customHeight="1" x14ac:dyDescent="0.3">
      <c r="A174" s="8" t="s">
        <v>510</v>
      </c>
      <c r="B174" s="8" t="s">
        <v>511</v>
      </c>
      <c r="C174" s="8" t="s">
        <v>68</v>
      </c>
      <c r="D174" s="9">
        <v>1</v>
      </c>
      <c r="E174" s="12">
        <f>단가대비표!O34</f>
        <v>84000</v>
      </c>
      <c r="F174" s="13">
        <f t="shared" si="19"/>
        <v>84000</v>
      </c>
      <c r="G174" s="12">
        <f>단가대비표!P34</f>
        <v>0</v>
      </c>
      <c r="H174" s="13">
        <f t="shared" si="20"/>
        <v>0</v>
      </c>
      <c r="I174" s="12">
        <f>단가대비표!V34</f>
        <v>0</v>
      </c>
      <c r="J174" s="13">
        <f t="shared" si="21"/>
        <v>0</v>
      </c>
      <c r="K174" s="12">
        <f t="shared" si="22"/>
        <v>84000</v>
      </c>
      <c r="L174" s="13">
        <f t="shared" si="23"/>
        <v>84000</v>
      </c>
      <c r="M174" s="8" t="s">
        <v>50</v>
      </c>
      <c r="N174" s="2" t="s">
        <v>589</v>
      </c>
      <c r="O174" s="2" t="s">
        <v>512</v>
      </c>
      <c r="P174" s="2" t="s">
        <v>54</v>
      </c>
      <c r="Q174" s="2" t="s">
        <v>54</v>
      </c>
      <c r="R174" s="2" t="s">
        <v>55</v>
      </c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2" t="s">
        <v>50</v>
      </c>
      <c r="AW174" s="2" t="s">
        <v>650</v>
      </c>
      <c r="AX174" s="2" t="s">
        <v>50</v>
      </c>
      <c r="AY174" s="2" t="s">
        <v>50</v>
      </c>
    </row>
    <row r="175" spans="1:51" ht="30" customHeight="1" x14ac:dyDescent="0.3">
      <c r="A175" s="8" t="s">
        <v>513</v>
      </c>
      <c r="B175" s="8" t="s">
        <v>514</v>
      </c>
      <c r="C175" s="8" t="s">
        <v>68</v>
      </c>
      <c r="D175" s="9">
        <v>1</v>
      </c>
      <c r="E175" s="12">
        <f>단가대비표!O15</f>
        <v>12000</v>
      </c>
      <c r="F175" s="13">
        <f t="shared" si="19"/>
        <v>12000</v>
      </c>
      <c r="G175" s="12">
        <f>단가대비표!P15</f>
        <v>0</v>
      </c>
      <c r="H175" s="13">
        <f t="shared" si="20"/>
        <v>0</v>
      </c>
      <c r="I175" s="12">
        <f>단가대비표!V15</f>
        <v>0</v>
      </c>
      <c r="J175" s="13">
        <f t="shared" si="21"/>
        <v>0</v>
      </c>
      <c r="K175" s="12">
        <f t="shared" si="22"/>
        <v>12000</v>
      </c>
      <c r="L175" s="13">
        <f t="shared" si="23"/>
        <v>12000</v>
      </c>
      <c r="M175" s="8" t="s">
        <v>50</v>
      </c>
      <c r="N175" s="2" t="s">
        <v>589</v>
      </c>
      <c r="O175" s="2" t="s">
        <v>515</v>
      </c>
      <c r="P175" s="2" t="s">
        <v>54</v>
      </c>
      <c r="Q175" s="2" t="s">
        <v>54</v>
      </c>
      <c r="R175" s="2" t="s">
        <v>55</v>
      </c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2" t="s">
        <v>50</v>
      </c>
      <c r="AW175" s="2" t="s">
        <v>651</v>
      </c>
      <c r="AX175" s="2" t="s">
        <v>50</v>
      </c>
      <c r="AY175" s="2" t="s">
        <v>50</v>
      </c>
    </row>
    <row r="176" spans="1:51" ht="30" customHeight="1" x14ac:dyDescent="0.3">
      <c r="A176" s="8" t="s">
        <v>652</v>
      </c>
      <c r="B176" s="8" t="s">
        <v>653</v>
      </c>
      <c r="C176" s="8" t="s">
        <v>68</v>
      </c>
      <c r="D176" s="9">
        <v>3</v>
      </c>
      <c r="E176" s="12">
        <f>단가대비표!O29</f>
        <v>12900</v>
      </c>
      <c r="F176" s="13">
        <f t="shared" si="19"/>
        <v>38700</v>
      </c>
      <c r="G176" s="12">
        <f>단가대비표!P29</f>
        <v>0</v>
      </c>
      <c r="H176" s="13">
        <f t="shared" si="20"/>
        <v>0</v>
      </c>
      <c r="I176" s="12">
        <f>단가대비표!V29</f>
        <v>0</v>
      </c>
      <c r="J176" s="13">
        <f t="shared" si="21"/>
        <v>0</v>
      </c>
      <c r="K176" s="12">
        <f t="shared" si="22"/>
        <v>12900</v>
      </c>
      <c r="L176" s="13">
        <f t="shared" si="23"/>
        <v>38700</v>
      </c>
      <c r="M176" s="8" t="s">
        <v>50</v>
      </c>
      <c r="N176" s="2" t="s">
        <v>589</v>
      </c>
      <c r="O176" s="2" t="s">
        <v>654</v>
      </c>
      <c r="P176" s="2" t="s">
        <v>54</v>
      </c>
      <c r="Q176" s="2" t="s">
        <v>54</v>
      </c>
      <c r="R176" s="2" t="s">
        <v>55</v>
      </c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2" t="s">
        <v>50</v>
      </c>
      <c r="AW176" s="2" t="s">
        <v>655</v>
      </c>
      <c r="AX176" s="2" t="s">
        <v>50</v>
      </c>
      <c r="AY176" s="2" t="s">
        <v>50</v>
      </c>
    </row>
    <row r="177" spans="1:51" ht="30" customHeight="1" x14ac:dyDescent="0.3">
      <c r="A177" s="8" t="s">
        <v>656</v>
      </c>
      <c r="B177" s="8" t="s">
        <v>657</v>
      </c>
      <c r="C177" s="8" t="s">
        <v>68</v>
      </c>
      <c r="D177" s="9">
        <v>1</v>
      </c>
      <c r="E177" s="12">
        <f>단가대비표!O28</f>
        <v>199000</v>
      </c>
      <c r="F177" s="13">
        <f t="shared" si="19"/>
        <v>199000</v>
      </c>
      <c r="G177" s="12">
        <f>단가대비표!P28</f>
        <v>0</v>
      </c>
      <c r="H177" s="13">
        <f t="shared" si="20"/>
        <v>0</v>
      </c>
      <c r="I177" s="12">
        <f>단가대비표!V28</f>
        <v>0</v>
      </c>
      <c r="J177" s="13">
        <f t="shared" si="21"/>
        <v>0</v>
      </c>
      <c r="K177" s="12">
        <f t="shared" si="22"/>
        <v>199000</v>
      </c>
      <c r="L177" s="13">
        <f t="shared" si="23"/>
        <v>199000</v>
      </c>
      <c r="M177" s="8" t="s">
        <v>50</v>
      </c>
      <c r="N177" s="2" t="s">
        <v>589</v>
      </c>
      <c r="O177" s="2" t="s">
        <v>658</v>
      </c>
      <c r="P177" s="2" t="s">
        <v>54</v>
      </c>
      <c r="Q177" s="2" t="s">
        <v>54</v>
      </c>
      <c r="R177" s="2" t="s">
        <v>55</v>
      </c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2" t="s">
        <v>50</v>
      </c>
      <c r="AW177" s="2" t="s">
        <v>659</v>
      </c>
      <c r="AX177" s="2" t="s">
        <v>50</v>
      </c>
      <c r="AY177" s="2" t="s">
        <v>50</v>
      </c>
    </row>
    <row r="178" spans="1:51" ht="30" customHeight="1" x14ac:dyDescent="0.3">
      <c r="A178" s="8" t="s">
        <v>660</v>
      </c>
      <c r="B178" s="8" t="s">
        <v>1150</v>
      </c>
      <c r="C178" s="8" t="s">
        <v>113</v>
      </c>
      <c r="D178" s="9">
        <v>1</v>
      </c>
      <c r="E178" s="12">
        <f>단가대비표!O7</f>
        <v>16100</v>
      </c>
      <c r="F178" s="13">
        <f t="shared" si="19"/>
        <v>16100</v>
      </c>
      <c r="G178" s="12">
        <f>단가대비표!P7</f>
        <v>0</v>
      </c>
      <c r="H178" s="13">
        <f t="shared" si="20"/>
        <v>0</v>
      </c>
      <c r="I178" s="12">
        <f>단가대비표!V7</f>
        <v>0</v>
      </c>
      <c r="J178" s="13">
        <f t="shared" si="21"/>
        <v>0</v>
      </c>
      <c r="K178" s="12">
        <f t="shared" si="22"/>
        <v>16100</v>
      </c>
      <c r="L178" s="13">
        <f t="shared" si="23"/>
        <v>16100</v>
      </c>
      <c r="M178" s="8" t="s">
        <v>50</v>
      </c>
      <c r="N178" s="2" t="s">
        <v>589</v>
      </c>
      <c r="O178" s="2" t="s">
        <v>662</v>
      </c>
      <c r="P178" s="2" t="s">
        <v>54</v>
      </c>
      <c r="Q178" s="2" t="s">
        <v>54</v>
      </c>
      <c r="R178" s="2" t="s">
        <v>55</v>
      </c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2" t="s">
        <v>50</v>
      </c>
      <c r="AW178" s="2" t="s">
        <v>663</v>
      </c>
      <c r="AX178" s="2" t="s">
        <v>50</v>
      </c>
      <c r="AY178" s="2" t="s">
        <v>50</v>
      </c>
    </row>
    <row r="179" spans="1:51" ht="30" customHeight="1" x14ac:dyDescent="0.3">
      <c r="A179" s="8" t="s">
        <v>519</v>
      </c>
      <c r="B179" s="8" t="s">
        <v>520</v>
      </c>
      <c r="C179" s="8" t="s">
        <v>68</v>
      </c>
      <c r="D179" s="9">
        <v>2</v>
      </c>
      <c r="E179" s="12">
        <f>단가대비표!O89</f>
        <v>98000</v>
      </c>
      <c r="F179" s="13">
        <f t="shared" ref="F179:F202" si="24">TRUNC(E179*D179,1)</f>
        <v>196000</v>
      </c>
      <c r="G179" s="12">
        <f>단가대비표!P89</f>
        <v>0</v>
      </c>
      <c r="H179" s="13">
        <f t="shared" ref="H179:H202" si="25">TRUNC(G179*D179,1)</f>
        <v>0</v>
      </c>
      <c r="I179" s="12">
        <f>단가대비표!V89</f>
        <v>0</v>
      </c>
      <c r="J179" s="13">
        <f t="shared" ref="J179:J202" si="26">TRUNC(I179*D179,1)</f>
        <v>0</v>
      </c>
      <c r="K179" s="12">
        <f t="shared" ref="K179:K202" si="27">TRUNC(E179+G179+I179,1)</f>
        <v>98000</v>
      </c>
      <c r="L179" s="13">
        <f t="shared" ref="L179:L202" si="28">TRUNC(F179+H179+J179,1)</f>
        <v>196000</v>
      </c>
      <c r="M179" s="8" t="s">
        <v>50</v>
      </c>
      <c r="N179" s="2" t="s">
        <v>589</v>
      </c>
      <c r="O179" s="2" t="s">
        <v>521</v>
      </c>
      <c r="P179" s="2" t="s">
        <v>54</v>
      </c>
      <c r="Q179" s="2" t="s">
        <v>54</v>
      </c>
      <c r="R179" s="2" t="s">
        <v>55</v>
      </c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2" t="s">
        <v>50</v>
      </c>
      <c r="AW179" s="2" t="s">
        <v>664</v>
      </c>
      <c r="AX179" s="2" t="s">
        <v>50</v>
      </c>
      <c r="AY179" s="2" t="s">
        <v>50</v>
      </c>
    </row>
    <row r="180" spans="1:51" ht="30" customHeight="1" x14ac:dyDescent="0.3">
      <c r="A180" s="8" t="s">
        <v>522</v>
      </c>
      <c r="B180" s="8" t="s">
        <v>523</v>
      </c>
      <c r="C180" s="8" t="s">
        <v>68</v>
      </c>
      <c r="D180" s="9">
        <v>3</v>
      </c>
      <c r="E180" s="12">
        <f>단가대비표!O88</f>
        <v>155000</v>
      </c>
      <c r="F180" s="13">
        <f t="shared" si="24"/>
        <v>465000</v>
      </c>
      <c r="G180" s="12">
        <f>단가대비표!P88</f>
        <v>0</v>
      </c>
      <c r="H180" s="13">
        <f t="shared" si="25"/>
        <v>0</v>
      </c>
      <c r="I180" s="12">
        <f>단가대비표!V88</f>
        <v>0</v>
      </c>
      <c r="J180" s="13">
        <f t="shared" si="26"/>
        <v>0</v>
      </c>
      <c r="K180" s="12">
        <f t="shared" si="27"/>
        <v>155000</v>
      </c>
      <c r="L180" s="13">
        <f t="shared" si="28"/>
        <v>465000</v>
      </c>
      <c r="M180" s="8" t="s">
        <v>50</v>
      </c>
      <c r="N180" s="2" t="s">
        <v>589</v>
      </c>
      <c r="O180" s="2" t="s">
        <v>524</v>
      </c>
      <c r="P180" s="2" t="s">
        <v>54</v>
      </c>
      <c r="Q180" s="2" t="s">
        <v>54</v>
      </c>
      <c r="R180" s="2" t="s">
        <v>55</v>
      </c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2" t="s">
        <v>50</v>
      </c>
      <c r="AW180" s="2" t="s">
        <v>665</v>
      </c>
      <c r="AX180" s="2" t="s">
        <v>50</v>
      </c>
      <c r="AY180" s="2" t="s">
        <v>50</v>
      </c>
    </row>
    <row r="181" spans="1:51" ht="30" customHeight="1" x14ac:dyDescent="0.3">
      <c r="A181" s="8" t="s">
        <v>666</v>
      </c>
      <c r="B181" s="8" t="s">
        <v>667</v>
      </c>
      <c r="C181" s="8" t="s">
        <v>68</v>
      </c>
      <c r="D181" s="9">
        <v>3</v>
      </c>
      <c r="E181" s="12">
        <f>단가대비표!O87</f>
        <v>155000</v>
      </c>
      <c r="F181" s="13">
        <f t="shared" si="24"/>
        <v>465000</v>
      </c>
      <c r="G181" s="12">
        <f>단가대비표!P87</f>
        <v>0</v>
      </c>
      <c r="H181" s="13">
        <f t="shared" si="25"/>
        <v>0</v>
      </c>
      <c r="I181" s="12">
        <f>단가대비표!V87</f>
        <v>0</v>
      </c>
      <c r="J181" s="13">
        <f t="shared" si="26"/>
        <v>0</v>
      </c>
      <c r="K181" s="12">
        <f t="shared" si="27"/>
        <v>155000</v>
      </c>
      <c r="L181" s="13">
        <f t="shared" si="28"/>
        <v>465000</v>
      </c>
      <c r="M181" s="8" t="s">
        <v>50</v>
      </c>
      <c r="N181" s="2" t="s">
        <v>589</v>
      </c>
      <c r="O181" s="2" t="s">
        <v>668</v>
      </c>
      <c r="P181" s="2" t="s">
        <v>54</v>
      </c>
      <c r="Q181" s="2" t="s">
        <v>54</v>
      </c>
      <c r="R181" s="2" t="s">
        <v>55</v>
      </c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2" t="s">
        <v>50</v>
      </c>
      <c r="AW181" s="2" t="s">
        <v>669</v>
      </c>
      <c r="AX181" s="2" t="s">
        <v>50</v>
      </c>
      <c r="AY181" s="2" t="s">
        <v>50</v>
      </c>
    </row>
    <row r="182" spans="1:51" ht="30" customHeight="1" x14ac:dyDescent="0.3">
      <c r="A182" s="8" t="s">
        <v>670</v>
      </c>
      <c r="B182" s="8" t="s">
        <v>671</v>
      </c>
      <c r="C182" s="8" t="s">
        <v>68</v>
      </c>
      <c r="D182" s="9">
        <v>1</v>
      </c>
      <c r="E182" s="12">
        <f>단가대비표!O25</f>
        <v>3300</v>
      </c>
      <c r="F182" s="13">
        <f t="shared" si="24"/>
        <v>3300</v>
      </c>
      <c r="G182" s="12">
        <f>단가대비표!P25</f>
        <v>0</v>
      </c>
      <c r="H182" s="13">
        <f t="shared" si="25"/>
        <v>0</v>
      </c>
      <c r="I182" s="12">
        <f>단가대비표!V25</f>
        <v>0</v>
      </c>
      <c r="J182" s="13">
        <f t="shared" si="26"/>
        <v>0</v>
      </c>
      <c r="K182" s="12">
        <f t="shared" si="27"/>
        <v>3300</v>
      </c>
      <c r="L182" s="13">
        <f t="shared" si="28"/>
        <v>3300</v>
      </c>
      <c r="M182" s="8" t="s">
        <v>50</v>
      </c>
      <c r="N182" s="2" t="s">
        <v>589</v>
      </c>
      <c r="O182" s="2" t="s">
        <v>672</v>
      </c>
      <c r="P182" s="2" t="s">
        <v>54</v>
      </c>
      <c r="Q182" s="2" t="s">
        <v>54</v>
      </c>
      <c r="R182" s="2" t="s">
        <v>55</v>
      </c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2" t="s">
        <v>50</v>
      </c>
      <c r="AW182" s="2" t="s">
        <v>673</v>
      </c>
      <c r="AX182" s="2" t="s">
        <v>50</v>
      </c>
      <c r="AY182" s="2" t="s">
        <v>50</v>
      </c>
    </row>
    <row r="183" spans="1:51" ht="30" customHeight="1" x14ac:dyDescent="0.3">
      <c r="A183" s="8" t="s">
        <v>674</v>
      </c>
      <c r="B183" s="8" t="s">
        <v>675</v>
      </c>
      <c r="C183" s="8" t="s">
        <v>68</v>
      </c>
      <c r="D183" s="9">
        <v>1</v>
      </c>
      <c r="E183" s="12">
        <f>단가대비표!O26</f>
        <v>2100</v>
      </c>
      <c r="F183" s="13">
        <f t="shared" si="24"/>
        <v>2100</v>
      </c>
      <c r="G183" s="12">
        <f>단가대비표!P26</f>
        <v>0</v>
      </c>
      <c r="H183" s="13">
        <f t="shared" si="25"/>
        <v>0</v>
      </c>
      <c r="I183" s="12">
        <f>단가대비표!V26</f>
        <v>0</v>
      </c>
      <c r="J183" s="13">
        <f t="shared" si="26"/>
        <v>0</v>
      </c>
      <c r="K183" s="12">
        <f t="shared" si="27"/>
        <v>2100</v>
      </c>
      <c r="L183" s="13">
        <f t="shared" si="28"/>
        <v>2100</v>
      </c>
      <c r="M183" s="8" t="s">
        <v>50</v>
      </c>
      <c r="N183" s="2" t="s">
        <v>589</v>
      </c>
      <c r="O183" s="2" t="s">
        <v>676</v>
      </c>
      <c r="P183" s="2" t="s">
        <v>54</v>
      </c>
      <c r="Q183" s="2" t="s">
        <v>54</v>
      </c>
      <c r="R183" s="2" t="s">
        <v>55</v>
      </c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2" t="s">
        <v>50</v>
      </c>
      <c r="AW183" s="2" t="s">
        <v>677</v>
      </c>
      <c r="AX183" s="2" t="s">
        <v>50</v>
      </c>
      <c r="AY183" s="2" t="s">
        <v>50</v>
      </c>
    </row>
    <row r="184" spans="1:51" ht="30" customHeight="1" x14ac:dyDescent="0.3">
      <c r="A184" s="8" t="s">
        <v>678</v>
      </c>
      <c r="B184" s="8" t="s">
        <v>679</v>
      </c>
      <c r="C184" s="8" t="s">
        <v>68</v>
      </c>
      <c r="D184" s="9">
        <v>8</v>
      </c>
      <c r="E184" s="12">
        <f>단가대비표!O24</f>
        <v>6500</v>
      </c>
      <c r="F184" s="13">
        <f t="shared" si="24"/>
        <v>52000</v>
      </c>
      <c r="G184" s="12">
        <f>단가대비표!P24</f>
        <v>0</v>
      </c>
      <c r="H184" s="13">
        <f t="shared" si="25"/>
        <v>0</v>
      </c>
      <c r="I184" s="12">
        <f>단가대비표!V24</f>
        <v>0</v>
      </c>
      <c r="J184" s="13">
        <f t="shared" si="26"/>
        <v>0</v>
      </c>
      <c r="K184" s="12">
        <f t="shared" si="27"/>
        <v>6500</v>
      </c>
      <c r="L184" s="13">
        <f t="shared" si="28"/>
        <v>52000</v>
      </c>
      <c r="M184" s="8" t="s">
        <v>50</v>
      </c>
      <c r="N184" s="2" t="s">
        <v>589</v>
      </c>
      <c r="O184" s="2" t="s">
        <v>680</v>
      </c>
      <c r="P184" s="2" t="s">
        <v>54</v>
      </c>
      <c r="Q184" s="2" t="s">
        <v>54</v>
      </c>
      <c r="R184" s="2" t="s">
        <v>55</v>
      </c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2" t="s">
        <v>50</v>
      </c>
      <c r="AW184" s="2" t="s">
        <v>681</v>
      </c>
      <c r="AX184" s="2" t="s">
        <v>50</v>
      </c>
      <c r="AY184" s="2" t="s">
        <v>50</v>
      </c>
    </row>
    <row r="185" spans="1:51" ht="30" customHeight="1" x14ac:dyDescent="0.3">
      <c r="A185" s="8" t="s">
        <v>682</v>
      </c>
      <c r="B185" s="8" t="s">
        <v>683</v>
      </c>
      <c r="C185" s="8" t="s">
        <v>68</v>
      </c>
      <c r="D185" s="9">
        <v>8</v>
      </c>
      <c r="E185" s="12">
        <f>단가대비표!O31</f>
        <v>6500</v>
      </c>
      <c r="F185" s="13">
        <f t="shared" si="24"/>
        <v>52000</v>
      </c>
      <c r="G185" s="12">
        <f>단가대비표!P31</f>
        <v>0</v>
      </c>
      <c r="H185" s="13">
        <f t="shared" si="25"/>
        <v>0</v>
      </c>
      <c r="I185" s="12">
        <f>단가대비표!V31</f>
        <v>0</v>
      </c>
      <c r="J185" s="13">
        <f t="shared" si="26"/>
        <v>0</v>
      </c>
      <c r="K185" s="12">
        <f t="shared" si="27"/>
        <v>6500</v>
      </c>
      <c r="L185" s="13">
        <f t="shared" si="28"/>
        <v>52000</v>
      </c>
      <c r="M185" s="8" t="s">
        <v>50</v>
      </c>
      <c r="N185" s="2" t="s">
        <v>589</v>
      </c>
      <c r="O185" s="2" t="s">
        <v>684</v>
      </c>
      <c r="P185" s="2" t="s">
        <v>54</v>
      </c>
      <c r="Q185" s="2" t="s">
        <v>54</v>
      </c>
      <c r="R185" s="2" t="s">
        <v>55</v>
      </c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2" t="s">
        <v>50</v>
      </c>
      <c r="AW185" s="2" t="s">
        <v>685</v>
      </c>
      <c r="AX185" s="2" t="s">
        <v>50</v>
      </c>
      <c r="AY185" s="2" t="s">
        <v>50</v>
      </c>
    </row>
    <row r="186" spans="1:51" ht="30" customHeight="1" x14ac:dyDescent="0.3">
      <c r="A186" s="8" t="s">
        <v>570</v>
      </c>
      <c r="B186" s="8" t="s">
        <v>686</v>
      </c>
      <c r="C186" s="8" t="s">
        <v>68</v>
      </c>
      <c r="D186" s="9">
        <v>2</v>
      </c>
      <c r="E186" s="12">
        <f>단가대비표!O92</f>
        <v>12000</v>
      </c>
      <c r="F186" s="13">
        <f t="shared" si="24"/>
        <v>24000</v>
      </c>
      <c r="G186" s="12">
        <f>단가대비표!P92</f>
        <v>0</v>
      </c>
      <c r="H186" s="13">
        <f t="shared" si="25"/>
        <v>0</v>
      </c>
      <c r="I186" s="12">
        <f>단가대비표!V92</f>
        <v>0</v>
      </c>
      <c r="J186" s="13">
        <f t="shared" si="26"/>
        <v>0</v>
      </c>
      <c r="K186" s="12">
        <f t="shared" si="27"/>
        <v>12000</v>
      </c>
      <c r="L186" s="13">
        <f t="shared" si="28"/>
        <v>24000</v>
      </c>
      <c r="M186" s="8" t="s">
        <v>50</v>
      </c>
      <c r="N186" s="2" t="s">
        <v>589</v>
      </c>
      <c r="O186" s="2" t="s">
        <v>687</v>
      </c>
      <c r="P186" s="2" t="s">
        <v>54</v>
      </c>
      <c r="Q186" s="2" t="s">
        <v>54</v>
      </c>
      <c r="R186" s="2" t="s">
        <v>55</v>
      </c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2" t="s">
        <v>50</v>
      </c>
      <c r="AW186" s="2" t="s">
        <v>688</v>
      </c>
      <c r="AX186" s="2" t="s">
        <v>50</v>
      </c>
      <c r="AY186" s="2" t="s">
        <v>50</v>
      </c>
    </row>
    <row r="187" spans="1:51" ht="30" customHeight="1" x14ac:dyDescent="0.3">
      <c r="A187" s="8" t="s">
        <v>570</v>
      </c>
      <c r="B187" s="8" t="s">
        <v>571</v>
      </c>
      <c r="C187" s="8" t="s">
        <v>68</v>
      </c>
      <c r="D187" s="9">
        <v>16</v>
      </c>
      <c r="E187" s="12">
        <f>단가대비표!O93</f>
        <v>18000</v>
      </c>
      <c r="F187" s="13">
        <f t="shared" si="24"/>
        <v>288000</v>
      </c>
      <c r="G187" s="12">
        <f>단가대비표!P93</f>
        <v>0</v>
      </c>
      <c r="H187" s="13">
        <f t="shared" si="25"/>
        <v>0</v>
      </c>
      <c r="I187" s="12">
        <f>단가대비표!V93</f>
        <v>0</v>
      </c>
      <c r="J187" s="13">
        <f t="shared" si="26"/>
        <v>0</v>
      </c>
      <c r="K187" s="12">
        <f t="shared" si="27"/>
        <v>18000</v>
      </c>
      <c r="L187" s="13">
        <f t="shared" si="28"/>
        <v>288000</v>
      </c>
      <c r="M187" s="8" t="s">
        <v>50</v>
      </c>
      <c r="N187" s="2" t="s">
        <v>589</v>
      </c>
      <c r="O187" s="2" t="s">
        <v>572</v>
      </c>
      <c r="P187" s="2" t="s">
        <v>54</v>
      </c>
      <c r="Q187" s="2" t="s">
        <v>54</v>
      </c>
      <c r="R187" s="2" t="s">
        <v>55</v>
      </c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2" t="s">
        <v>50</v>
      </c>
      <c r="AW187" s="2" t="s">
        <v>689</v>
      </c>
      <c r="AX187" s="2" t="s">
        <v>50</v>
      </c>
      <c r="AY187" s="2" t="s">
        <v>50</v>
      </c>
    </row>
    <row r="188" spans="1:51" ht="30" customHeight="1" x14ac:dyDescent="0.3">
      <c r="A188" s="8" t="s">
        <v>433</v>
      </c>
      <c r="B188" s="8" t="s">
        <v>690</v>
      </c>
      <c r="C188" s="8" t="s">
        <v>68</v>
      </c>
      <c r="D188" s="9">
        <v>1</v>
      </c>
      <c r="E188" s="12">
        <f>단가대비표!O19</f>
        <v>3050</v>
      </c>
      <c r="F188" s="13">
        <f t="shared" si="24"/>
        <v>3050</v>
      </c>
      <c r="G188" s="12">
        <f>단가대비표!P19</f>
        <v>0</v>
      </c>
      <c r="H188" s="13">
        <f t="shared" si="25"/>
        <v>0</v>
      </c>
      <c r="I188" s="12">
        <f>단가대비표!V19</f>
        <v>0</v>
      </c>
      <c r="J188" s="13">
        <f t="shared" si="26"/>
        <v>0</v>
      </c>
      <c r="K188" s="12">
        <f t="shared" si="27"/>
        <v>3050</v>
      </c>
      <c r="L188" s="13">
        <f t="shared" si="28"/>
        <v>3050</v>
      </c>
      <c r="M188" s="8" t="s">
        <v>50</v>
      </c>
      <c r="N188" s="2" t="s">
        <v>589</v>
      </c>
      <c r="O188" s="2" t="s">
        <v>691</v>
      </c>
      <c r="P188" s="2" t="s">
        <v>54</v>
      </c>
      <c r="Q188" s="2" t="s">
        <v>54</v>
      </c>
      <c r="R188" s="2" t="s">
        <v>55</v>
      </c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2" t="s">
        <v>50</v>
      </c>
      <c r="AW188" s="2" t="s">
        <v>692</v>
      </c>
      <c r="AX188" s="2" t="s">
        <v>50</v>
      </c>
      <c r="AY188" s="2" t="s">
        <v>50</v>
      </c>
    </row>
    <row r="189" spans="1:51" ht="30" customHeight="1" x14ac:dyDescent="0.3">
      <c r="A189" s="8" t="s">
        <v>433</v>
      </c>
      <c r="B189" s="8" t="s">
        <v>693</v>
      </c>
      <c r="C189" s="8" t="s">
        <v>68</v>
      </c>
      <c r="D189" s="9">
        <v>3</v>
      </c>
      <c r="E189" s="12">
        <f>단가대비표!O18</f>
        <v>800</v>
      </c>
      <c r="F189" s="13">
        <f t="shared" si="24"/>
        <v>2400</v>
      </c>
      <c r="G189" s="12">
        <f>단가대비표!P18</f>
        <v>0</v>
      </c>
      <c r="H189" s="13">
        <f t="shared" si="25"/>
        <v>0</v>
      </c>
      <c r="I189" s="12">
        <f>단가대비표!V18</f>
        <v>0</v>
      </c>
      <c r="J189" s="13">
        <f t="shared" si="26"/>
        <v>0</v>
      </c>
      <c r="K189" s="12">
        <f t="shared" si="27"/>
        <v>800</v>
      </c>
      <c r="L189" s="13">
        <f t="shared" si="28"/>
        <v>2400</v>
      </c>
      <c r="M189" s="8" t="s">
        <v>50</v>
      </c>
      <c r="N189" s="2" t="s">
        <v>589</v>
      </c>
      <c r="O189" s="2" t="s">
        <v>694</v>
      </c>
      <c r="P189" s="2" t="s">
        <v>54</v>
      </c>
      <c r="Q189" s="2" t="s">
        <v>54</v>
      </c>
      <c r="R189" s="2" t="s">
        <v>55</v>
      </c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2" t="s">
        <v>50</v>
      </c>
      <c r="AW189" s="2" t="s">
        <v>695</v>
      </c>
      <c r="AX189" s="2" t="s">
        <v>50</v>
      </c>
      <c r="AY189" s="2" t="s">
        <v>50</v>
      </c>
    </row>
    <row r="190" spans="1:51" ht="30" customHeight="1" x14ac:dyDescent="0.3">
      <c r="A190" s="8" t="s">
        <v>433</v>
      </c>
      <c r="B190" s="8" t="s">
        <v>525</v>
      </c>
      <c r="C190" s="8" t="s">
        <v>68</v>
      </c>
      <c r="D190" s="9">
        <v>5</v>
      </c>
      <c r="E190" s="12">
        <f>단가대비표!O17</f>
        <v>340</v>
      </c>
      <c r="F190" s="13">
        <f t="shared" si="24"/>
        <v>1700</v>
      </c>
      <c r="G190" s="12">
        <f>단가대비표!P17</f>
        <v>0</v>
      </c>
      <c r="H190" s="13">
        <f t="shared" si="25"/>
        <v>0</v>
      </c>
      <c r="I190" s="12">
        <f>단가대비표!V17</f>
        <v>0</v>
      </c>
      <c r="J190" s="13">
        <f t="shared" si="26"/>
        <v>0</v>
      </c>
      <c r="K190" s="12">
        <f t="shared" si="27"/>
        <v>340</v>
      </c>
      <c r="L190" s="13">
        <f t="shared" si="28"/>
        <v>1700</v>
      </c>
      <c r="M190" s="8" t="s">
        <v>50</v>
      </c>
      <c r="N190" s="2" t="s">
        <v>589</v>
      </c>
      <c r="O190" s="2" t="s">
        <v>526</v>
      </c>
      <c r="P190" s="2" t="s">
        <v>54</v>
      </c>
      <c r="Q190" s="2" t="s">
        <v>54</v>
      </c>
      <c r="R190" s="2" t="s">
        <v>55</v>
      </c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2" t="s">
        <v>50</v>
      </c>
      <c r="AW190" s="2" t="s">
        <v>696</v>
      </c>
      <c r="AX190" s="2" t="s">
        <v>50</v>
      </c>
      <c r="AY190" s="2" t="s">
        <v>50</v>
      </c>
    </row>
    <row r="191" spans="1:51" ht="30" customHeight="1" x14ac:dyDescent="0.3">
      <c r="A191" s="8" t="s">
        <v>427</v>
      </c>
      <c r="B191" s="8" t="s">
        <v>428</v>
      </c>
      <c r="C191" s="8" t="s">
        <v>68</v>
      </c>
      <c r="D191" s="9">
        <v>2</v>
      </c>
      <c r="E191" s="12">
        <f>단가대비표!O94</f>
        <v>5000</v>
      </c>
      <c r="F191" s="13">
        <f t="shared" si="24"/>
        <v>10000</v>
      </c>
      <c r="G191" s="12">
        <f>단가대비표!P94</f>
        <v>0</v>
      </c>
      <c r="H191" s="13">
        <f t="shared" si="25"/>
        <v>0</v>
      </c>
      <c r="I191" s="12">
        <f>단가대비표!V94</f>
        <v>0</v>
      </c>
      <c r="J191" s="13">
        <f t="shared" si="26"/>
        <v>0</v>
      </c>
      <c r="K191" s="12">
        <f t="shared" si="27"/>
        <v>5000</v>
      </c>
      <c r="L191" s="13">
        <f t="shared" si="28"/>
        <v>10000</v>
      </c>
      <c r="M191" s="8" t="s">
        <v>50</v>
      </c>
      <c r="N191" s="2" t="s">
        <v>589</v>
      </c>
      <c r="O191" s="2" t="s">
        <v>429</v>
      </c>
      <c r="P191" s="2" t="s">
        <v>54</v>
      </c>
      <c r="Q191" s="2" t="s">
        <v>54</v>
      </c>
      <c r="R191" s="2" t="s">
        <v>55</v>
      </c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2" t="s">
        <v>50</v>
      </c>
      <c r="AW191" s="2" t="s">
        <v>697</v>
      </c>
      <c r="AX191" s="2" t="s">
        <v>50</v>
      </c>
      <c r="AY191" s="2" t="s">
        <v>50</v>
      </c>
    </row>
    <row r="192" spans="1:51" ht="30" customHeight="1" x14ac:dyDescent="0.3">
      <c r="A192" s="8" t="s">
        <v>527</v>
      </c>
      <c r="B192" s="8" t="s">
        <v>1168</v>
      </c>
      <c r="C192" s="8" t="s">
        <v>113</v>
      </c>
      <c r="D192" s="9">
        <v>1</v>
      </c>
      <c r="E192" s="12">
        <f>단가대비표!O6</f>
        <v>2970000</v>
      </c>
      <c r="F192" s="13">
        <f t="shared" si="24"/>
        <v>2970000</v>
      </c>
      <c r="G192" s="12">
        <f>단가대비표!P6</f>
        <v>0</v>
      </c>
      <c r="H192" s="13">
        <f t="shared" si="25"/>
        <v>0</v>
      </c>
      <c r="I192" s="12">
        <f>단가대비표!V6</f>
        <v>0</v>
      </c>
      <c r="J192" s="13">
        <f t="shared" si="26"/>
        <v>0</v>
      </c>
      <c r="K192" s="12">
        <f t="shared" si="27"/>
        <v>2970000</v>
      </c>
      <c r="L192" s="13">
        <f t="shared" si="28"/>
        <v>2970000</v>
      </c>
      <c r="M192" s="8" t="s">
        <v>50</v>
      </c>
      <c r="N192" s="2" t="s">
        <v>589</v>
      </c>
      <c r="O192" s="2" t="s">
        <v>528</v>
      </c>
      <c r="P192" s="2" t="s">
        <v>54</v>
      </c>
      <c r="Q192" s="2" t="s">
        <v>54</v>
      </c>
      <c r="R192" s="2" t="s">
        <v>55</v>
      </c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2" t="s">
        <v>50</v>
      </c>
      <c r="AW192" s="2" t="s">
        <v>698</v>
      </c>
      <c r="AX192" s="2" t="s">
        <v>50</v>
      </c>
      <c r="AY192" s="2" t="s">
        <v>50</v>
      </c>
    </row>
    <row r="193" spans="1:51" ht="30" customHeight="1" x14ac:dyDescent="0.3">
      <c r="A193" s="8" t="s">
        <v>529</v>
      </c>
      <c r="B193" s="8" t="s">
        <v>530</v>
      </c>
      <c r="C193" s="8" t="s">
        <v>68</v>
      </c>
      <c r="D193" s="9">
        <v>1</v>
      </c>
      <c r="E193" s="12">
        <f>단가대비표!O82</f>
        <v>13970</v>
      </c>
      <c r="F193" s="13">
        <f t="shared" si="24"/>
        <v>13970</v>
      </c>
      <c r="G193" s="12">
        <f>단가대비표!P82</f>
        <v>0</v>
      </c>
      <c r="H193" s="13">
        <f t="shared" si="25"/>
        <v>0</v>
      </c>
      <c r="I193" s="12">
        <f>단가대비표!V82</f>
        <v>0</v>
      </c>
      <c r="J193" s="13">
        <f t="shared" si="26"/>
        <v>0</v>
      </c>
      <c r="K193" s="12">
        <f t="shared" si="27"/>
        <v>13970</v>
      </c>
      <c r="L193" s="13">
        <f t="shared" si="28"/>
        <v>13970</v>
      </c>
      <c r="M193" s="8" t="s">
        <v>50</v>
      </c>
      <c r="N193" s="2" t="s">
        <v>589</v>
      </c>
      <c r="O193" s="2" t="s">
        <v>531</v>
      </c>
      <c r="P193" s="2" t="s">
        <v>54</v>
      </c>
      <c r="Q193" s="2" t="s">
        <v>54</v>
      </c>
      <c r="R193" s="2" t="s">
        <v>55</v>
      </c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2" t="s">
        <v>50</v>
      </c>
      <c r="AW193" s="2" t="s">
        <v>699</v>
      </c>
      <c r="AX193" s="2" t="s">
        <v>50</v>
      </c>
      <c r="AY193" s="2" t="s">
        <v>50</v>
      </c>
    </row>
    <row r="194" spans="1:51" ht="30" customHeight="1" x14ac:dyDescent="0.3">
      <c r="A194" s="8" t="s">
        <v>532</v>
      </c>
      <c r="B194" s="8" t="s">
        <v>533</v>
      </c>
      <c r="C194" s="8" t="s">
        <v>68</v>
      </c>
      <c r="D194" s="9">
        <v>1</v>
      </c>
      <c r="E194" s="12">
        <f>단가대비표!O83</f>
        <v>15970</v>
      </c>
      <c r="F194" s="13">
        <f t="shared" si="24"/>
        <v>15970</v>
      </c>
      <c r="G194" s="12">
        <f>단가대비표!P83</f>
        <v>0</v>
      </c>
      <c r="H194" s="13">
        <f t="shared" si="25"/>
        <v>0</v>
      </c>
      <c r="I194" s="12">
        <f>단가대비표!V83</f>
        <v>0</v>
      </c>
      <c r="J194" s="13">
        <f t="shared" si="26"/>
        <v>0</v>
      </c>
      <c r="K194" s="12">
        <f t="shared" si="27"/>
        <v>15970</v>
      </c>
      <c r="L194" s="13">
        <f t="shared" si="28"/>
        <v>15970</v>
      </c>
      <c r="M194" s="8" t="s">
        <v>50</v>
      </c>
      <c r="N194" s="2" t="s">
        <v>589</v>
      </c>
      <c r="O194" s="2" t="s">
        <v>534</v>
      </c>
      <c r="P194" s="2" t="s">
        <v>54</v>
      </c>
      <c r="Q194" s="2" t="s">
        <v>54</v>
      </c>
      <c r="R194" s="2" t="s">
        <v>55</v>
      </c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2" t="s">
        <v>50</v>
      </c>
      <c r="AW194" s="2" t="s">
        <v>700</v>
      </c>
      <c r="AX194" s="2" t="s">
        <v>50</v>
      </c>
      <c r="AY194" s="2" t="s">
        <v>50</v>
      </c>
    </row>
    <row r="195" spans="1:51" ht="30" customHeight="1" x14ac:dyDescent="0.3">
      <c r="A195" s="8" t="s">
        <v>535</v>
      </c>
      <c r="B195" s="8" t="s">
        <v>536</v>
      </c>
      <c r="C195" s="8" t="s">
        <v>68</v>
      </c>
      <c r="D195" s="9">
        <v>1</v>
      </c>
      <c r="E195" s="12">
        <f>단가대비표!O16</f>
        <v>2567</v>
      </c>
      <c r="F195" s="13">
        <f t="shared" si="24"/>
        <v>2567</v>
      </c>
      <c r="G195" s="12">
        <f>단가대비표!P16</f>
        <v>0</v>
      </c>
      <c r="H195" s="13">
        <f t="shared" si="25"/>
        <v>0</v>
      </c>
      <c r="I195" s="12">
        <f>단가대비표!V16</f>
        <v>0</v>
      </c>
      <c r="J195" s="13">
        <f t="shared" si="26"/>
        <v>0</v>
      </c>
      <c r="K195" s="12">
        <f t="shared" si="27"/>
        <v>2567</v>
      </c>
      <c r="L195" s="13">
        <f t="shared" si="28"/>
        <v>2567</v>
      </c>
      <c r="M195" s="8" t="s">
        <v>50</v>
      </c>
      <c r="N195" s="2" t="s">
        <v>589</v>
      </c>
      <c r="O195" s="2" t="s">
        <v>537</v>
      </c>
      <c r="P195" s="2" t="s">
        <v>54</v>
      </c>
      <c r="Q195" s="2" t="s">
        <v>54</v>
      </c>
      <c r="R195" s="2" t="s">
        <v>55</v>
      </c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2" t="s">
        <v>50</v>
      </c>
      <c r="AW195" s="2" t="s">
        <v>701</v>
      </c>
      <c r="AX195" s="2" t="s">
        <v>50</v>
      </c>
      <c r="AY195" s="2" t="s">
        <v>50</v>
      </c>
    </row>
    <row r="196" spans="1:51" ht="30" customHeight="1" x14ac:dyDescent="0.3">
      <c r="A196" s="8" t="s">
        <v>538</v>
      </c>
      <c r="B196" s="8" t="s">
        <v>539</v>
      </c>
      <c r="C196" s="8" t="s">
        <v>68</v>
      </c>
      <c r="D196" s="9">
        <v>1</v>
      </c>
      <c r="E196" s="12">
        <f>단가대비표!O81</f>
        <v>28000</v>
      </c>
      <c r="F196" s="13">
        <f t="shared" si="24"/>
        <v>28000</v>
      </c>
      <c r="G196" s="12">
        <f>단가대비표!P81</f>
        <v>0</v>
      </c>
      <c r="H196" s="13">
        <f t="shared" si="25"/>
        <v>0</v>
      </c>
      <c r="I196" s="12">
        <f>단가대비표!V81</f>
        <v>0</v>
      </c>
      <c r="J196" s="13">
        <f t="shared" si="26"/>
        <v>0</v>
      </c>
      <c r="K196" s="12">
        <f t="shared" si="27"/>
        <v>28000</v>
      </c>
      <c r="L196" s="13">
        <f t="shared" si="28"/>
        <v>28000</v>
      </c>
      <c r="M196" s="8" t="s">
        <v>50</v>
      </c>
      <c r="N196" s="2" t="s">
        <v>589</v>
      </c>
      <c r="O196" s="2" t="s">
        <v>540</v>
      </c>
      <c r="P196" s="2" t="s">
        <v>54</v>
      </c>
      <c r="Q196" s="2" t="s">
        <v>54</v>
      </c>
      <c r="R196" s="2" t="s">
        <v>55</v>
      </c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2" t="s">
        <v>50</v>
      </c>
      <c r="AW196" s="2" t="s">
        <v>702</v>
      </c>
      <c r="AX196" s="2" t="s">
        <v>50</v>
      </c>
      <c r="AY196" s="2" t="s">
        <v>50</v>
      </c>
    </row>
    <row r="197" spans="1:51" ht="30" customHeight="1" x14ac:dyDescent="0.3">
      <c r="A197" s="8" t="s">
        <v>703</v>
      </c>
      <c r="B197" s="8" t="s">
        <v>704</v>
      </c>
      <c r="C197" s="8" t="s">
        <v>68</v>
      </c>
      <c r="D197" s="9">
        <v>1</v>
      </c>
      <c r="E197" s="12">
        <f>단가대비표!O43</f>
        <v>3800</v>
      </c>
      <c r="F197" s="13">
        <f t="shared" si="24"/>
        <v>3800</v>
      </c>
      <c r="G197" s="12">
        <f>단가대비표!P43</f>
        <v>0</v>
      </c>
      <c r="H197" s="13">
        <f t="shared" si="25"/>
        <v>0</v>
      </c>
      <c r="I197" s="12">
        <f>단가대비표!V43</f>
        <v>0</v>
      </c>
      <c r="J197" s="13">
        <f t="shared" si="26"/>
        <v>0</v>
      </c>
      <c r="K197" s="12">
        <f t="shared" si="27"/>
        <v>3800</v>
      </c>
      <c r="L197" s="13">
        <f t="shared" si="28"/>
        <v>3800</v>
      </c>
      <c r="M197" s="8" t="s">
        <v>50</v>
      </c>
      <c r="N197" s="2" t="s">
        <v>589</v>
      </c>
      <c r="O197" s="2" t="s">
        <v>705</v>
      </c>
      <c r="P197" s="2" t="s">
        <v>54</v>
      </c>
      <c r="Q197" s="2" t="s">
        <v>54</v>
      </c>
      <c r="R197" s="2" t="s">
        <v>55</v>
      </c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2" t="s">
        <v>50</v>
      </c>
      <c r="AW197" s="2" t="s">
        <v>706</v>
      </c>
      <c r="AX197" s="2" t="s">
        <v>50</v>
      </c>
      <c r="AY197" s="2" t="s">
        <v>50</v>
      </c>
    </row>
    <row r="198" spans="1:51" ht="30" customHeight="1" x14ac:dyDescent="0.3">
      <c r="A198" s="8" t="s">
        <v>430</v>
      </c>
      <c r="B198" s="8" t="s">
        <v>541</v>
      </c>
      <c r="C198" s="8" t="s">
        <v>68</v>
      </c>
      <c r="D198" s="9">
        <v>6</v>
      </c>
      <c r="E198" s="12">
        <f>단가대비표!O86</f>
        <v>4680</v>
      </c>
      <c r="F198" s="13">
        <f t="shared" si="24"/>
        <v>28080</v>
      </c>
      <c r="G198" s="12">
        <f>단가대비표!P86</f>
        <v>0</v>
      </c>
      <c r="H198" s="13">
        <f t="shared" si="25"/>
        <v>0</v>
      </c>
      <c r="I198" s="12">
        <f>단가대비표!V86</f>
        <v>0</v>
      </c>
      <c r="J198" s="13">
        <f t="shared" si="26"/>
        <v>0</v>
      </c>
      <c r="K198" s="12">
        <f t="shared" si="27"/>
        <v>4680</v>
      </c>
      <c r="L198" s="13">
        <f t="shared" si="28"/>
        <v>28080</v>
      </c>
      <c r="M198" s="8" t="s">
        <v>50</v>
      </c>
      <c r="N198" s="2" t="s">
        <v>589</v>
      </c>
      <c r="O198" s="2" t="s">
        <v>542</v>
      </c>
      <c r="P198" s="2" t="s">
        <v>54</v>
      </c>
      <c r="Q198" s="2" t="s">
        <v>54</v>
      </c>
      <c r="R198" s="2" t="s">
        <v>55</v>
      </c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2" t="s">
        <v>50</v>
      </c>
      <c r="AW198" s="2" t="s">
        <v>707</v>
      </c>
      <c r="AX198" s="2" t="s">
        <v>50</v>
      </c>
      <c r="AY198" s="2" t="s">
        <v>50</v>
      </c>
    </row>
    <row r="199" spans="1:51" ht="30" customHeight="1" x14ac:dyDescent="0.3">
      <c r="A199" s="8" t="s">
        <v>430</v>
      </c>
      <c r="B199" s="8" t="s">
        <v>431</v>
      </c>
      <c r="C199" s="8" t="s">
        <v>68</v>
      </c>
      <c r="D199" s="9">
        <v>5</v>
      </c>
      <c r="E199" s="12">
        <f>단가대비표!O85</f>
        <v>3600</v>
      </c>
      <c r="F199" s="13">
        <f t="shared" si="24"/>
        <v>18000</v>
      </c>
      <c r="G199" s="12">
        <f>단가대비표!P85</f>
        <v>0</v>
      </c>
      <c r="H199" s="13">
        <f t="shared" si="25"/>
        <v>0</v>
      </c>
      <c r="I199" s="12">
        <f>단가대비표!V85</f>
        <v>0</v>
      </c>
      <c r="J199" s="13">
        <f t="shared" si="26"/>
        <v>0</v>
      </c>
      <c r="K199" s="12">
        <f t="shared" si="27"/>
        <v>3600</v>
      </c>
      <c r="L199" s="13">
        <f t="shared" si="28"/>
        <v>18000</v>
      </c>
      <c r="M199" s="8" t="s">
        <v>50</v>
      </c>
      <c r="N199" s="2" t="s">
        <v>589</v>
      </c>
      <c r="O199" s="2" t="s">
        <v>432</v>
      </c>
      <c r="P199" s="2" t="s">
        <v>54</v>
      </c>
      <c r="Q199" s="2" t="s">
        <v>54</v>
      </c>
      <c r="R199" s="2" t="s">
        <v>55</v>
      </c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2" t="s">
        <v>50</v>
      </c>
      <c r="AW199" s="2" t="s">
        <v>708</v>
      </c>
      <c r="AX199" s="2" t="s">
        <v>50</v>
      </c>
      <c r="AY199" s="2" t="s">
        <v>50</v>
      </c>
    </row>
    <row r="200" spans="1:51" ht="30" customHeight="1" x14ac:dyDescent="0.3">
      <c r="A200" s="8" t="s">
        <v>439</v>
      </c>
      <c r="B200" s="8" t="s">
        <v>440</v>
      </c>
      <c r="C200" s="8" t="s">
        <v>441</v>
      </c>
      <c r="D200" s="9">
        <v>200</v>
      </c>
      <c r="E200" s="12">
        <f>단가대비표!O5</f>
        <v>507</v>
      </c>
      <c r="F200" s="13">
        <f t="shared" si="24"/>
        <v>101400</v>
      </c>
      <c r="G200" s="12">
        <f>단가대비표!P5</f>
        <v>0</v>
      </c>
      <c r="H200" s="13">
        <f t="shared" si="25"/>
        <v>0</v>
      </c>
      <c r="I200" s="12">
        <f>단가대비표!V5</f>
        <v>0</v>
      </c>
      <c r="J200" s="13">
        <f t="shared" si="26"/>
        <v>0</v>
      </c>
      <c r="K200" s="12">
        <f t="shared" si="27"/>
        <v>507</v>
      </c>
      <c r="L200" s="13">
        <f t="shared" si="28"/>
        <v>101400</v>
      </c>
      <c r="M200" s="8" t="s">
        <v>50</v>
      </c>
      <c r="N200" s="2" t="s">
        <v>589</v>
      </c>
      <c r="O200" s="2" t="s">
        <v>442</v>
      </c>
      <c r="P200" s="2" t="s">
        <v>54</v>
      </c>
      <c r="Q200" s="2" t="s">
        <v>54</v>
      </c>
      <c r="R200" s="2" t="s">
        <v>55</v>
      </c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2" t="s">
        <v>50</v>
      </c>
      <c r="AW200" s="2" t="s">
        <v>709</v>
      </c>
      <c r="AX200" s="2" t="s">
        <v>50</v>
      </c>
      <c r="AY200" s="2" t="s">
        <v>50</v>
      </c>
    </row>
    <row r="201" spans="1:51" ht="30" customHeight="1" x14ac:dyDescent="0.3">
      <c r="A201" s="8" t="s">
        <v>443</v>
      </c>
      <c r="B201" s="8" t="s">
        <v>444</v>
      </c>
      <c r="C201" s="8" t="s">
        <v>256</v>
      </c>
      <c r="D201" s="9">
        <f>공량산출근거서_일위대가!K42</f>
        <v>16.911999999999999</v>
      </c>
      <c r="E201" s="12">
        <f>단가대비표!O61</f>
        <v>0</v>
      </c>
      <c r="F201" s="13">
        <f t="shared" si="24"/>
        <v>0</v>
      </c>
      <c r="G201" s="12">
        <f>단가대비표!P61</f>
        <v>116486</v>
      </c>
      <c r="H201" s="13">
        <f t="shared" si="25"/>
        <v>1970011.2</v>
      </c>
      <c r="I201" s="12">
        <f>단가대비표!V61</f>
        <v>0</v>
      </c>
      <c r="J201" s="13">
        <f t="shared" si="26"/>
        <v>0</v>
      </c>
      <c r="K201" s="12">
        <f t="shared" si="27"/>
        <v>116486</v>
      </c>
      <c r="L201" s="13">
        <f t="shared" si="28"/>
        <v>1970011.2</v>
      </c>
      <c r="M201" s="8" t="s">
        <v>445</v>
      </c>
      <c r="N201" s="2" t="s">
        <v>589</v>
      </c>
      <c r="O201" s="2" t="s">
        <v>446</v>
      </c>
      <c r="P201" s="2" t="s">
        <v>54</v>
      </c>
      <c r="Q201" s="2" t="s">
        <v>54</v>
      </c>
      <c r="R201" s="2" t="s">
        <v>55</v>
      </c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2" t="s">
        <v>50</v>
      </c>
      <c r="AW201" s="2" t="s">
        <v>710</v>
      </c>
      <c r="AX201" s="2" t="s">
        <v>50</v>
      </c>
      <c r="AY201" s="2" t="s">
        <v>50</v>
      </c>
    </row>
    <row r="202" spans="1:51" ht="30" customHeight="1" x14ac:dyDescent="0.3">
      <c r="A202" s="8" t="s">
        <v>448</v>
      </c>
      <c r="B202" s="8" t="s">
        <v>444</v>
      </c>
      <c r="C202" s="8" t="s">
        <v>256</v>
      </c>
      <c r="D202" s="9">
        <f>공량산출근거서_일위대가!K43</f>
        <v>8.952</v>
      </c>
      <c r="E202" s="12">
        <f>단가대비표!O62</f>
        <v>0</v>
      </c>
      <c r="F202" s="13">
        <f t="shared" si="24"/>
        <v>0</v>
      </c>
      <c r="G202" s="12">
        <f>단가대비표!P62</f>
        <v>99248</v>
      </c>
      <c r="H202" s="13">
        <f t="shared" si="25"/>
        <v>888468</v>
      </c>
      <c r="I202" s="12">
        <f>단가대비표!V62</f>
        <v>0</v>
      </c>
      <c r="J202" s="13">
        <f t="shared" si="26"/>
        <v>0</v>
      </c>
      <c r="K202" s="12">
        <f t="shared" si="27"/>
        <v>99248</v>
      </c>
      <c r="L202" s="13">
        <f t="shared" si="28"/>
        <v>888468</v>
      </c>
      <c r="M202" s="8" t="s">
        <v>445</v>
      </c>
      <c r="N202" s="2" t="s">
        <v>589</v>
      </c>
      <c r="O202" s="2" t="s">
        <v>449</v>
      </c>
      <c r="P202" s="2" t="s">
        <v>54</v>
      </c>
      <c r="Q202" s="2" t="s">
        <v>54</v>
      </c>
      <c r="R202" s="2" t="s">
        <v>55</v>
      </c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2" t="s">
        <v>50</v>
      </c>
      <c r="AW202" s="2" t="s">
        <v>711</v>
      </c>
      <c r="AX202" s="2" t="s">
        <v>50</v>
      </c>
      <c r="AY202" s="2" t="s">
        <v>50</v>
      </c>
    </row>
    <row r="203" spans="1:51" ht="30" customHeight="1" x14ac:dyDescent="0.3">
      <c r="A203" s="8" t="s">
        <v>266</v>
      </c>
      <c r="B203" s="8" t="s">
        <v>50</v>
      </c>
      <c r="C203" s="8" t="s">
        <v>50</v>
      </c>
      <c r="D203" s="9"/>
      <c r="E203" s="12"/>
      <c r="F203" s="13">
        <f>TRUNC(SUMIF(N147:N202, N146, F147:F202),0)</f>
        <v>14491739</v>
      </c>
      <c r="G203" s="12"/>
      <c r="H203" s="13">
        <f>TRUNC(SUMIF(N147:N202, N146, H147:H202),0)</f>
        <v>2858479</v>
      </c>
      <c r="I203" s="12"/>
      <c r="J203" s="13">
        <f>TRUNC(SUMIF(N147:N202, N146, J147:J202),0)</f>
        <v>0</v>
      </c>
      <c r="K203" s="12"/>
      <c r="L203" s="13">
        <f>F203+H203+J203</f>
        <v>17350218</v>
      </c>
      <c r="M203" s="8" t="s">
        <v>50</v>
      </c>
      <c r="N203" s="2" t="s">
        <v>103</v>
      </c>
      <c r="O203" s="2" t="s">
        <v>103</v>
      </c>
      <c r="P203" s="2" t="s">
        <v>50</v>
      </c>
      <c r="Q203" s="2" t="s">
        <v>50</v>
      </c>
      <c r="R203" s="2" t="s">
        <v>50</v>
      </c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2" t="s">
        <v>50</v>
      </c>
      <c r="AW203" s="2" t="s">
        <v>50</v>
      </c>
      <c r="AX203" s="2" t="s">
        <v>50</v>
      </c>
      <c r="AY203" s="2" t="s">
        <v>50</v>
      </c>
    </row>
    <row r="204" spans="1:51" ht="30" customHeight="1" x14ac:dyDescent="0.3">
      <c r="A204" s="9"/>
      <c r="B204" s="9"/>
      <c r="C204" s="9"/>
      <c r="D204" s="9"/>
      <c r="E204" s="12"/>
      <c r="F204" s="13"/>
      <c r="G204" s="12"/>
      <c r="H204" s="13"/>
      <c r="I204" s="12"/>
      <c r="J204" s="13"/>
      <c r="K204" s="12"/>
      <c r="L204" s="13"/>
      <c r="M204" s="9"/>
    </row>
    <row r="205" spans="1:51" ht="30" customHeight="1" x14ac:dyDescent="0.3">
      <c r="A205" s="46" t="s">
        <v>1156</v>
      </c>
      <c r="B205" s="46"/>
      <c r="C205" s="46"/>
      <c r="D205" s="46"/>
      <c r="E205" s="47"/>
      <c r="F205" s="48"/>
      <c r="G205" s="47"/>
      <c r="H205" s="48"/>
      <c r="I205" s="47"/>
      <c r="J205" s="48"/>
      <c r="K205" s="47"/>
      <c r="L205" s="48"/>
      <c r="M205" s="46"/>
      <c r="N205" s="1" t="s">
        <v>712</v>
      </c>
    </row>
    <row r="206" spans="1:51" ht="30" customHeight="1" x14ac:dyDescent="0.3">
      <c r="A206" s="8" t="s">
        <v>66</v>
      </c>
      <c r="B206" s="8" t="s">
        <v>67</v>
      </c>
      <c r="C206" s="8" t="s">
        <v>68</v>
      </c>
      <c r="D206" s="9">
        <v>1</v>
      </c>
      <c r="E206" s="12">
        <f>단가대비표!O99</f>
        <v>650000</v>
      </c>
      <c r="F206" s="13">
        <f t="shared" ref="F206:F227" si="29">TRUNC(E206*D206,1)</f>
        <v>650000</v>
      </c>
      <c r="G206" s="12">
        <f>단가대비표!P99</f>
        <v>0</v>
      </c>
      <c r="H206" s="13">
        <f t="shared" ref="H206:H227" si="30">TRUNC(G206*D206,1)</f>
        <v>0</v>
      </c>
      <c r="I206" s="12">
        <f>단가대비표!V99</f>
        <v>0</v>
      </c>
      <c r="J206" s="13">
        <f t="shared" ref="J206:J227" si="31">TRUNC(I206*D206,1)</f>
        <v>0</v>
      </c>
      <c r="K206" s="12">
        <f t="shared" ref="K206:K227" si="32">TRUNC(E206+G206+I206,1)</f>
        <v>650000</v>
      </c>
      <c r="L206" s="13">
        <f t="shared" ref="L206:L227" si="33">TRUNC(F206+H206+J206,1)</f>
        <v>650000</v>
      </c>
      <c r="M206" s="8" t="s">
        <v>50</v>
      </c>
      <c r="N206" s="2" t="s">
        <v>712</v>
      </c>
      <c r="O206" s="2" t="s">
        <v>69</v>
      </c>
      <c r="P206" s="2" t="s">
        <v>54</v>
      </c>
      <c r="Q206" s="2" t="s">
        <v>54</v>
      </c>
      <c r="R206" s="2" t="s">
        <v>55</v>
      </c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2" t="s">
        <v>50</v>
      </c>
      <c r="AW206" s="2" t="s">
        <v>713</v>
      </c>
      <c r="AX206" s="2" t="s">
        <v>50</v>
      </c>
      <c r="AY206" s="2" t="s">
        <v>50</v>
      </c>
    </row>
    <row r="207" spans="1:51" ht="30" customHeight="1" x14ac:dyDescent="0.3">
      <c r="A207" s="8" t="s">
        <v>66</v>
      </c>
      <c r="B207" s="8" t="s">
        <v>551</v>
      </c>
      <c r="C207" s="8" t="s">
        <v>68</v>
      </c>
      <c r="D207" s="9">
        <v>1</v>
      </c>
      <c r="E207" s="12">
        <f>단가대비표!O100</f>
        <v>550000</v>
      </c>
      <c r="F207" s="13">
        <f t="shared" si="29"/>
        <v>550000</v>
      </c>
      <c r="G207" s="12">
        <f>단가대비표!P100</f>
        <v>0</v>
      </c>
      <c r="H207" s="13">
        <f t="shared" si="30"/>
        <v>0</v>
      </c>
      <c r="I207" s="12">
        <f>단가대비표!V100</f>
        <v>0</v>
      </c>
      <c r="J207" s="13">
        <f t="shared" si="31"/>
        <v>0</v>
      </c>
      <c r="K207" s="12">
        <f t="shared" si="32"/>
        <v>550000</v>
      </c>
      <c r="L207" s="13">
        <f t="shared" si="33"/>
        <v>550000</v>
      </c>
      <c r="M207" s="8" t="s">
        <v>50</v>
      </c>
      <c r="N207" s="2" t="s">
        <v>712</v>
      </c>
      <c r="O207" s="2" t="s">
        <v>552</v>
      </c>
      <c r="P207" s="2" t="s">
        <v>54</v>
      </c>
      <c r="Q207" s="2" t="s">
        <v>54</v>
      </c>
      <c r="R207" s="2" t="s">
        <v>55</v>
      </c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2" t="s">
        <v>50</v>
      </c>
      <c r="AW207" s="2" t="s">
        <v>714</v>
      </c>
      <c r="AX207" s="2" t="s">
        <v>50</v>
      </c>
      <c r="AY207" s="2" t="s">
        <v>50</v>
      </c>
    </row>
    <row r="208" spans="1:51" ht="30" customHeight="1" x14ac:dyDescent="0.3">
      <c r="A208" s="8" t="s">
        <v>553</v>
      </c>
      <c r="B208" s="8" t="s">
        <v>554</v>
      </c>
      <c r="C208" s="8" t="s">
        <v>68</v>
      </c>
      <c r="D208" s="9">
        <v>1</v>
      </c>
      <c r="E208" s="12">
        <f>단가대비표!O114</f>
        <v>253000</v>
      </c>
      <c r="F208" s="13">
        <f t="shared" si="29"/>
        <v>253000</v>
      </c>
      <c r="G208" s="12">
        <f>단가대비표!P114</f>
        <v>0</v>
      </c>
      <c r="H208" s="13">
        <f t="shared" si="30"/>
        <v>0</v>
      </c>
      <c r="I208" s="12">
        <f>단가대비표!V114</f>
        <v>0</v>
      </c>
      <c r="J208" s="13">
        <f t="shared" si="31"/>
        <v>0</v>
      </c>
      <c r="K208" s="12">
        <f t="shared" si="32"/>
        <v>253000</v>
      </c>
      <c r="L208" s="13">
        <f t="shared" si="33"/>
        <v>253000</v>
      </c>
      <c r="M208" s="8" t="s">
        <v>50</v>
      </c>
      <c r="N208" s="2" t="s">
        <v>712</v>
      </c>
      <c r="O208" s="2" t="s">
        <v>555</v>
      </c>
      <c r="P208" s="2" t="s">
        <v>54</v>
      </c>
      <c r="Q208" s="2" t="s">
        <v>54</v>
      </c>
      <c r="R208" s="2" t="s">
        <v>55</v>
      </c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2" t="s">
        <v>50</v>
      </c>
      <c r="AW208" s="2" t="s">
        <v>715</v>
      </c>
      <c r="AX208" s="2" t="s">
        <v>50</v>
      </c>
      <c r="AY208" s="2" t="s">
        <v>50</v>
      </c>
    </row>
    <row r="209" spans="1:51" ht="30" customHeight="1" x14ac:dyDescent="0.3">
      <c r="A209" s="8" t="s">
        <v>556</v>
      </c>
      <c r="B209" s="8" t="s">
        <v>557</v>
      </c>
      <c r="C209" s="8" t="s">
        <v>68</v>
      </c>
      <c r="D209" s="9">
        <v>1</v>
      </c>
      <c r="E209" s="12">
        <f>단가대비표!O104</f>
        <v>188000</v>
      </c>
      <c r="F209" s="13">
        <f t="shared" si="29"/>
        <v>188000</v>
      </c>
      <c r="G209" s="12">
        <f>단가대비표!P104</f>
        <v>0</v>
      </c>
      <c r="H209" s="13">
        <f t="shared" si="30"/>
        <v>0</v>
      </c>
      <c r="I209" s="12">
        <f>단가대비표!V104</f>
        <v>0</v>
      </c>
      <c r="J209" s="13">
        <f t="shared" si="31"/>
        <v>0</v>
      </c>
      <c r="K209" s="12">
        <f t="shared" si="32"/>
        <v>188000</v>
      </c>
      <c r="L209" s="13">
        <f t="shared" si="33"/>
        <v>188000</v>
      </c>
      <c r="M209" s="8" t="s">
        <v>50</v>
      </c>
      <c r="N209" s="2" t="s">
        <v>712</v>
      </c>
      <c r="O209" s="2" t="s">
        <v>558</v>
      </c>
      <c r="P209" s="2" t="s">
        <v>54</v>
      </c>
      <c r="Q209" s="2" t="s">
        <v>54</v>
      </c>
      <c r="R209" s="2" t="s">
        <v>55</v>
      </c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2" t="s">
        <v>50</v>
      </c>
      <c r="AW209" s="2" t="s">
        <v>716</v>
      </c>
      <c r="AX209" s="2" t="s">
        <v>50</v>
      </c>
      <c r="AY209" s="2" t="s">
        <v>50</v>
      </c>
    </row>
    <row r="210" spans="1:51" ht="30" customHeight="1" x14ac:dyDescent="0.3">
      <c r="A210" s="8" t="s">
        <v>70</v>
      </c>
      <c r="B210" s="8" t="s">
        <v>1158</v>
      </c>
      <c r="C210" s="8" t="s">
        <v>68</v>
      </c>
      <c r="D210" s="9">
        <v>1</v>
      </c>
      <c r="E210" s="12">
        <f>단가대비표!O105</f>
        <v>523000</v>
      </c>
      <c r="F210" s="13">
        <f t="shared" si="29"/>
        <v>523000</v>
      </c>
      <c r="G210" s="12">
        <f>단가대비표!P105</f>
        <v>0</v>
      </c>
      <c r="H210" s="13">
        <f t="shared" si="30"/>
        <v>0</v>
      </c>
      <c r="I210" s="12">
        <f>단가대비표!V105</f>
        <v>0</v>
      </c>
      <c r="J210" s="13">
        <f t="shared" si="31"/>
        <v>0</v>
      </c>
      <c r="K210" s="12">
        <f t="shared" si="32"/>
        <v>523000</v>
      </c>
      <c r="L210" s="13">
        <f t="shared" si="33"/>
        <v>523000</v>
      </c>
      <c r="M210" s="8" t="s">
        <v>50</v>
      </c>
      <c r="N210" s="2" t="s">
        <v>712</v>
      </c>
      <c r="O210" s="2" t="s">
        <v>71</v>
      </c>
      <c r="P210" s="2" t="s">
        <v>54</v>
      </c>
      <c r="Q210" s="2" t="s">
        <v>54</v>
      </c>
      <c r="R210" s="2" t="s">
        <v>55</v>
      </c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2" t="s">
        <v>50</v>
      </c>
      <c r="AW210" s="2" t="s">
        <v>717</v>
      </c>
      <c r="AX210" s="2" t="s">
        <v>50</v>
      </c>
      <c r="AY210" s="2" t="s">
        <v>50</v>
      </c>
    </row>
    <row r="211" spans="1:51" ht="30" customHeight="1" x14ac:dyDescent="0.3">
      <c r="A211" s="8" t="s">
        <v>72</v>
      </c>
      <c r="B211" s="8" t="s">
        <v>73</v>
      </c>
      <c r="C211" s="8" t="s">
        <v>68</v>
      </c>
      <c r="D211" s="9">
        <v>1</v>
      </c>
      <c r="E211" s="12">
        <f>단가대비표!O106</f>
        <v>1064000</v>
      </c>
      <c r="F211" s="13">
        <f t="shared" si="29"/>
        <v>1064000</v>
      </c>
      <c r="G211" s="12">
        <f>단가대비표!P106</f>
        <v>0</v>
      </c>
      <c r="H211" s="13">
        <f t="shared" si="30"/>
        <v>0</v>
      </c>
      <c r="I211" s="12">
        <f>단가대비표!V106</f>
        <v>0</v>
      </c>
      <c r="J211" s="13">
        <f t="shared" si="31"/>
        <v>0</v>
      </c>
      <c r="K211" s="12">
        <f t="shared" si="32"/>
        <v>1064000</v>
      </c>
      <c r="L211" s="13">
        <f t="shared" si="33"/>
        <v>1064000</v>
      </c>
      <c r="M211" s="8" t="s">
        <v>50</v>
      </c>
      <c r="N211" s="2" t="s">
        <v>712</v>
      </c>
      <c r="O211" s="2" t="s">
        <v>74</v>
      </c>
      <c r="P211" s="2" t="s">
        <v>54</v>
      </c>
      <c r="Q211" s="2" t="s">
        <v>54</v>
      </c>
      <c r="R211" s="2" t="s">
        <v>55</v>
      </c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2" t="s">
        <v>50</v>
      </c>
      <c r="AW211" s="2" t="s">
        <v>718</v>
      </c>
      <c r="AX211" s="2" t="s">
        <v>50</v>
      </c>
      <c r="AY211" s="2" t="s">
        <v>50</v>
      </c>
    </row>
    <row r="212" spans="1:51" ht="30" customHeight="1" x14ac:dyDescent="0.3">
      <c r="A212" s="8" t="s">
        <v>72</v>
      </c>
      <c r="B212" s="8" t="s">
        <v>75</v>
      </c>
      <c r="C212" s="8" t="s">
        <v>68</v>
      </c>
      <c r="D212" s="9">
        <v>1</v>
      </c>
      <c r="E212" s="12">
        <f>단가대비표!O107</f>
        <v>423000</v>
      </c>
      <c r="F212" s="13">
        <f t="shared" si="29"/>
        <v>423000</v>
      </c>
      <c r="G212" s="12">
        <f>단가대비표!P107</f>
        <v>0</v>
      </c>
      <c r="H212" s="13">
        <f t="shared" si="30"/>
        <v>0</v>
      </c>
      <c r="I212" s="12">
        <f>단가대비표!V107</f>
        <v>0</v>
      </c>
      <c r="J212" s="13">
        <f t="shared" si="31"/>
        <v>0</v>
      </c>
      <c r="K212" s="12">
        <f t="shared" si="32"/>
        <v>423000</v>
      </c>
      <c r="L212" s="13">
        <f t="shared" si="33"/>
        <v>423000</v>
      </c>
      <c r="M212" s="8" t="s">
        <v>50</v>
      </c>
      <c r="N212" s="2" t="s">
        <v>712</v>
      </c>
      <c r="O212" s="2" t="s">
        <v>76</v>
      </c>
      <c r="P212" s="2" t="s">
        <v>54</v>
      </c>
      <c r="Q212" s="2" t="s">
        <v>54</v>
      </c>
      <c r="R212" s="2" t="s">
        <v>55</v>
      </c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2" t="s">
        <v>50</v>
      </c>
      <c r="AW212" s="2" t="s">
        <v>719</v>
      </c>
      <c r="AX212" s="2" t="s">
        <v>50</v>
      </c>
      <c r="AY212" s="2" t="s">
        <v>50</v>
      </c>
    </row>
    <row r="213" spans="1:51" ht="30" customHeight="1" x14ac:dyDescent="0.3">
      <c r="A213" s="8" t="s">
        <v>77</v>
      </c>
      <c r="B213" s="8" t="s">
        <v>720</v>
      </c>
      <c r="C213" s="8" t="s">
        <v>68</v>
      </c>
      <c r="D213" s="9">
        <v>1</v>
      </c>
      <c r="E213" s="12">
        <f>단가대비표!O108</f>
        <v>135000</v>
      </c>
      <c r="F213" s="13">
        <f t="shared" si="29"/>
        <v>135000</v>
      </c>
      <c r="G213" s="12">
        <f>단가대비표!P108</f>
        <v>0</v>
      </c>
      <c r="H213" s="13">
        <f t="shared" si="30"/>
        <v>0</v>
      </c>
      <c r="I213" s="12">
        <f>단가대비표!V108</f>
        <v>0</v>
      </c>
      <c r="J213" s="13">
        <f t="shared" si="31"/>
        <v>0</v>
      </c>
      <c r="K213" s="12">
        <f t="shared" si="32"/>
        <v>135000</v>
      </c>
      <c r="L213" s="13">
        <f t="shared" si="33"/>
        <v>135000</v>
      </c>
      <c r="M213" s="8" t="s">
        <v>50</v>
      </c>
      <c r="N213" s="2" t="s">
        <v>712</v>
      </c>
      <c r="O213" s="2" t="s">
        <v>721</v>
      </c>
      <c r="P213" s="2" t="s">
        <v>54</v>
      </c>
      <c r="Q213" s="2" t="s">
        <v>54</v>
      </c>
      <c r="R213" s="2" t="s">
        <v>55</v>
      </c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2" t="s">
        <v>50</v>
      </c>
      <c r="AW213" s="2" t="s">
        <v>722</v>
      </c>
      <c r="AX213" s="2" t="s">
        <v>50</v>
      </c>
      <c r="AY213" s="2" t="s">
        <v>50</v>
      </c>
    </row>
    <row r="214" spans="1:51" ht="30" customHeight="1" x14ac:dyDescent="0.3">
      <c r="A214" s="8" t="s">
        <v>80</v>
      </c>
      <c r="B214" s="8" t="s">
        <v>723</v>
      </c>
      <c r="C214" s="8" t="s">
        <v>68</v>
      </c>
      <c r="D214" s="9">
        <v>1</v>
      </c>
      <c r="E214" s="12">
        <f>단가대비표!O110</f>
        <v>162000</v>
      </c>
      <c r="F214" s="13">
        <f t="shared" si="29"/>
        <v>162000</v>
      </c>
      <c r="G214" s="12">
        <f>단가대비표!P110</f>
        <v>0</v>
      </c>
      <c r="H214" s="13">
        <f t="shared" si="30"/>
        <v>0</v>
      </c>
      <c r="I214" s="12">
        <f>단가대비표!V110</f>
        <v>0</v>
      </c>
      <c r="J214" s="13">
        <f t="shared" si="31"/>
        <v>0</v>
      </c>
      <c r="K214" s="12">
        <f t="shared" si="32"/>
        <v>162000</v>
      </c>
      <c r="L214" s="13">
        <f t="shared" si="33"/>
        <v>162000</v>
      </c>
      <c r="M214" s="8" t="s">
        <v>50</v>
      </c>
      <c r="N214" s="2" t="s">
        <v>712</v>
      </c>
      <c r="O214" s="2" t="s">
        <v>724</v>
      </c>
      <c r="P214" s="2" t="s">
        <v>54</v>
      </c>
      <c r="Q214" s="2" t="s">
        <v>54</v>
      </c>
      <c r="R214" s="2" t="s">
        <v>55</v>
      </c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2" t="s">
        <v>50</v>
      </c>
      <c r="AW214" s="2" t="s">
        <v>725</v>
      </c>
      <c r="AX214" s="2" t="s">
        <v>50</v>
      </c>
      <c r="AY214" s="2" t="s">
        <v>50</v>
      </c>
    </row>
    <row r="215" spans="1:51" ht="30" customHeight="1" x14ac:dyDescent="0.3">
      <c r="A215" s="8" t="s">
        <v>83</v>
      </c>
      <c r="B215" s="8" t="s">
        <v>84</v>
      </c>
      <c r="C215" s="8" t="s">
        <v>68</v>
      </c>
      <c r="D215" s="9">
        <v>1</v>
      </c>
      <c r="E215" s="12">
        <f>단가대비표!O112</f>
        <v>865000</v>
      </c>
      <c r="F215" s="13">
        <f t="shared" si="29"/>
        <v>865000</v>
      </c>
      <c r="G215" s="12">
        <f>단가대비표!P112</f>
        <v>0</v>
      </c>
      <c r="H215" s="13">
        <f t="shared" si="30"/>
        <v>0</v>
      </c>
      <c r="I215" s="12">
        <f>단가대비표!V112</f>
        <v>0</v>
      </c>
      <c r="J215" s="13">
        <f t="shared" si="31"/>
        <v>0</v>
      </c>
      <c r="K215" s="12">
        <f t="shared" si="32"/>
        <v>865000</v>
      </c>
      <c r="L215" s="13">
        <f t="shared" si="33"/>
        <v>865000</v>
      </c>
      <c r="M215" s="8" t="s">
        <v>50</v>
      </c>
      <c r="N215" s="2" t="s">
        <v>712</v>
      </c>
      <c r="O215" s="2" t="s">
        <v>85</v>
      </c>
      <c r="P215" s="2" t="s">
        <v>54</v>
      </c>
      <c r="Q215" s="2" t="s">
        <v>54</v>
      </c>
      <c r="R215" s="2" t="s">
        <v>55</v>
      </c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2" t="s">
        <v>50</v>
      </c>
      <c r="AW215" s="2" t="s">
        <v>726</v>
      </c>
      <c r="AX215" s="2" t="s">
        <v>50</v>
      </c>
      <c r="AY215" s="2" t="s">
        <v>50</v>
      </c>
    </row>
    <row r="216" spans="1:51" ht="30" customHeight="1" x14ac:dyDescent="0.3">
      <c r="A216" s="8" t="s">
        <v>727</v>
      </c>
      <c r="B216" s="8" t="s">
        <v>728</v>
      </c>
      <c r="C216" s="8" t="s">
        <v>68</v>
      </c>
      <c r="D216" s="9">
        <v>1</v>
      </c>
      <c r="E216" s="12">
        <f>단가대비표!O113</f>
        <v>4000</v>
      </c>
      <c r="F216" s="13">
        <f t="shared" si="29"/>
        <v>4000</v>
      </c>
      <c r="G216" s="12">
        <f>단가대비표!P113</f>
        <v>0</v>
      </c>
      <c r="H216" s="13">
        <f t="shared" si="30"/>
        <v>0</v>
      </c>
      <c r="I216" s="12">
        <f>단가대비표!V113</f>
        <v>0</v>
      </c>
      <c r="J216" s="13">
        <f t="shared" si="31"/>
        <v>0</v>
      </c>
      <c r="K216" s="12">
        <f t="shared" si="32"/>
        <v>4000</v>
      </c>
      <c r="L216" s="13">
        <f t="shared" si="33"/>
        <v>4000</v>
      </c>
      <c r="M216" s="8" t="s">
        <v>50</v>
      </c>
      <c r="N216" s="2" t="s">
        <v>712</v>
      </c>
      <c r="O216" s="2" t="s">
        <v>729</v>
      </c>
      <c r="P216" s="2" t="s">
        <v>54</v>
      </c>
      <c r="Q216" s="2" t="s">
        <v>54</v>
      </c>
      <c r="R216" s="2" t="s">
        <v>55</v>
      </c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2" t="s">
        <v>50</v>
      </c>
      <c r="AW216" s="2" t="s">
        <v>730</v>
      </c>
      <c r="AX216" s="2" t="s">
        <v>50</v>
      </c>
      <c r="AY216" s="2" t="s">
        <v>50</v>
      </c>
    </row>
    <row r="217" spans="1:51" ht="30" customHeight="1" x14ac:dyDescent="0.3">
      <c r="A217" s="8" t="s">
        <v>559</v>
      </c>
      <c r="B217" s="8" t="s">
        <v>560</v>
      </c>
      <c r="C217" s="8" t="s">
        <v>561</v>
      </c>
      <c r="D217" s="9">
        <v>29</v>
      </c>
      <c r="E217" s="12">
        <f>단가대비표!O101</f>
        <v>63000</v>
      </c>
      <c r="F217" s="13">
        <f t="shared" si="29"/>
        <v>1827000</v>
      </c>
      <c r="G217" s="12">
        <f>단가대비표!P101</f>
        <v>0</v>
      </c>
      <c r="H217" s="13">
        <f t="shared" si="30"/>
        <v>0</v>
      </c>
      <c r="I217" s="12">
        <f>단가대비표!V101</f>
        <v>0</v>
      </c>
      <c r="J217" s="13">
        <f t="shared" si="31"/>
        <v>0</v>
      </c>
      <c r="K217" s="12">
        <f t="shared" si="32"/>
        <v>63000</v>
      </c>
      <c r="L217" s="13">
        <f t="shared" si="33"/>
        <v>1827000</v>
      </c>
      <c r="M217" s="8" t="s">
        <v>50</v>
      </c>
      <c r="N217" s="2" t="s">
        <v>712</v>
      </c>
      <c r="O217" s="2" t="s">
        <v>562</v>
      </c>
      <c r="P217" s="2" t="s">
        <v>54</v>
      </c>
      <c r="Q217" s="2" t="s">
        <v>54</v>
      </c>
      <c r="R217" s="2" t="s">
        <v>55</v>
      </c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2" t="s">
        <v>50</v>
      </c>
      <c r="AW217" s="2" t="s">
        <v>731</v>
      </c>
      <c r="AX217" s="2" t="s">
        <v>50</v>
      </c>
      <c r="AY217" s="2" t="s">
        <v>50</v>
      </c>
    </row>
    <row r="218" spans="1:51" ht="30" customHeight="1" x14ac:dyDescent="0.3">
      <c r="A218" s="8" t="s">
        <v>559</v>
      </c>
      <c r="B218" s="8" t="s">
        <v>563</v>
      </c>
      <c r="C218" s="8" t="s">
        <v>561</v>
      </c>
      <c r="D218" s="9">
        <v>2</v>
      </c>
      <c r="E218" s="12">
        <f>단가대비표!O102</f>
        <v>126000</v>
      </c>
      <c r="F218" s="13">
        <f t="shared" si="29"/>
        <v>252000</v>
      </c>
      <c r="G218" s="12">
        <f>단가대비표!P102</f>
        <v>0</v>
      </c>
      <c r="H218" s="13">
        <f t="shared" si="30"/>
        <v>0</v>
      </c>
      <c r="I218" s="12">
        <f>단가대비표!V102</f>
        <v>0</v>
      </c>
      <c r="J218" s="13">
        <f t="shared" si="31"/>
        <v>0</v>
      </c>
      <c r="K218" s="12">
        <f t="shared" si="32"/>
        <v>126000</v>
      </c>
      <c r="L218" s="13">
        <f t="shared" si="33"/>
        <v>252000</v>
      </c>
      <c r="M218" s="8" t="s">
        <v>50</v>
      </c>
      <c r="N218" s="2" t="s">
        <v>712</v>
      </c>
      <c r="O218" s="2" t="s">
        <v>564</v>
      </c>
      <c r="P218" s="2" t="s">
        <v>54</v>
      </c>
      <c r="Q218" s="2" t="s">
        <v>54</v>
      </c>
      <c r="R218" s="2" t="s">
        <v>55</v>
      </c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2" t="s">
        <v>50</v>
      </c>
      <c r="AW218" s="2" t="s">
        <v>732</v>
      </c>
      <c r="AX218" s="2" t="s">
        <v>50</v>
      </c>
      <c r="AY218" s="2" t="s">
        <v>50</v>
      </c>
    </row>
    <row r="219" spans="1:51" ht="30" customHeight="1" x14ac:dyDescent="0.3">
      <c r="A219" s="8" t="s">
        <v>559</v>
      </c>
      <c r="B219" s="8" t="s">
        <v>565</v>
      </c>
      <c r="C219" s="8" t="s">
        <v>561</v>
      </c>
      <c r="D219" s="9">
        <v>1</v>
      </c>
      <c r="E219" s="12">
        <f>단가대비표!O103</f>
        <v>300000</v>
      </c>
      <c r="F219" s="13">
        <f t="shared" si="29"/>
        <v>300000</v>
      </c>
      <c r="G219" s="12">
        <f>단가대비표!P103</f>
        <v>0</v>
      </c>
      <c r="H219" s="13">
        <f t="shared" si="30"/>
        <v>0</v>
      </c>
      <c r="I219" s="12">
        <f>단가대비표!V103</f>
        <v>0</v>
      </c>
      <c r="J219" s="13">
        <f t="shared" si="31"/>
        <v>0</v>
      </c>
      <c r="K219" s="12">
        <f t="shared" si="32"/>
        <v>300000</v>
      </c>
      <c r="L219" s="13">
        <f t="shared" si="33"/>
        <v>300000</v>
      </c>
      <c r="M219" s="8" t="s">
        <v>50</v>
      </c>
      <c r="N219" s="2" t="s">
        <v>712</v>
      </c>
      <c r="O219" s="2" t="s">
        <v>566</v>
      </c>
      <c r="P219" s="2" t="s">
        <v>54</v>
      </c>
      <c r="Q219" s="2" t="s">
        <v>54</v>
      </c>
      <c r="R219" s="2" t="s">
        <v>55</v>
      </c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2" t="s">
        <v>50</v>
      </c>
      <c r="AW219" s="2" t="s">
        <v>733</v>
      </c>
      <c r="AX219" s="2" t="s">
        <v>50</v>
      </c>
      <c r="AY219" s="2" t="s">
        <v>50</v>
      </c>
    </row>
    <row r="220" spans="1:51" ht="30" customHeight="1" x14ac:dyDescent="0.3">
      <c r="A220" s="8" t="s">
        <v>567</v>
      </c>
      <c r="B220" s="8" t="s">
        <v>568</v>
      </c>
      <c r="C220" s="8" t="s">
        <v>113</v>
      </c>
      <c r="D220" s="9">
        <v>1</v>
      </c>
      <c r="E220" s="12">
        <f>단가대비표!O42</f>
        <v>80900</v>
      </c>
      <c r="F220" s="13">
        <f t="shared" si="29"/>
        <v>80900</v>
      </c>
      <c r="G220" s="12">
        <f>단가대비표!P42</f>
        <v>0</v>
      </c>
      <c r="H220" s="13">
        <f t="shared" si="30"/>
        <v>0</v>
      </c>
      <c r="I220" s="12">
        <f>단가대비표!V42</f>
        <v>0</v>
      </c>
      <c r="J220" s="13">
        <f t="shared" si="31"/>
        <v>0</v>
      </c>
      <c r="K220" s="12">
        <f t="shared" si="32"/>
        <v>80900</v>
      </c>
      <c r="L220" s="13">
        <f t="shared" si="33"/>
        <v>80900</v>
      </c>
      <c r="M220" s="8" t="s">
        <v>50</v>
      </c>
      <c r="N220" s="2" t="s">
        <v>712</v>
      </c>
      <c r="O220" s="2" t="s">
        <v>569</v>
      </c>
      <c r="P220" s="2" t="s">
        <v>54</v>
      </c>
      <c r="Q220" s="2" t="s">
        <v>54</v>
      </c>
      <c r="R220" s="2" t="s">
        <v>55</v>
      </c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2" t="s">
        <v>50</v>
      </c>
      <c r="AW220" s="2" t="s">
        <v>734</v>
      </c>
      <c r="AX220" s="2" t="s">
        <v>50</v>
      </c>
      <c r="AY220" s="2" t="s">
        <v>50</v>
      </c>
    </row>
    <row r="221" spans="1:51" ht="30" customHeight="1" x14ac:dyDescent="0.3">
      <c r="A221" s="8" t="s">
        <v>570</v>
      </c>
      <c r="B221" s="8" t="s">
        <v>571</v>
      </c>
      <c r="C221" s="8" t="s">
        <v>68</v>
      </c>
      <c r="D221" s="9">
        <v>29</v>
      </c>
      <c r="E221" s="12">
        <f>단가대비표!O93</f>
        <v>18000</v>
      </c>
      <c r="F221" s="13">
        <f t="shared" si="29"/>
        <v>522000</v>
      </c>
      <c r="G221" s="12">
        <f>단가대비표!P93</f>
        <v>0</v>
      </c>
      <c r="H221" s="13">
        <f t="shared" si="30"/>
        <v>0</v>
      </c>
      <c r="I221" s="12">
        <f>단가대비표!V93</f>
        <v>0</v>
      </c>
      <c r="J221" s="13">
        <f t="shared" si="31"/>
        <v>0</v>
      </c>
      <c r="K221" s="12">
        <f t="shared" si="32"/>
        <v>18000</v>
      </c>
      <c r="L221" s="13">
        <f t="shared" si="33"/>
        <v>522000</v>
      </c>
      <c r="M221" s="8" t="s">
        <v>50</v>
      </c>
      <c r="N221" s="2" t="s">
        <v>712</v>
      </c>
      <c r="O221" s="2" t="s">
        <v>572</v>
      </c>
      <c r="P221" s="2" t="s">
        <v>54</v>
      </c>
      <c r="Q221" s="2" t="s">
        <v>54</v>
      </c>
      <c r="R221" s="2" t="s">
        <v>55</v>
      </c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2" t="s">
        <v>50</v>
      </c>
      <c r="AW221" s="2" t="s">
        <v>735</v>
      </c>
      <c r="AX221" s="2" t="s">
        <v>50</v>
      </c>
      <c r="AY221" s="2" t="s">
        <v>50</v>
      </c>
    </row>
    <row r="222" spans="1:51" ht="30" customHeight="1" x14ac:dyDescent="0.3">
      <c r="A222" s="8" t="s">
        <v>573</v>
      </c>
      <c r="B222" s="8" t="s">
        <v>574</v>
      </c>
      <c r="C222" s="8" t="s">
        <v>68</v>
      </c>
      <c r="D222" s="9">
        <v>10</v>
      </c>
      <c r="E222" s="12">
        <f>단가대비표!O22</f>
        <v>2620</v>
      </c>
      <c r="F222" s="13">
        <f t="shared" si="29"/>
        <v>26200</v>
      </c>
      <c r="G222" s="12">
        <f>단가대비표!P22</f>
        <v>0</v>
      </c>
      <c r="H222" s="13">
        <f t="shared" si="30"/>
        <v>0</v>
      </c>
      <c r="I222" s="12">
        <f>단가대비표!V22</f>
        <v>0</v>
      </c>
      <c r="J222" s="13">
        <f t="shared" si="31"/>
        <v>0</v>
      </c>
      <c r="K222" s="12">
        <f t="shared" si="32"/>
        <v>2620</v>
      </c>
      <c r="L222" s="13">
        <f t="shared" si="33"/>
        <v>26200</v>
      </c>
      <c r="M222" s="8" t="s">
        <v>50</v>
      </c>
      <c r="N222" s="2" t="s">
        <v>712</v>
      </c>
      <c r="O222" s="2" t="s">
        <v>575</v>
      </c>
      <c r="P222" s="2" t="s">
        <v>54</v>
      </c>
      <c r="Q222" s="2" t="s">
        <v>54</v>
      </c>
      <c r="R222" s="2" t="s">
        <v>55</v>
      </c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2" t="s">
        <v>50</v>
      </c>
      <c r="AW222" s="2" t="s">
        <v>736</v>
      </c>
      <c r="AX222" s="2" t="s">
        <v>50</v>
      </c>
      <c r="AY222" s="2" t="s">
        <v>50</v>
      </c>
    </row>
    <row r="223" spans="1:51" ht="30" customHeight="1" x14ac:dyDescent="0.3">
      <c r="A223" s="8" t="s">
        <v>439</v>
      </c>
      <c r="B223" s="8" t="s">
        <v>440</v>
      </c>
      <c r="C223" s="8" t="s">
        <v>441</v>
      </c>
      <c r="D223" s="9">
        <v>120</v>
      </c>
      <c r="E223" s="12">
        <f>단가대비표!O5</f>
        <v>507</v>
      </c>
      <c r="F223" s="13">
        <f t="shared" si="29"/>
        <v>60840</v>
      </c>
      <c r="G223" s="12">
        <f>단가대비표!P5</f>
        <v>0</v>
      </c>
      <c r="H223" s="13">
        <f t="shared" si="30"/>
        <v>0</v>
      </c>
      <c r="I223" s="12">
        <f>단가대비표!V5</f>
        <v>0</v>
      </c>
      <c r="J223" s="13">
        <f t="shared" si="31"/>
        <v>0</v>
      </c>
      <c r="K223" s="12">
        <f t="shared" si="32"/>
        <v>507</v>
      </c>
      <c r="L223" s="13">
        <f t="shared" si="33"/>
        <v>60840</v>
      </c>
      <c r="M223" s="8" t="s">
        <v>50</v>
      </c>
      <c r="N223" s="2" t="s">
        <v>712</v>
      </c>
      <c r="O223" s="2" t="s">
        <v>442</v>
      </c>
      <c r="P223" s="2" t="s">
        <v>54</v>
      </c>
      <c r="Q223" s="2" t="s">
        <v>54</v>
      </c>
      <c r="R223" s="2" t="s">
        <v>55</v>
      </c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2" t="s">
        <v>50</v>
      </c>
      <c r="AW223" s="2" t="s">
        <v>737</v>
      </c>
      <c r="AX223" s="2" t="s">
        <v>50</v>
      </c>
      <c r="AY223" s="2" t="s">
        <v>50</v>
      </c>
    </row>
    <row r="224" spans="1:51" ht="30" customHeight="1" x14ac:dyDescent="0.3">
      <c r="A224" s="8" t="s">
        <v>433</v>
      </c>
      <c r="B224" s="8" t="s">
        <v>576</v>
      </c>
      <c r="C224" s="8" t="s">
        <v>68</v>
      </c>
      <c r="D224" s="9">
        <v>6</v>
      </c>
      <c r="E224" s="12">
        <f>단가대비표!O20</f>
        <v>2500</v>
      </c>
      <c r="F224" s="13">
        <f t="shared" si="29"/>
        <v>15000</v>
      </c>
      <c r="G224" s="12">
        <f>단가대비표!P20</f>
        <v>0</v>
      </c>
      <c r="H224" s="13">
        <f t="shared" si="30"/>
        <v>0</v>
      </c>
      <c r="I224" s="12">
        <f>단가대비표!V20</f>
        <v>0</v>
      </c>
      <c r="J224" s="13">
        <f t="shared" si="31"/>
        <v>0</v>
      </c>
      <c r="K224" s="12">
        <f t="shared" si="32"/>
        <v>2500</v>
      </c>
      <c r="L224" s="13">
        <f t="shared" si="33"/>
        <v>15000</v>
      </c>
      <c r="M224" s="8" t="s">
        <v>50</v>
      </c>
      <c r="N224" s="2" t="s">
        <v>712</v>
      </c>
      <c r="O224" s="2" t="s">
        <v>577</v>
      </c>
      <c r="P224" s="2" t="s">
        <v>54</v>
      </c>
      <c r="Q224" s="2" t="s">
        <v>54</v>
      </c>
      <c r="R224" s="2" t="s">
        <v>55</v>
      </c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2" t="s">
        <v>50</v>
      </c>
      <c r="AW224" s="2" t="s">
        <v>738</v>
      </c>
      <c r="AX224" s="2" t="s">
        <v>50</v>
      </c>
      <c r="AY224" s="2" t="s">
        <v>50</v>
      </c>
    </row>
    <row r="225" spans="1:51" ht="30" customHeight="1" x14ac:dyDescent="0.3">
      <c r="A225" s="8" t="s">
        <v>358</v>
      </c>
      <c r="B225" s="8" t="s">
        <v>355</v>
      </c>
      <c r="C225" s="8" t="s">
        <v>256</v>
      </c>
      <c r="D225" s="9">
        <f>공량산출근거서_일위대가!K49</f>
        <v>0.22</v>
      </c>
      <c r="E225" s="12">
        <f>단가대비표!O58</f>
        <v>0</v>
      </c>
      <c r="F225" s="13">
        <f t="shared" si="29"/>
        <v>0</v>
      </c>
      <c r="G225" s="12">
        <f>단가대비표!P58</f>
        <v>384609</v>
      </c>
      <c r="H225" s="13">
        <f t="shared" si="30"/>
        <v>84613.9</v>
      </c>
      <c r="I225" s="12">
        <f>단가대비표!V58</f>
        <v>0</v>
      </c>
      <c r="J225" s="13">
        <f t="shared" si="31"/>
        <v>0</v>
      </c>
      <c r="K225" s="12">
        <f t="shared" si="32"/>
        <v>384609</v>
      </c>
      <c r="L225" s="13">
        <f t="shared" si="33"/>
        <v>84613.9</v>
      </c>
      <c r="M225" s="8" t="s">
        <v>50</v>
      </c>
      <c r="N225" s="2" t="s">
        <v>712</v>
      </c>
      <c r="O225" s="2" t="s">
        <v>359</v>
      </c>
      <c r="P225" s="2" t="s">
        <v>54</v>
      </c>
      <c r="Q225" s="2" t="s">
        <v>54</v>
      </c>
      <c r="R225" s="2" t="s">
        <v>55</v>
      </c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2" t="s">
        <v>50</v>
      </c>
      <c r="AW225" s="2" t="s">
        <v>739</v>
      </c>
      <c r="AX225" s="2" t="s">
        <v>50</v>
      </c>
      <c r="AY225" s="2" t="s">
        <v>50</v>
      </c>
    </row>
    <row r="226" spans="1:51" ht="30" customHeight="1" x14ac:dyDescent="0.3">
      <c r="A226" s="8" t="s">
        <v>354</v>
      </c>
      <c r="B226" s="8" t="s">
        <v>355</v>
      </c>
      <c r="C226" s="8" t="s">
        <v>256</v>
      </c>
      <c r="D226" s="9">
        <f>공량산출근거서_일위대가!K50</f>
        <v>0.36</v>
      </c>
      <c r="E226" s="12">
        <f>단가대비표!O59</f>
        <v>0</v>
      </c>
      <c r="F226" s="13">
        <f t="shared" si="29"/>
        <v>0</v>
      </c>
      <c r="G226" s="12">
        <f>단가대비표!P59</f>
        <v>445000</v>
      </c>
      <c r="H226" s="13">
        <f t="shared" si="30"/>
        <v>160200</v>
      </c>
      <c r="I226" s="12">
        <f>단가대비표!V59</f>
        <v>0</v>
      </c>
      <c r="J226" s="13">
        <f t="shared" si="31"/>
        <v>0</v>
      </c>
      <c r="K226" s="12">
        <f t="shared" si="32"/>
        <v>445000</v>
      </c>
      <c r="L226" s="13">
        <f t="shared" si="33"/>
        <v>160200</v>
      </c>
      <c r="M226" s="8" t="s">
        <v>50</v>
      </c>
      <c r="N226" s="2" t="s">
        <v>712</v>
      </c>
      <c r="O226" s="2" t="s">
        <v>356</v>
      </c>
      <c r="P226" s="2" t="s">
        <v>54</v>
      </c>
      <c r="Q226" s="2" t="s">
        <v>54</v>
      </c>
      <c r="R226" s="2" t="s">
        <v>55</v>
      </c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2" t="s">
        <v>50</v>
      </c>
      <c r="AW226" s="2" t="s">
        <v>740</v>
      </c>
      <c r="AX226" s="2" t="s">
        <v>50</v>
      </c>
      <c r="AY226" s="2" t="s">
        <v>50</v>
      </c>
    </row>
    <row r="227" spans="1:51" ht="30" customHeight="1" x14ac:dyDescent="0.3">
      <c r="A227" s="8" t="s">
        <v>443</v>
      </c>
      <c r="B227" s="8" t="s">
        <v>444</v>
      </c>
      <c r="C227" s="8" t="s">
        <v>256</v>
      </c>
      <c r="D227" s="9">
        <f>공량산출근거서_일위대가!K51</f>
        <v>10.56</v>
      </c>
      <c r="E227" s="12">
        <f>단가대비표!O61</f>
        <v>0</v>
      </c>
      <c r="F227" s="13">
        <f t="shared" si="29"/>
        <v>0</v>
      </c>
      <c r="G227" s="12">
        <f>단가대비표!P61</f>
        <v>116486</v>
      </c>
      <c r="H227" s="13">
        <f t="shared" si="30"/>
        <v>1230092.1000000001</v>
      </c>
      <c r="I227" s="12">
        <f>단가대비표!V61</f>
        <v>0</v>
      </c>
      <c r="J227" s="13">
        <f t="shared" si="31"/>
        <v>0</v>
      </c>
      <c r="K227" s="12">
        <f t="shared" si="32"/>
        <v>116486</v>
      </c>
      <c r="L227" s="13">
        <f t="shared" si="33"/>
        <v>1230092.1000000001</v>
      </c>
      <c r="M227" s="8" t="s">
        <v>445</v>
      </c>
      <c r="N227" s="2" t="s">
        <v>712</v>
      </c>
      <c r="O227" s="2" t="s">
        <v>446</v>
      </c>
      <c r="P227" s="2" t="s">
        <v>54</v>
      </c>
      <c r="Q227" s="2" t="s">
        <v>54</v>
      </c>
      <c r="R227" s="2" t="s">
        <v>55</v>
      </c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2" t="s">
        <v>50</v>
      </c>
      <c r="AW227" s="2" t="s">
        <v>741</v>
      </c>
      <c r="AX227" s="2" t="s">
        <v>50</v>
      </c>
      <c r="AY227" s="2" t="s">
        <v>50</v>
      </c>
    </row>
    <row r="228" spans="1:51" ht="30" customHeight="1" x14ac:dyDescent="0.3">
      <c r="A228" s="8" t="s">
        <v>266</v>
      </c>
      <c r="B228" s="8" t="s">
        <v>50</v>
      </c>
      <c r="C228" s="8" t="s">
        <v>50</v>
      </c>
      <c r="D228" s="9"/>
      <c r="E228" s="12"/>
      <c r="F228" s="13">
        <f>TRUNC(SUMIF(N206:N227, N205, F206:F227),0)</f>
        <v>7900940</v>
      </c>
      <c r="G228" s="12"/>
      <c r="H228" s="13">
        <f>TRUNC(SUMIF(N206:N227, N205, H206:H227),0)</f>
        <v>1474906</v>
      </c>
      <c r="I228" s="12"/>
      <c r="J228" s="13">
        <f>TRUNC(SUMIF(N206:N227, N205, J206:J227),0)</f>
        <v>0</v>
      </c>
      <c r="K228" s="12"/>
      <c r="L228" s="13">
        <f>F228+H228+J228</f>
        <v>9375846</v>
      </c>
      <c r="M228" s="8" t="s">
        <v>50</v>
      </c>
      <c r="N228" s="2" t="s">
        <v>103</v>
      </c>
      <c r="O228" s="2" t="s">
        <v>103</v>
      </c>
      <c r="P228" s="2" t="s">
        <v>50</v>
      </c>
      <c r="Q228" s="2" t="s">
        <v>50</v>
      </c>
      <c r="R228" s="2" t="s">
        <v>50</v>
      </c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2" t="s">
        <v>50</v>
      </c>
      <c r="AW228" s="2" t="s">
        <v>50</v>
      </c>
      <c r="AX228" s="2" t="s">
        <v>50</v>
      </c>
      <c r="AY228" s="2" t="s">
        <v>50</v>
      </c>
    </row>
    <row r="229" spans="1:51" ht="30" customHeight="1" x14ac:dyDescent="0.3">
      <c r="A229" s="9"/>
      <c r="B229" s="9"/>
      <c r="C229" s="9"/>
      <c r="D229" s="9"/>
      <c r="E229" s="12"/>
      <c r="F229" s="13"/>
      <c r="G229" s="12"/>
      <c r="H229" s="13"/>
      <c r="I229" s="12"/>
      <c r="J229" s="13"/>
      <c r="K229" s="12"/>
      <c r="L229" s="13"/>
      <c r="M229" s="9"/>
    </row>
    <row r="230" spans="1:51" ht="30" customHeight="1" x14ac:dyDescent="0.3">
      <c r="A230" s="46" t="s">
        <v>1157</v>
      </c>
      <c r="B230" s="46"/>
      <c r="C230" s="46"/>
      <c r="D230" s="46"/>
      <c r="E230" s="47"/>
      <c r="F230" s="48"/>
      <c r="G230" s="47"/>
      <c r="H230" s="48"/>
      <c r="I230" s="47"/>
      <c r="J230" s="48"/>
      <c r="K230" s="47"/>
      <c r="L230" s="48"/>
      <c r="M230" s="46"/>
      <c r="N230" s="1" t="s">
        <v>190</v>
      </c>
    </row>
    <row r="231" spans="1:51" ht="30" customHeight="1" x14ac:dyDescent="0.3">
      <c r="A231" s="8" t="s">
        <v>1152</v>
      </c>
      <c r="B231" s="8" t="s">
        <v>481</v>
      </c>
      <c r="C231" s="8" t="s">
        <v>104</v>
      </c>
      <c r="D231" s="9">
        <v>1</v>
      </c>
      <c r="E231" s="12">
        <f>일위대가목록!E24</f>
        <v>14491739</v>
      </c>
      <c r="F231" s="13">
        <f t="shared" ref="F231:F240" si="34">TRUNC(E231*D231,1)</f>
        <v>14491739</v>
      </c>
      <c r="G231" s="12">
        <f>일위대가목록!F24</f>
        <v>2858479</v>
      </c>
      <c r="H231" s="13">
        <f t="shared" ref="H231:H240" si="35">TRUNC(G231*D231,1)</f>
        <v>2858479</v>
      </c>
      <c r="I231" s="12">
        <f>일위대가목록!G24</f>
        <v>0</v>
      </c>
      <c r="J231" s="13">
        <f t="shared" ref="J231:J240" si="36">TRUNC(I231*D231,1)</f>
        <v>0</v>
      </c>
      <c r="K231" s="12">
        <f t="shared" ref="K231:K240" si="37">TRUNC(E231+G231+I231,1)</f>
        <v>17350218</v>
      </c>
      <c r="L231" s="13">
        <f t="shared" ref="L231:L240" si="38">TRUNC(F231+H231+J231,1)</f>
        <v>17350218</v>
      </c>
      <c r="M231" s="8" t="s">
        <v>250</v>
      </c>
      <c r="N231" s="2" t="s">
        <v>50</v>
      </c>
      <c r="O231" s="2" t="s">
        <v>589</v>
      </c>
      <c r="P231" s="2" t="s">
        <v>55</v>
      </c>
      <c r="Q231" s="2" t="s">
        <v>54</v>
      </c>
      <c r="R231" s="2" t="s">
        <v>54</v>
      </c>
      <c r="S231" s="3"/>
      <c r="T231" s="3"/>
      <c r="U231" s="3"/>
      <c r="V231" s="3">
        <v>1</v>
      </c>
      <c r="W231" s="3"/>
      <c r="X231" s="3">
        <v>3</v>
      </c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2" t="s">
        <v>50</v>
      </c>
      <c r="AW231" s="2" t="s">
        <v>742</v>
      </c>
      <c r="AX231" s="2" t="s">
        <v>50</v>
      </c>
      <c r="AY231" s="2" t="s">
        <v>253</v>
      </c>
    </row>
    <row r="232" spans="1:51" ht="30" customHeight="1" x14ac:dyDescent="0.3">
      <c r="A232" s="8" t="s">
        <v>1152</v>
      </c>
      <c r="B232" s="8" t="s">
        <v>549</v>
      </c>
      <c r="C232" s="8" t="s">
        <v>104</v>
      </c>
      <c r="D232" s="9">
        <v>1</v>
      </c>
      <c r="E232" s="12">
        <f>일위대가목록!E25</f>
        <v>7900940</v>
      </c>
      <c r="F232" s="13">
        <f t="shared" si="34"/>
        <v>7900940</v>
      </c>
      <c r="G232" s="12">
        <f>일위대가목록!F25</f>
        <v>1474906</v>
      </c>
      <c r="H232" s="13">
        <f t="shared" si="35"/>
        <v>1474906</v>
      </c>
      <c r="I232" s="12">
        <f>일위대가목록!G25</f>
        <v>0</v>
      </c>
      <c r="J232" s="13">
        <f t="shared" si="36"/>
        <v>0</v>
      </c>
      <c r="K232" s="12">
        <f t="shared" si="37"/>
        <v>9375846</v>
      </c>
      <c r="L232" s="13">
        <f t="shared" si="38"/>
        <v>9375846</v>
      </c>
      <c r="M232" s="8" t="s">
        <v>250</v>
      </c>
      <c r="N232" s="2" t="s">
        <v>50</v>
      </c>
      <c r="O232" s="2" t="s">
        <v>712</v>
      </c>
      <c r="P232" s="2" t="s">
        <v>55</v>
      </c>
      <c r="Q232" s="2" t="s">
        <v>54</v>
      </c>
      <c r="R232" s="2" t="s">
        <v>54</v>
      </c>
      <c r="S232" s="3"/>
      <c r="T232" s="3"/>
      <c r="U232" s="3"/>
      <c r="V232" s="3">
        <v>1</v>
      </c>
      <c r="W232" s="3"/>
      <c r="X232" s="3">
        <v>3</v>
      </c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2" t="s">
        <v>50</v>
      </c>
      <c r="AW232" s="2" t="s">
        <v>743</v>
      </c>
      <c r="AX232" s="2" t="s">
        <v>50</v>
      </c>
      <c r="AY232" s="2" t="s">
        <v>253</v>
      </c>
    </row>
    <row r="233" spans="1:51" ht="30" customHeight="1" x14ac:dyDescent="0.3">
      <c r="A233" s="8" t="s">
        <v>451</v>
      </c>
      <c r="B233" s="8" t="s">
        <v>452</v>
      </c>
      <c r="C233" s="8" t="s">
        <v>100</v>
      </c>
      <c r="D233" s="9">
        <v>1</v>
      </c>
      <c r="E233" s="12">
        <f>TRUNC(SUMIF(V231:V240, RIGHTB(O233, 1), F231:F240)*U233, 2)</f>
        <v>22392679</v>
      </c>
      <c r="F233" s="13">
        <f t="shared" si="34"/>
        <v>22392679</v>
      </c>
      <c r="G233" s="12">
        <v>0</v>
      </c>
      <c r="H233" s="13">
        <f t="shared" si="35"/>
        <v>0</v>
      </c>
      <c r="I233" s="12">
        <v>0</v>
      </c>
      <c r="J233" s="13">
        <f t="shared" si="36"/>
        <v>0</v>
      </c>
      <c r="K233" s="12">
        <f t="shared" si="37"/>
        <v>22392679</v>
      </c>
      <c r="L233" s="13">
        <f t="shared" si="38"/>
        <v>22392679</v>
      </c>
      <c r="M233" s="8" t="s">
        <v>250</v>
      </c>
      <c r="N233" s="2" t="s">
        <v>50</v>
      </c>
      <c r="O233" s="2" t="s">
        <v>101</v>
      </c>
      <c r="P233" s="2" t="s">
        <v>54</v>
      </c>
      <c r="Q233" s="2" t="s">
        <v>54</v>
      </c>
      <c r="R233" s="2" t="s">
        <v>54</v>
      </c>
      <c r="S233" s="3">
        <v>0</v>
      </c>
      <c r="T233" s="3">
        <v>0</v>
      </c>
      <c r="U233" s="3">
        <v>1</v>
      </c>
      <c r="V233" s="3"/>
      <c r="W233" s="3">
        <v>2</v>
      </c>
      <c r="X233" s="3"/>
      <c r="Y233" s="3"/>
      <c r="Z233" s="3">
        <v>5</v>
      </c>
      <c r="AA233" s="3">
        <v>6</v>
      </c>
      <c r="AB233" s="3"/>
      <c r="AC233" s="3">
        <v>8</v>
      </c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2" t="s">
        <v>50</v>
      </c>
      <c r="AW233" s="2" t="s">
        <v>744</v>
      </c>
      <c r="AX233" s="2" t="s">
        <v>50</v>
      </c>
      <c r="AY233" s="2" t="s">
        <v>253</v>
      </c>
    </row>
    <row r="234" spans="1:51" ht="30" customHeight="1" x14ac:dyDescent="0.3">
      <c r="A234" s="8" t="s">
        <v>453</v>
      </c>
      <c r="B234" s="8" t="s">
        <v>454</v>
      </c>
      <c r="C234" s="8" t="s">
        <v>100</v>
      </c>
      <c r="D234" s="9">
        <v>1</v>
      </c>
      <c r="E234" s="12">
        <f>TRUNC(SUMIF(W231:W240, RIGHTB(O234, 1), F231:F240)*U234, 2)</f>
        <v>230644.59</v>
      </c>
      <c r="F234" s="13">
        <f t="shared" si="34"/>
        <v>230644.5</v>
      </c>
      <c r="G234" s="12">
        <v>0</v>
      </c>
      <c r="H234" s="13">
        <f t="shared" si="35"/>
        <v>0</v>
      </c>
      <c r="I234" s="12">
        <v>0</v>
      </c>
      <c r="J234" s="13">
        <f t="shared" si="36"/>
        <v>0</v>
      </c>
      <c r="K234" s="12">
        <f t="shared" si="37"/>
        <v>230644.5</v>
      </c>
      <c r="L234" s="13">
        <f t="shared" si="38"/>
        <v>230644.5</v>
      </c>
      <c r="M234" s="8" t="s">
        <v>250</v>
      </c>
      <c r="N234" s="2" t="s">
        <v>50</v>
      </c>
      <c r="O234" s="2" t="s">
        <v>264</v>
      </c>
      <c r="P234" s="2" t="s">
        <v>54</v>
      </c>
      <c r="Q234" s="2" t="s">
        <v>54</v>
      </c>
      <c r="R234" s="2" t="s">
        <v>54</v>
      </c>
      <c r="S234" s="3">
        <v>0</v>
      </c>
      <c r="T234" s="3">
        <v>0</v>
      </c>
      <c r="U234" s="3">
        <v>1.03E-2</v>
      </c>
      <c r="V234" s="3"/>
      <c r="W234" s="3"/>
      <c r="X234" s="3"/>
      <c r="Y234" s="3"/>
      <c r="Z234" s="3">
        <v>5</v>
      </c>
      <c r="AA234" s="3">
        <v>6</v>
      </c>
      <c r="AB234" s="3"/>
      <c r="AC234" s="3">
        <v>8</v>
      </c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2" t="s">
        <v>50</v>
      </c>
      <c r="AW234" s="2" t="s">
        <v>745</v>
      </c>
      <c r="AX234" s="2" t="s">
        <v>50</v>
      </c>
      <c r="AY234" s="2" t="s">
        <v>253</v>
      </c>
    </row>
    <row r="235" spans="1:51" ht="30" customHeight="1" x14ac:dyDescent="0.3">
      <c r="A235" s="8" t="s">
        <v>455</v>
      </c>
      <c r="B235" s="8" t="s">
        <v>456</v>
      </c>
      <c r="C235" s="8" t="s">
        <v>100</v>
      </c>
      <c r="D235" s="9">
        <v>1</v>
      </c>
      <c r="E235" s="12">
        <v>0</v>
      </c>
      <c r="F235" s="13">
        <f t="shared" si="34"/>
        <v>0</v>
      </c>
      <c r="G235" s="12">
        <f>TRUNC(SUMIF(X231:X240, RIGHTB(O235, 1), H231:H240)*U235, 2)</f>
        <v>5396364.3399999999</v>
      </c>
      <c r="H235" s="13">
        <f t="shared" si="35"/>
        <v>5396364.2999999998</v>
      </c>
      <c r="I235" s="12">
        <v>0</v>
      </c>
      <c r="J235" s="13">
        <f t="shared" si="36"/>
        <v>0</v>
      </c>
      <c r="K235" s="12">
        <f t="shared" si="37"/>
        <v>5396364.2999999998</v>
      </c>
      <c r="L235" s="13">
        <f t="shared" si="38"/>
        <v>5396364.2999999998</v>
      </c>
      <c r="M235" s="8" t="s">
        <v>250</v>
      </c>
      <c r="N235" s="2" t="s">
        <v>50</v>
      </c>
      <c r="O235" s="2" t="s">
        <v>457</v>
      </c>
      <c r="P235" s="2" t="s">
        <v>54</v>
      </c>
      <c r="Q235" s="2" t="s">
        <v>54</v>
      </c>
      <c r="R235" s="2" t="s">
        <v>54</v>
      </c>
      <c r="S235" s="3">
        <v>1</v>
      </c>
      <c r="T235" s="3">
        <v>1</v>
      </c>
      <c r="U235" s="3">
        <v>1.2453000000000001</v>
      </c>
      <c r="V235" s="3"/>
      <c r="W235" s="3"/>
      <c r="X235" s="3"/>
      <c r="Y235" s="3">
        <v>4</v>
      </c>
      <c r="Z235" s="3"/>
      <c r="AA235" s="3">
        <v>6</v>
      </c>
      <c r="AB235" s="3">
        <v>7</v>
      </c>
      <c r="AC235" s="3">
        <v>8</v>
      </c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2" t="s">
        <v>50</v>
      </c>
      <c r="AW235" s="2" t="s">
        <v>746</v>
      </c>
      <c r="AX235" s="2" t="s">
        <v>50</v>
      </c>
      <c r="AY235" s="2" t="s">
        <v>253</v>
      </c>
    </row>
    <row r="236" spans="1:51" ht="30" customHeight="1" x14ac:dyDescent="0.3">
      <c r="A236" s="8" t="s">
        <v>458</v>
      </c>
      <c r="B236" s="8" t="s">
        <v>459</v>
      </c>
      <c r="C236" s="8" t="s">
        <v>100</v>
      </c>
      <c r="D236" s="9">
        <v>1</v>
      </c>
      <c r="E236" s="12">
        <v>0</v>
      </c>
      <c r="F236" s="13">
        <f t="shared" si="34"/>
        <v>0</v>
      </c>
      <c r="G236" s="12">
        <f>TRUNC(SUMIF(Y231:Y240, RIGHTB(O236, 1), H231:H240)*U236, 2)</f>
        <v>1884950.04</v>
      </c>
      <c r="H236" s="13">
        <f t="shared" si="35"/>
        <v>1884950</v>
      </c>
      <c r="I236" s="12">
        <v>0</v>
      </c>
      <c r="J236" s="13">
        <f t="shared" si="36"/>
        <v>0</v>
      </c>
      <c r="K236" s="12">
        <f t="shared" si="37"/>
        <v>1884950</v>
      </c>
      <c r="L236" s="13">
        <f t="shared" si="38"/>
        <v>1884950</v>
      </c>
      <c r="M236" s="8" t="s">
        <v>250</v>
      </c>
      <c r="N236" s="2" t="s">
        <v>50</v>
      </c>
      <c r="O236" s="2" t="s">
        <v>460</v>
      </c>
      <c r="P236" s="2" t="s">
        <v>54</v>
      </c>
      <c r="Q236" s="2" t="s">
        <v>54</v>
      </c>
      <c r="R236" s="2" t="s">
        <v>54</v>
      </c>
      <c r="S236" s="3">
        <v>1</v>
      </c>
      <c r="T236" s="3">
        <v>1</v>
      </c>
      <c r="U236" s="3">
        <v>0.3493</v>
      </c>
      <c r="V236" s="3"/>
      <c r="W236" s="3"/>
      <c r="X236" s="3"/>
      <c r="Y236" s="3"/>
      <c r="Z236" s="3"/>
      <c r="AA236" s="3">
        <v>6</v>
      </c>
      <c r="AB236" s="3">
        <v>7</v>
      </c>
      <c r="AC236" s="3">
        <v>8</v>
      </c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2" t="s">
        <v>50</v>
      </c>
      <c r="AW236" s="2" t="s">
        <v>747</v>
      </c>
      <c r="AX236" s="2" t="s">
        <v>50</v>
      </c>
      <c r="AY236" s="2" t="s">
        <v>253</v>
      </c>
    </row>
    <row r="237" spans="1:51" ht="30" customHeight="1" x14ac:dyDescent="0.3">
      <c r="A237" s="8" t="s">
        <v>9</v>
      </c>
      <c r="B237" s="8" t="s">
        <v>461</v>
      </c>
      <c r="C237" s="8" t="s">
        <v>100</v>
      </c>
      <c r="D237" s="9">
        <v>1</v>
      </c>
      <c r="E237" s="12">
        <v>0</v>
      </c>
      <c r="F237" s="13">
        <f t="shared" si="34"/>
        <v>0</v>
      </c>
      <c r="G237" s="12">
        <v>0</v>
      </c>
      <c r="H237" s="13">
        <f t="shared" si="35"/>
        <v>0</v>
      </c>
      <c r="I237" s="12">
        <f>TRUNC(SUMIF(Z231:Z240, RIGHTB(O237, 1), F231:F240)*U237, 2)</f>
        <v>2024787.45</v>
      </c>
      <c r="J237" s="13">
        <f t="shared" si="36"/>
        <v>2024787.4</v>
      </c>
      <c r="K237" s="12">
        <f t="shared" si="37"/>
        <v>2024787.4</v>
      </c>
      <c r="L237" s="13">
        <f t="shared" si="38"/>
        <v>2024787.4</v>
      </c>
      <c r="M237" s="8" t="s">
        <v>250</v>
      </c>
      <c r="N237" s="2" t="s">
        <v>50</v>
      </c>
      <c r="O237" s="2" t="s">
        <v>462</v>
      </c>
      <c r="P237" s="2" t="s">
        <v>54</v>
      </c>
      <c r="Q237" s="2" t="s">
        <v>54</v>
      </c>
      <c r="R237" s="2" t="s">
        <v>54</v>
      </c>
      <c r="S237" s="3">
        <v>0</v>
      </c>
      <c r="T237" s="3">
        <v>2</v>
      </c>
      <c r="U237" s="3">
        <v>8.9499999999999996E-2</v>
      </c>
      <c r="V237" s="3"/>
      <c r="W237" s="3"/>
      <c r="X237" s="3"/>
      <c r="Y237" s="3"/>
      <c r="Z237" s="3"/>
      <c r="AA237" s="3">
        <v>6</v>
      </c>
      <c r="AB237" s="3">
        <v>7</v>
      </c>
      <c r="AC237" s="3">
        <v>8</v>
      </c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2" t="s">
        <v>50</v>
      </c>
      <c r="AW237" s="2" t="s">
        <v>748</v>
      </c>
      <c r="AX237" s="2" t="s">
        <v>50</v>
      </c>
      <c r="AY237" s="2" t="s">
        <v>253</v>
      </c>
    </row>
    <row r="238" spans="1:51" ht="30" customHeight="1" x14ac:dyDescent="0.3">
      <c r="A238" s="8" t="s">
        <v>463</v>
      </c>
      <c r="B238" s="8" t="s">
        <v>464</v>
      </c>
      <c r="C238" s="8" t="s">
        <v>100</v>
      </c>
      <c r="D238" s="9">
        <v>1</v>
      </c>
      <c r="E238" s="12">
        <v>0</v>
      </c>
      <c r="F238" s="13">
        <f t="shared" si="34"/>
        <v>0</v>
      </c>
      <c r="G238" s="12">
        <v>0</v>
      </c>
      <c r="H238" s="13">
        <f t="shared" si="35"/>
        <v>0</v>
      </c>
      <c r="I238" s="12">
        <f>TRUNC(SUMIF(AA231:AA240, RIGHTB(O238, 1), L231:L240)*U238, 2)</f>
        <v>2235059.7599999998</v>
      </c>
      <c r="J238" s="13">
        <f t="shared" si="36"/>
        <v>2235059.7000000002</v>
      </c>
      <c r="K238" s="12">
        <f t="shared" si="37"/>
        <v>2235059.7000000002</v>
      </c>
      <c r="L238" s="13">
        <f t="shared" si="38"/>
        <v>2235059.7000000002</v>
      </c>
      <c r="M238" s="8" t="s">
        <v>250</v>
      </c>
      <c r="N238" s="2" t="s">
        <v>50</v>
      </c>
      <c r="O238" s="2" t="s">
        <v>465</v>
      </c>
      <c r="P238" s="2" t="s">
        <v>54</v>
      </c>
      <c r="Q238" s="2" t="s">
        <v>54</v>
      </c>
      <c r="R238" s="2" t="s">
        <v>54</v>
      </c>
      <c r="S238" s="3">
        <v>3</v>
      </c>
      <c r="T238" s="3">
        <v>2</v>
      </c>
      <c r="U238" s="3">
        <v>7.0000000000000007E-2</v>
      </c>
      <c r="V238" s="3"/>
      <c r="W238" s="3"/>
      <c r="X238" s="3"/>
      <c r="Y238" s="3"/>
      <c r="Z238" s="3"/>
      <c r="AA238" s="3"/>
      <c r="AB238" s="3">
        <v>7</v>
      </c>
      <c r="AC238" s="3">
        <v>8</v>
      </c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2" t="s">
        <v>50</v>
      </c>
      <c r="AW238" s="2" t="s">
        <v>749</v>
      </c>
      <c r="AX238" s="2" t="s">
        <v>50</v>
      </c>
      <c r="AY238" s="2" t="s">
        <v>253</v>
      </c>
    </row>
    <row r="239" spans="1:51" ht="30" customHeight="1" x14ac:dyDescent="0.3">
      <c r="A239" s="8" t="s">
        <v>466</v>
      </c>
      <c r="B239" s="8" t="s">
        <v>467</v>
      </c>
      <c r="C239" s="8" t="s">
        <v>100</v>
      </c>
      <c r="D239" s="9">
        <v>1</v>
      </c>
      <c r="E239" s="12">
        <v>0</v>
      </c>
      <c r="F239" s="13">
        <f t="shared" si="34"/>
        <v>0</v>
      </c>
      <c r="G239" s="12">
        <v>0</v>
      </c>
      <c r="H239" s="13">
        <f t="shared" si="35"/>
        <v>0</v>
      </c>
      <c r="I239" s="12">
        <f>TRUNC(SUMIF(AB231:AB240, RIGHTB(O239, 1), L231:L240)*U239, 2)</f>
        <v>2885290.35</v>
      </c>
      <c r="J239" s="13">
        <f t="shared" si="36"/>
        <v>2885290.3</v>
      </c>
      <c r="K239" s="12">
        <f t="shared" si="37"/>
        <v>2885290.3</v>
      </c>
      <c r="L239" s="13">
        <f t="shared" si="38"/>
        <v>2885290.3</v>
      </c>
      <c r="M239" s="8" t="s">
        <v>250</v>
      </c>
      <c r="N239" s="2" t="s">
        <v>50</v>
      </c>
      <c r="O239" s="2" t="s">
        <v>468</v>
      </c>
      <c r="P239" s="2" t="s">
        <v>54</v>
      </c>
      <c r="Q239" s="2" t="s">
        <v>54</v>
      </c>
      <c r="R239" s="2" t="s">
        <v>54</v>
      </c>
      <c r="S239" s="3">
        <v>3</v>
      </c>
      <c r="T239" s="3">
        <v>2</v>
      </c>
      <c r="U239" s="3">
        <v>0.25</v>
      </c>
      <c r="V239" s="3"/>
      <c r="W239" s="3"/>
      <c r="X239" s="3"/>
      <c r="Y239" s="3"/>
      <c r="Z239" s="3"/>
      <c r="AA239" s="3"/>
      <c r="AB239" s="3"/>
      <c r="AC239" s="3">
        <v>8</v>
      </c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2" t="s">
        <v>50</v>
      </c>
      <c r="AW239" s="2" t="s">
        <v>750</v>
      </c>
      <c r="AX239" s="2" t="s">
        <v>50</v>
      </c>
      <c r="AY239" s="2" t="s">
        <v>253</v>
      </c>
    </row>
    <row r="240" spans="1:51" ht="30" customHeight="1" x14ac:dyDescent="0.3">
      <c r="A240" s="8" t="s">
        <v>362</v>
      </c>
      <c r="B240" s="8" t="s">
        <v>263</v>
      </c>
      <c r="C240" s="8" t="s">
        <v>100</v>
      </c>
      <c r="D240" s="9">
        <v>1</v>
      </c>
      <c r="E240" s="12">
        <f>TRUNC(SUMIF(AC231:AC240, RIGHTB(O240, 1), L231:L240)*U240, 2)</f>
        <v>37049775.200000003</v>
      </c>
      <c r="F240" s="13">
        <f t="shared" si="34"/>
        <v>37049775.200000003</v>
      </c>
      <c r="G240" s="12">
        <v>0</v>
      </c>
      <c r="H240" s="13">
        <f t="shared" si="35"/>
        <v>0</v>
      </c>
      <c r="I240" s="12">
        <v>0</v>
      </c>
      <c r="J240" s="13">
        <f t="shared" si="36"/>
        <v>0</v>
      </c>
      <c r="K240" s="12">
        <f t="shared" si="37"/>
        <v>37049775.200000003</v>
      </c>
      <c r="L240" s="13">
        <f t="shared" si="38"/>
        <v>37049775.200000003</v>
      </c>
      <c r="M240" s="8" t="s">
        <v>50</v>
      </c>
      <c r="N240" s="2" t="s">
        <v>190</v>
      </c>
      <c r="O240" s="2" t="s">
        <v>469</v>
      </c>
      <c r="P240" s="2" t="s">
        <v>54</v>
      </c>
      <c r="Q240" s="2" t="s">
        <v>54</v>
      </c>
      <c r="R240" s="2" t="s">
        <v>54</v>
      </c>
      <c r="S240" s="3">
        <v>3</v>
      </c>
      <c r="T240" s="3">
        <v>0</v>
      </c>
      <c r="U240" s="3">
        <v>1</v>
      </c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2" t="s">
        <v>50</v>
      </c>
      <c r="AW240" s="2" t="s">
        <v>751</v>
      </c>
      <c r="AX240" s="2" t="s">
        <v>50</v>
      </c>
      <c r="AY240" s="2" t="s">
        <v>50</v>
      </c>
    </row>
    <row r="241" spans="1:51" ht="30" customHeight="1" x14ac:dyDescent="0.3">
      <c r="A241" s="8" t="s">
        <v>266</v>
      </c>
      <c r="B241" s="8" t="s">
        <v>50</v>
      </c>
      <c r="C241" s="8" t="s">
        <v>50</v>
      </c>
      <c r="D241" s="9"/>
      <c r="E241" s="12"/>
      <c r="F241" s="13">
        <f>TRUNC(SUMIF(N231:N240, N230, F231:F240),0)</f>
        <v>37049775</v>
      </c>
      <c r="G241" s="12"/>
      <c r="H241" s="13">
        <f>TRUNC(SUMIF(N231:N240, N230, H231:H240),0)</f>
        <v>0</v>
      </c>
      <c r="I241" s="12"/>
      <c r="J241" s="13">
        <f>TRUNC(SUMIF(N231:N240, N230, J231:J240),0)</f>
        <v>0</v>
      </c>
      <c r="K241" s="12"/>
      <c r="L241" s="13">
        <f>F241+H241+J241</f>
        <v>37049775</v>
      </c>
      <c r="M241" s="8" t="s">
        <v>50</v>
      </c>
      <c r="N241" s="2" t="s">
        <v>103</v>
      </c>
      <c r="O241" s="2" t="s">
        <v>103</v>
      </c>
      <c r="P241" s="2" t="s">
        <v>50</v>
      </c>
      <c r="Q241" s="2" t="s">
        <v>50</v>
      </c>
      <c r="R241" s="2" t="s">
        <v>50</v>
      </c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2" t="s">
        <v>50</v>
      </c>
      <c r="AW241" s="2" t="s">
        <v>50</v>
      </c>
      <c r="AX241" s="2" t="s">
        <v>50</v>
      </c>
      <c r="AY241" s="2" t="s">
        <v>50</v>
      </c>
    </row>
    <row r="242" spans="1:51" ht="30" customHeight="1" x14ac:dyDescent="0.3">
      <c r="A242" s="9"/>
      <c r="B242" s="9"/>
      <c r="C242" s="9"/>
      <c r="D242" s="9"/>
      <c r="E242" s="12"/>
      <c r="F242" s="13"/>
      <c r="G242" s="12"/>
      <c r="H242" s="13"/>
      <c r="I242" s="12"/>
      <c r="J242" s="13"/>
      <c r="K242" s="12"/>
      <c r="L242" s="13"/>
      <c r="M242" s="9"/>
    </row>
  </sheetData>
  <mergeCells count="69">
    <mergeCell ref="A132:M132"/>
    <mergeCell ref="A140:M140"/>
    <mergeCell ref="A146:M146"/>
    <mergeCell ref="A205:M205"/>
    <mergeCell ref="A230:M230"/>
    <mergeCell ref="A126:M126"/>
    <mergeCell ref="A47:M47"/>
    <mergeCell ref="A55:M55"/>
    <mergeCell ref="A62:M62"/>
    <mergeCell ref="A69:M69"/>
    <mergeCell ref="A76:M76"/>
    <mergeCell ref="A84:M84"/>
    <mergeCell ref="A92:M92"/>
    <mergeCell ref="A100:M100"/>
    <mergeCell ref="A107:M107"/>
    <mergeCell ref="A113:M113"/>
    <mergeCell ref="A120:M120"/>
    <mergeCell ref="A4:M4"/>
    <mergeCell ref="A11:M11"/>
    <mergeCell ref="A18:M18"/>
    <mergeCell ref="A25:M25"/>
    <mergeCell ref="A32:M32"/>
    <mergeCell ref="A40:M40"/>
    <mergeCell ref="AR2:AR3"/>
    <mergeCell ref="AS2:AS3"/>
    <mergeCell ref="AT2:AT3"/>
    <mergeCell ref="AU2:AU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V2:AV3"/>
    <mergeCell ref="AW2:AW3"/>
    <mergeCell ref="AL2:AL3"/>
    <mergeCell ref="AM2:AM3"/>
    <mergeCell ref="AN2:AN3"/>
    <mergeCell ref="AO2:AO3"/>
    <mergeCell ref="AP2:AP3"/>
    <mergeCell ref="AQ2:AQ3"/>
    <mergeCell ref="AE2:AE3"/>
    <mergeCell ref="T2:T3"/>
    <mergeCell ref="U2:U3"/>
    <mergeCell ref="V2:V3"/>
    <mergeCell ref="W2:W3"/>
    <mergeCell ref="X2:X3"/>
    <mergeCell ref="Y2:Y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rintOptions horizontalCentered="1"/>
  <pageMargins left="0.59055118110236227" right="0.59055118110236227" top="0.78740157480314965" bottom="0.78740157480314965" header="0" footer="0"/>
  <pageSetup paperSize="9" scale="61" fitToHeight="0" orientation="landscape" r:id="rId1"/>
  <rowBreaks count="4" manualBreakCount="4">
    <brk id="91" max="12" man="1"/>
    <brk id="112" max="12" man="1"/>
    <brk id="204" max="12" man="1"/>
    <brk id="227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G85"/>
  <sheetViews>
    <sheetView view="pageBreakPreview" topLeftCell="B1" zoomScale="60" workbookViewId="0">
      <selection sqref="A1:P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5" width="12.625" customWidth="1"/>
    <col min="6" max="7" width="13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34" width="0" hidden="1" customWidth="1"/>
  </cols>
  <sheetData>
    <row r="1" spans="1:33" ht="30" customHeight="1" x14ac:dyDescent="0.3">
      <c r="A1" s="50" t="s">
        <v>1024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33" ht="30" customHeight="1" x14ac:dyDescent="0.3">
      <c r="A2" s="51" t="s">
        <v>1161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33" ht="30" customHeight="1" x14ac:dyDescent="0.3">
      <c r="A3" s="4" t="s">
        <v>227</v>
      </c>
      <c r="B3" s="4" t="s">
        <v>1</v>
      </c>
      <c r="C3" s="4" t="s">
        <v>2</v>
      </c>
      <c r="D3" s="4" t="s">
        <v>3</v>
      </c>
      <c r="E3" s="4" t="s">
        <v>1025</v>
      </c>
      <c r="F3" s="4" t="s">
        <v>1026</v>
      </c>
      <c r="G3" s="4" t="s">
        <v>235</v>
      </c>
      <c r="H3" s="4" t="s">
        <v>1027</v>
      </c>
      <c r="I3" s="4" t="s">
        <v>1028</v>
      </c>
      <c r="J3" s="4" t="s">
        <v>1029</v>
      </c>
      <c r="K3" s="4" t="s">
        <v>1030</v>
      </c>
      <c r="L3" s="4" t="s">
        <v>1031</v>
      </c>
      <c r="M3" s="4" t="s">
        <v>1032</v>
      </c>
      <c r="N3" s="4" t="s">
        <v>1033</v>
      </c>
      <c r="O3" s="4" t="s">
        <v>232</v>
      </c>
      <c r="P3" s="4" t="s">
        <v>1034</v>
      </c>
      <c r="Q3" s="1" t="s">
        <v>50</v>
      </c>
      <c r="R3" s="1" t="s">
        <v>50</v>
      </c>
      <c r="S3" s="1" t="s">
        <v>50</v>
      </c>
      <c r="T3" s="1" t="s">
        <v>1035</v>
      </c>
      <c r="V3" s="1" t="s">
        <v>448</v>
      </c>
      <c r="W3" s="1" t="s">
        <v>444</v>
      </c>
      <c r="X3" s="1" t="s">
        <v>443</v>
      </c>
      <c r="Y3" s="1" t="s">
        <v>358</v>
      </c>
      <c r="Z3" s="1" t="s">
        <v>355</v>
      </c>
      <c r="AA3" s="1" t="s">
        <v>354</v>
      </c>
      <c r="AB3" s="1" t="s">
        <v>254</v>
      </c>
      <c r="AC3" s="1" t="s">
        <v>255</v>
      </c>
      <c r="AD3" s="1" t="s">
        <v>295</v>
      </c>
      <c r="AE3" s="1" t="s">
        <v>276</v>
      </c>
      <c r="AF3" s="1" t="s">
        <v>313</v>
      </c>
      <c r="AG3" s="1" t="s">
        <v>279</v>
      </c>
    </row>
    <row r="4" spans="1:33" ht="30" customHeight="1" x14ac:dyDescent="0.3">
      <c r="A4" s="49" t="s">
        <v>1169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33" ht="30" customHeight="1" x14ac:dyDescent="0.3">
      <c r="A5" s="17" t="s">
        <v>497</v>
      </c>
      <c r="B5" s="17" t="s">
        <v>495</v>
      </c>
      <c r="C5" s="17" t="s">
        <v>496</v>
      </c>
      <c r="D5" s="17" t="s">
        <v>68</v>
      </c>
      <c r="E5" s="17" t="s">
        <v>1040</v>
      </c>
      <c r="F5" s="18">
        <v>2</v>
      </c>
      <c r="G5" s="18">
        <v>0</v>
      </c>
      <c r="H5" s="18"/>
      <c r="I5" s="18"/>
      <c r="J5" s="18"/>
      <c r="K5" s="18">
        <v>2</v>
      </c>
      <c r="L5" s="17" t="s">
        <v>448</v>
      </c>
      <c r="M5" s="18">
        <f>0.1*(H5+100)/100*(I5+100)/100*(J5+100)/100</f>
        <v>0.1</v>
      </c>
      <c r="N5" s="18">
        <f t="shared" ref="N5:N41" si="0">F5*M5</f>
        <v>0.2</v>
      </c>
      <c r="O5" s="17" t="s">
        <v>870</v>
      </c>
      <c r="P5" s="17" t="s">
        <v>1041</v>
      </c>
      <c r="Q5" s="1" t="s">
        <v>589</v>
      </c>
      <c r="R5" s="1" t="s">
        <v>449</v>
      </c>
      <c r="S5">
        <v>0.1</v>
      </c>
      <c r="T5" s="1" t="s">
        <v>605</v>
      </c>
      <c r="V5">
        <f t="shared" ref="V5:V11" si="1">N5</f>
        <v>0.2</v>
      </c>
    </row>
    <row r="6" spans="1:33" ht="30" customHeight="1" x14ac:dyDescent="0.3">
      <c r="A6" s="17" t="s">
        <v>500</v>
      </c>
      <c r="B6" s="17" t="s">
        <v>498</v>
      </c>
      <c r="C6" s="17" t="s">
        <v>499</v>
      </c>
      <c r="D6" s="17" t="s">
        <v>68</v>
      </c>
      <c r="E6" s="17" t="s">
        <v>1042</v>
      </c>
      <c r="F6" s="18">
        <v>2</v>
      </c>
      <c r="G6" s="18">
        <v>0</v>
      </c>
      <c r="H6" s="18"/>
      <c r="I6" s="18"/>
      <c r="J6" s="18"/>
      <c r="K6" s="18">
        <v>2</v>
      </c>
      <c r="L6" s="17" t="s">
        <v>448</v>
      </c>
      <c r="M6" s="18">
        <f>0.18*(H6+100)/100*(I6+100)/100*(J6+100)/100</f>
        <v>0.18</v>
      </c>
      <c r="N6" s="18">
        <f t="shared" si="0"/>
        <v>0.36</v>
      </c>
      <c r="O6" s="17" t="s">
        <v>870</v>
      </c>
      <c r="P6" s="17" t="s">
        <v>1043</v>
      </c>
      <c r="Q6" s="1" t="s">
        <v>589</v>
      </c>
      <c r="R6" s="1" t="s">
        <v>449</v>
      </c>
      <c r="S6">
        <v>0.18</v>
      </c>
      <c r="T6" s="1" t="s">
        <v>606</v>
      </c>
      <c r="V6">
        <f t="shared" si="1"/>
        <v>0.36</v>
      </c>
    </row>
    <row r="7" spans="1:33" ht="30" customHeight="1" x14ac:dyDescent="0.3">
      <c r="A7" s="17" t="s">
        <v>607</v>
      </c>
      <c r="B7" s="17" t="s">
        <v>86</v>
      </c>
      <c r="C7" s="17" t="s">
        <v>249</v>
      </c>
      <c r="D7" s="17" t="s">
        <v>88</v>
      </c>
      <c r="E7" s="17" t="s">
        <v>1044</v>
      </c>
      <c r="F7" s="18">
        <v>1</v>
      </c>
      <c r="G7" s="18">
        <v>0</v>
      </c>
      <c r="H7" s="18"/>
      <c r="I7" s="18"/>
      <c r="J7" s="18"/>
      <c r="K7" s="18">
        <v>1</v>
      </c>
      <c r="L7" s="17" t="s">
        <v>448</v>
      </c>
      <c r="M7" s="18">
        <f>0.24*(H7+100)/100*(I7+100)/100*(J7+100)/100</f>
        <v>0.24</v>
      </c>
      <c r="N7" s="18">
        <f t="shared" si="0"/>
        <v>0.24</v>
      </c>
      <c r="O7" s="17" t="s">
        <v>870</v>
      </c>
      <c r="P7" s="17" t="s">
        <v>1045</v>
      </c>
      <c r="Q7" s="1" t="s">
        <v>589</v>
      </c>
      <c r="R7" s="1" t="s">
        <v>449</v>
      </c>
      <c r="S7">
        <v>0.24</v>
      </c>
      <c r="T7" s="1" t="s">
        <v>608</v>
      </c>
      <c r="V7">
        <f t="shared" si="1"/>
        <v>0.24</v>
      </c>
    </row>
    <row r="8" spans="1:33" ht="30" customHeight="1" x14ac:dyDescent="0.3">
      <c r="A8" s="17" t="s">
        <v>502</v>
      </c>
      <c r="B8" s="17" t="s">
        <v>501</v>
      </c>
      <c r="C8" s="17" t="s">
        <v>249</v>
      </c>
      <c r="D8" s="17" t="s">
        <v>88</v>
      </c>
      <c r="E8" s="17" t="s">
        <v>1044</v>
      </c>
      <c r="F8" s="18">
        <v>1</v>
      </c>
      <c r="G8" s="18">
        <v>0</v>
      </c>
      <c r="H8" s="18"/>
      <c r="I8" s="18"/>
      <c r="J8" s="18"/>
      <c r="K8" s="18">
        <v>1</v>
      </c>
      <c r="L8" s="17" t="s">
        <v>448</v>
      </c>
      <c r="M8" s="18">
        <f>0.24*(H8+100)/100*(I8+100)/100*(J8+100)/100</f>
        <v>0.24</v>
      </c>
      <c r="N8" s="18">
        <f t="shared" si="0"/>
        <v>0.24</v>
      </c>
      <c r="O8" s="17" t="s">
        <v>870</v>
      </c>
      <c r="P8" s="17" t="s">
        <v>1045</v>
      </c>
      <c r="Q8" s="1" t="s">
        <v>589</v>
      </c>
      <c r="R8" s="1" t="s">
        <v>449</v>
      </c>
      <c r="S8">
        <v>0.24</v>
      </c>
      <c r="T8" s="1" t="s">
        <v>610</v>
      </c>
      <c r="V8">
        <f t="shared" si="1"/>
        <v>0.24</v>
      </c>
    </row>
    <row r="9" spans="1:33" ht="30" customHeight="1" x14ac:dyDescent="0.3">
      <c r="A9" s="17" t="s">
        <v>92</v>
      </c>
      <c r="B9" s="17" t="s">
        <v>90</v>
      </c>
      <c r="C9" s="17" t="s">
        <v>91</v>
      </c>
      <c r="D9" s="17" t="s">
        <v>68</v>
      </c>
      <c r="E9" s="17" t="s">
        <v>1044</v>
      </c>
      <c r="F9" s="18">
        <v>2</v>
      </c>
      <c r="G9" s="18">
        <v>0</v>
      </c>
      <c r="H9" s="18"/>
      <c r="I9" s="18"/>
      <c r="J9" s="18"/>
      <c r="K9" s="18">
        <v>2</v>
      </c>
      <c r="L9" s="17" t="s">
        <v>448</v>
      </c>
      <c r="M9" s="18">
        <f>0.14*(H9+100)/100*(I9+100)/100*(J9+100)/100</f>
        <v>0.14000000000000001</v>
      </c>
      <c r="N9" s="18">
        <f t="shared" si="0"/>
        <v>0.28000000000000003</v>
      </c>
      <c r="O9" s="17" t="s">
        <v>870</v>
      </c>
      <c r="P9" s="17" t="s">
        <v>1046</v>
      </c>
      <c r="Q9" s="1" t="s">
        <v>589</v>
      </c>
      <c r="R9" s="1" t="s">
        <v>449</v>
      </c>
      <c r="S9">
        <v>0.14000000000000001</v>
      </c>
      <c r="T9" s="1" t="s">
        <v>611</v>
      </c>
      <c r="V9">
        <f t="shared" si="1"/>
        <v>0.28000000000000003</v>
      </c>
    </row>
    <row r="10" spans="1:33" ht="30" customHeight="1" x14ac:dyDescent="0.3">
      <c r="A10" s="17" t="s">
        <v>94</v>
      </c>
      <c r="B10" s="17" t="s">
        <v>90</v>
      </c>
      <c r="C10" s="17" t="s">
        <v>93</v>
      </c>
      <c r="D10" s="17" t="s">
        <v>68</v>
      </c>
      <c r="E10" s="17" t="s">
        <v>1044</v>
      </c>
      <c r="F10" s="18">
        <v>5</v>
      </c>
      <c r="G10" s="18">
        <v>0</v>
      </c>
      <c r="H10" s="18"/>
      <c r="I10" s="18"/>
      <c r="J10" s="18"/>
      <c r="K10" s="18">
        <v>5</v>
      </c>
      <c r="L10" s="17" t="s">
        <v>448</v>
      </c>
      <c r="M10" s="18">
        <f>0.14*(H10+100)/100*(I10+100)/100*(J10+100)/100</f>
        <v>0.14000000000000001</v>
      </c>
      <c r="N10" s="18">
        <f t="shared" si="0"/>
        <v>0.70000000000000007</v>
      </c>
      <c r="O10" s="17" t="s">
        <v>870</v>
      </c>
      <c r="P10" s="17" t="s">
        <v>1046</v>
      </c>
      <c r="Q10" s="1" t="s">
        <v>589</v>
      </c>
      <c r="R10" s="1" t="s">
        <v>449</v>
      </c>
      <c r="S10">
        <v>0.14000000000000001</v>
      </c>
      <c r="T10" s="1" t="s">
        <v>612</v>
      </c>
      <c r="V10">
        <f t="shared" si="1"/>
        <v>0.70000000000000007</v>
      </c>
    </row>
    <row r="11" spans="1:33" ht="30" customHeight="1" x14ac:dyDescent="0.3">
      <c r="A11" s="17" t="s">
        <v>96</v>
      </c>
      <c r="B11" s="17" t="s">
        <v>90</v>
      </c>
      <c r="C11" s="17" t="s">
        <v>95</v>
      </c>
      <c r="D11" s="17" t="s">
        <v>68</v>
      </c>
      <c r="E11" s="17" t="s">
        <v>1047</v>
      </c>
      <c r="F11" s="18">
        <v>1</v>
      </c>
      <c r="G11" s="18">
        <v>0</v>
      </c>
      <c r="H11" s="18"/>
      <c r="I11" s="18"/>
      <c r="J11" s="18"/>
      <c r="K11" s="18">
        <v>1</v>
      </c>
      <c r="L11" s="17" t="s">
        <v>448</v>
      </c>
      <c r="M11" s="18">
        <f>0.14*(H11+100)/100*(I11+100)/100*(J11+100)/100</f>
        <v>0.14000000000000001</v>
      </c>
      <c r="N11" s="18">
        <f t="shared" si="0"/>
        <v>0.14000000000000001</v>
      </c>
      <c r="O11" s="17" t="s">
        <v>870</v>
      </c>
      <c r="P11" s="17" t="s">
        <v>1046</v>
      </c>
      <c r="Q11" s="1" t="s">
        <v>589</v>
      </c>
      <c r="R11" s="1" t="s">
        <v>449</v>
      </c>
      <c r="S11">
        <v>0.14000000000000001</v>
      </c>
      <c r="T11" s="1" t="s">
        <v>613</v>
      </c>
      <c r="V11">
        <f t="shared" si="1"/>
        <v>0.14000000000000001</v>
      </c>
    </row>
    <row r="12" spans="1:33" ht="30" customHeight="1" x14ac:dyDescent="0.3">
      <c r="A12" s="17" t="s">
        <v>616</v>
      </c>
      <c r="B12" s="17" t="s">
        <v>614</v>
      </c>
      <c r="C12" s="17" t="s">
        <v>615</v>
      </c>
      <c r="D12" s="17" t="s">
        <v>68</v>
      </c>
      <c r="E12" s="17" t="s">
        <v>1038</v>
      </c>
      <c r="F12" s="18">
        <v>1</v>
      </c>
      <c r="G12" s="18">
        <v>0</v>
      </c>
      <c r="H12" s="18"/>
      <c r="I12" s="18"/>
      <c r="J12" s="18"/>
      <c r="K12" s="18">
        <v>1</v>
      </c>
      <c r="L12" s="17" t="s">
        <v>443</v>
      </c>
      <c r="M12" s="18">
        <f>0.54*(H12+100)/100*(I12+100)/100*(J12+100)/100</f>
        <v>0.54</v>
      </c>
      <c r="N12" s="18">
        <f t="shared" si="0"/>
        <v>0.54</v>
      </c>
      <c r="O12" s="17" t="s">
        <v>869</v>
      </c>
      <c r="P12" s="17" t="s">
        <v>1057</v>
      </c>
      <c r="Q12" s="1" t="s">
        <v>589</v>
      </c>
      <c r="R12" s="1" t="s">
        <v>446</v>
      </c>
      <c r="S12">
        <v>0.54</v>
      </c>
      <c r="T12" s="1" t="s">
        <v>617</v>
      </c>
      <c r="X12">
        <f>N12</f>
        <v>0.54</v>
      </c>
    </row>
    <row r="13" spans="1:33" ht="30" customHeight="1" x14ac:dyDescent="0.3">
      <c r="A13" s="17" t="s">
        <v>619</v>
      </c>
      <c r="B13" s="17" t="s">
        <v>618</v>
      </c>
      <c r="C13" s="17" t="s">
        <v>615</v>
      </c>
      <c r="D13" s="17" t="s">
        <v>68</v>
      </c>
      <c r="E13" s="17" t="s">
        <v>1038</v>
      </c>
      <c r="F13" s="18">
        <v>1</v>
      </c>
      <c r="G13" s="18">
        <v>0</v>
      </c>
      <c r="H13" s="18"/>
      <c r="I13" s="18"/>
      <c r="J13" s="18"/>
      <c r="K13" s="18">
        <v>1</v>
      </c>
      <c r="L13" s="17" t="s">
        <v>443</v>
      </c>
      <c r="M13" s="18">
        <f>0.54*(H13+100)/100*(I13+100)/100*(J13+100)/100</f>
        <v>0.54</v>
      </c>
      <c r="N13" s="18">
        <f t="shared" si="0"/>
        <v>0.54</v>
      </c>
      <c r="O13" s="17" t="s">
        <v>869</v>
      </c>
      <c r="P13" s="17" t="s">
        <v>1057</v>
      </c>
      <c r="Q13" s="1" t="s">
        <v>589</v>
      </c>
      <c r="R13" s="1" t="s">
        <v>446</v>
      </c>
      <c r="S13">
        <v>0.54</v>
      </c>
      <c r="T13" s="1" t="s">
        <v>620</v>
      </c>
      <c r="X13">
        <f>N13</f>
        <v>0.54</v>
      </c>
    </row>
    <row r="14" spans="1:33" ht="30" customHeight="1" x14ac:dyDescent="0.3">
      <c r="A14" s="17" t="s">
        <v>623</v>
      </c>
      <c r="B14" s="17" t="s">
        <v>621</v>
      </c>
      <c r="C14" s="17" t="s">
        <v>622</v>
      </c>
      <c r="D14" s="17" t="s">
        <v>68</v>
      </c>
      <c r="E14" s="17" t="s">
        <v>1038</v>
      </c>
      <c r="F14" s="18">
        <v>1</v>
      </c>
      <c r="G14" s="18">
        <v>0</v>
      </c>
      <c r="H14" s="18"/>
      <c r="I14" s="18"/>
      <c r="J14" s="18"/>
      <c r="K14" s="18">
        <v>1</v>
      </c>
      <c r="L14" s="17" t="s">
        <v>443</v>
      </c>
      <c r="M14" s="18">
        <f>0.2*(H14+100)/100*(I14+100)/100*(J14+100)/100</f>
        <v>0.2</v>
      </c>
      <c r="N14" s="18">
        <f t="shared" si="0"/>
        <v>0.2</v>
      </c>
      <c r="O14" s="17" t="s">
        <v>869</v>
      </c>
      <c r="P14" s="17" t="s">
        <v>1058</v>
      </c>
      <c r="Q14" s="1" t="s">
        <v>589</v>
      </c>
      <c r="R14" s="1" t="s">
        <v>446</v>
      </c>
      <c r="S14">
        <v>0.2</v>
      </c>
      <c r="T14" s="1" t="s">
        <v>624</v>
      </c>
      <c r="X14">
        <f>N14</f>
        <v>0.2</v>
      </c>
    </row>
    <row r="15" spans="1:33" ht="30" customHeight="1" x14ac:dyDescent="0.3">
      <c r="A15" s="17" t="s">
        <v>627</v>
      </c>
      <c r="B15" s="17" t="s">
        <v>625</v>
      </c>
      <c r="C15" s="17" t="s">
        <v>626</v>
      </c>
      <c r="D15" s="17" t="s">
        <v>68</v>
      </c>
      <c r="E15" s="17" t="s">
        <v>1038</v>
      </c>
      <c r="F15" s="18">
        <v>1</v>
      </c>
      <c r="G15" s="18">
        <v>0</v>
      </c>
      <c r="H15" s="18"/>
      <c r="I15" s="18"/>
      <c r="J15" s="18"/>
      <c r="K15" s="18">
        <v>1</v>
      </c>
      <c r="L15" s="17" t="s">
        <v>443</v>
      </c>
      <c r="M15" s="18">
        <f>0.2*(H15+100)/100*(I15+100)/100*(J15+100)/100</f>
        <v>0.2</v>
      </c>
      <c r="N15" s="18">
        <f t="shared" si="0"/>
        <v>0.2</v>
      </c>
      <c r="O15" s="17" t="s">
        <v>869</v>
      </c>
      <c r="P15" s="17" t="s">
        <v>1058</v>
      </c>
      <c r="Q15" s="1" t="s">
        <v>589</v>
      </c>
      <c r="R15" s="1" t="s">
        <v>446</v>
      </c>
      <c r="S15">
        <v>0.2</v>
      </c>
      <c r="T15" s="1" t="s">
        <v>628</v>
      </c>
      <c r="X15">
        <f>N15</f>
        <v>0.2</v>
      </c>
    </row>
    <row r="16" spans="1:33" ht="30" customHeight="1" x14ac:dyDescent="0.3">
      <c r="A16" s="17" t="s">
        <v>631</v>
      </c>
      <c r="B16" s="17" t="s">
        <v>629</v>
      </c>
      <c r="C16" s="17" t="s">
        <v>630</v>
      </c>
      <c r="D16" s="17" t="s">
        <v>113</v>
      </c>
      <c r="E16" s="17" t="s">
        <v>1038</v>
      </c>
      <c r="F16" s="18">
        <v>1</v>
      </c>
      <c r="G16" s="18">
        <v>0</v>
      </c>
      <c r="H16" s="18"/>
      <c r="I16" s="18"/>
      <c r="J16" s="18"/>
      <c r="K16" s="18">
        <v>1</v>
      </c>
      <c r="L16" s="17" t="s">
        <v>443</v>
      </c>
      <c r="M16" s="18">
        <f>0.76*(H16+100)/100*(I16+100)/100*(J16+100)/100</f>
        <v>0.76</v>
      </c>
      <c r="N16" s="18">
        <f t="shared" si="0"/>
        <v>0.76</v>
      </c>
      <c r="O16" s="17" t="s">
        <v>869</v>
      </c>
      <c r="P16" s="17" t="s">
        <v>1059</v>
      </c>
      <c r="Q16" s="1" t="s">
        <v>589</v>
      </c>
      <c r="R16" s="1" t="s">
        <v>446</v>
      </c>
      <c r="S16">
        <v>0.76</v>
      </c>
      <c r="T16" s="1" t="s">
        <v>632</v>
      </c>
      <c r="X16">
        <f>N16</f>
        <v>0.76</v>
      </c>
    </row>
    <row r="17" spans="1:24" ht="30" customHeight="1" x14ac:dyDescent="0.3">
      <c r="A17" s="17" t="s">
        <v>635</v>
      </c>
      <c r="B17" s="17" t="s">
        <v>633</v>
      </c>
      <c r="C17" s="17" t="s">
        <v>634</v>
      </c>
      <c r="D17" s="17" t="s">
        <v>113</v>
      </c>
      <c r="E17" s="17" t="s">
        <v>1038</v>
      </c>
      <c r="F17" s="18">
        <v>3</v>
      </c>
      <c r="G17" s="18">
        <v>0</v>
      </c>
      <c r="H17" s="18"/>
      <c r="I17" s="18"/>
      <c r="J17" s="18"/>
      <c r="K17" s="18">
        <v>3</v>
      </c>
      <c r="L17" s="17" t="s">
        <v>448</v>
      </c>
      <c r="M17" s="18">
        <f>0.4*(H17+100)/100*(I17+100)/100*(J17+100)/100</f>
        <v>0.4</v>
      </c>
      <c r="N17" s="18">
        <f t="shared" si="0"/>
        <v>1.2000000000000002</v>
      </c>
      <c r="O17" s="17" t="s">
        <v>870</v>
      </c>
      <c r="P17" s="17" t="s">
        <v>1060</v>
      </c>
      <c r="Q17" s="1" t="s">
        <v>589</v>
      </c>
      <c r="R17" s="1" t="s">
        <v>449</v>
      </c>
      <c r="S17">
        <v>0.4</v>
      </c>
      <c r="T17" s="1" t="s">
        <v>636</v>
      </c>
      <c r="V17">
        <f t="shared" ref="V17:V24" si="2">N17</f>
        <v>1.2000000000000002</v>
      </c>
    </row>
    <row r="18" spans="1:24" ht="30" customHeight="1" x14ac:dyDescent="0.3">
      <c r="A18" s="17" t="s">
        <v>642</v>
      </c>
      <c r="B18" s="17" t="s">
        <v>505</v>
      </c>
      <c r="C18" s="17" t="s">
        <v>641</v>
      </c>
      <c r="D18" s="17" t="s">
        <v>68</v>
      </c>
      <c r="E18" s="17" t="s">
        <v>1036</v>
      </c>
      <c r="F18" s="18">
        <v>2</v>
      </c>
      <c r="G18" s="18">
        <v>0</v>
      </c>
      <c r="H18" s="18"/>
      <c r="I18" s="18"/>
      <c r="J18" s="18"/>
      <c r="K18" s="18">
        <v>2</v>
      </c>
      <c r="L18" s="17" t="s">
        <v>448</v>
      </c>
      <c r="M18" s="18">
        <f>0.338*(H18+100)/100*(I18+100)/100*(J18+100)/100</f>
        <v>0.33800000000000002</v>
      </c>
      <c r="N18" s="18">
        <f t="shared" si="0"/>
        <v>0.67600000000000005</v>
      </c>
      <c r="O18" s="17" t="s">
        <v>870</v>
      </c>
      <c r="P18" s="17" t="s">
        <v>1061</v>
      </c>
      <c r="Q18" s="1" t="s">
        <v>589</v>
      </c>
      <c r="R18" s="1" t="s">
        <v>449</v>
      </c>
      <c r="S18">
        <v>0.33800000000000002</v>
      </c>
      <c r="T18" s="1" t="s">
        <v>643</v>
      </c>
      <c r="V18">
        <f t="shared" si="2"/>
        <v>0.67600000000000005</v>
      </c>
    </row>
    <row r="19" spans="1:24" ht="30" customHeight="1" x14ac:dyDescent="0.3">
      <c r="A19" s="17" t="s">
        <v>507</v>
      </c>
      <c r="B19" s="17" t="s">
        <v>505</v>
      </c>
      <c r="C19" s="17" t="s">
        <v>506</v>
      </c>
      <c r="D19" s="17" t="s">
        <v>68</v>
      </c>
      <c r="E19" s="17" t="s">
        <v>1036</v>
      </c>
      <c r="F19" s="18">
        <v>1</v>
      </c>
      <c r="G19" s="18">
        <v>0</v>
      </c>
      <c r="H19" s="18"/>
      <c r="I19" s="18"/>
      <c r="J19" s="18"/>
      <c r="K19" s="18">
        <v>1</v>
      </c>
      <c r="L19" s="17" t="s">
        <v>448</v>
      </c>
      <c r="M19" s="18">
        <f>0.182*(H19+100)/100*(I19+100)/100*(J19+100)/100</f>
        <v>0.182</v>
      </c>
      <c r="N19" s="18">
        <f t="shared" si="0"/>
        <v>0.182</v>
      </c>
      <c r="O19" s="17" t="s">
        <v>870</v>
      </c>
      <c r="P19" s="17" t="s">
        <v>1048</v>
      </c>
      <c r="Q19" s="1" t="s">
        <v>589</v>
      </c>
      <c r="R19" s="1" t="s">
        <v>449</v>
      </c>
      <c r="S19">
        <v>0.182</v>
      </c>
      <c r="T19" s="1" t="s">
        <v>644</v>
      </c>
      <c r="V19">
        <f t="shared" si="2"/>
        <v>0.182</v>
      </c>
    </row>
    <row r="20" spans="1:24" ht="30" customHeight="1" x14ac:dyDescent="0.3">
      <c r="A20" s="17" t="s">
        <v>509</v>
      </c>
      <c r="B20" s="17" t="s">
        <v>505</v>
      </c>
      <c r="C20" s="17" t="s">
        <v>508</v>
      </c>
      <c r="D20" s="17" t="s">
        <v>68</v>
      </c>
      <c r="E20" s="17" t="s">
        <v>1036</v>
      </c>
      <c r="F20" s="18">
        <v>5</v>
      </c>
      <c r="G20" s="18">
        <v>0</v>
      </c>
      <c r="H20" s="18"/>
      <c r="I20" s="18"/>
      <c r="J20" s="18"/>
      <c r="K20" s="18">
        <v>5</v>
      </c>
      <c r="L20" s="17" t="s">
        <v>448</v>
      </c>
      <c r="M20" s="18">
        <f>0.133*(H20+100)/100*(I20+100)/100*(J20+100)/100</f>
        <v>0.13300000000000001</v>
      </c>
      <c r="N20" s="18">
        <f t="shared" si="0"/>
        <v>0.66500000000000004</v>
      </c>
      <c r="O20" s="17" t="s">
        <v>870</v>
      </c>
      <c r="P20" s="17" t="s">
        <v>1037</v>
      </c>
      <c r="Q20" s="1" t="s">
        <v>589</v>
      </c>
      <c r="R20" s="1" t="s">
        <v>449</v>
      </c>
      <c r="S20">
        <v>0.13300000000000001</v>
      </c>
      <c r="T20" s="1" t="s">
        <v>645</v>
      </c>
      <c r="V20">
        <f t="shared" si="2"/>
        <v>0.66500000000000004</v>
      </c>
    </row>
    <row r="21" spans="1:24" ht="30" customHeight="1" x14ac:dyDescent="0.3">
      <c r="A21" s="17" t="s">
        <v>647</v>
      </c>
      <c r="B21" s="17" t="s">
        <v>436</v>
      </c>
      <c r="C21" s="17" t="s">
        <v>646</v>
      </c>
      <c r="D21" s="17" t="s">
        <v>68</v>
      </c>
      <c r="E21" s="17" t="s">
        <v>1036</v>
      </c>
      <c r="F21" s="18">
        <v>1</v>
      </c>
      <c r="G21" s="18">
        <v>0</v>
      </c>
      <c r="H21" s="18"/>
      <c r="I21" s="18"/>
      <c r="J21" s="18"/>
      <c r="K21" s="18">
        <v>3</v>
      </c>
      <c r="L21" s="17" t="s">
        <v>448</v>
      </c>
      <c r="M21" s="18">
        <f>0.19*(H21+100)/100*(I21+100)/100*(J21+100)/100</f>
        <v>0.19</v>
      </c>
      <c r="N21" s="18">
        <f t="shared" si="0"/>
        <v>0.19</v>
      </c>
      <c r="O21" s="17" t="s">
        <v>870</v>
      </c>
      <c r="P21" s="17" t="s">
        <v>1062</v>
      </c>
      <c r="Q21" s="1" t="s">
        <v>589</v>
      </c>
      <c r="R21" s="1" t="s">
        <v>449</v>
      </c>
      <c r="S21">
        <v>0.19</v>
      </c>
      <c r="T21" s="1" t="s">
        <v>648</v>
      </c>
      <c r="V21">
        <f t="shared" si="2"/>
        <v>0.19</v>
      </c>
    </row>
    <row r="22" spans="1:24" ht="30" customHeight="1" x14ac:dyDescent="0.3">
      <c r="A22" s="17" t="s">
        <v>438</v>
      </c>
      <c r="B22" s="17" t="s">
        <v>436</v>
      </c>
      <c r="C22" s="17" t="s">
        <v>437</v>
      </c>
      <c r="D22" s="17" t="s">
        <v>68</v>
      </c>
      <c r="E22" s="17" t="s">
        <v>1036</v>
      </c>
      <c r="F22" s="18">
        <v>7</v>
      </c>
      <c r="G22" s="18">
        <v>0</v>
      </c>
      <c r="H22" s="18"/>
      <c r="I22" s="18"/>
      <c r="J22" s="18"/>
      <c r="K22" s="18">
        <v>7</v>
      </c>
      <c r="L22" s="17" t="s">
        <v>448</v>
      </c>
      <c r="M22" s="18">
        <f>0.133*(H22+100)/100*(I22+100)/100*(J22+100)/100</f>
        <v>0.13300000000000001</v>
      </c>
      <c r="N22" s="18">
        <f t="shared" si="0"/>
        <v>0.93100000000000005</v>
      </c>
      <c r="O22" s="17" t="s">
        <v>870</v>
      </c>
      <c r="P22" s="17" t="s">
        <v>1037</v>
      </c>
      <c r="Q22" s="1" t="s">
        <v>589</v>
      </c>
      <c r="R22" s="1" t="s">
        <v>449</v>
      </c>
      <c r="S22">
        <v>0.13300000000000001</v>
      </c>
      <c r="T22" s="1" t="s">
        <v>649</v>
      </c>
      <c r="V22">
        <f t="shared" si="2"/>
        <v>0.93100000000000005</v>
      </c>
    </row>
    <row r="23" spans="1:24" ht="30" customHeight="1" x14ac:dyDescent="0.3">
      <c r="A23" s="17" t="s">
        <v>512</v>
      </c>
      <c r="B23" s="17" t="s">
        <v>510</v>
      </c>
      <c r="C23" s="17" t="s">
        <v>511</v>
      </c>
      <c r="D23" s="17" t="s">
        <v>68</v>
      </c>
      <c r="E23" s="17" t="s">
        <v>1036</v>
      </c>
      <c r="F23" s="18">
        <v>1</v>
      </c>
      <c r="G23" s="18">
        <v>0</v>
      </c>
      <c r="H23" s="18"/>
      <c r="I23" s="18"/>
      <c r="J23" s="18"/>
      <c r="K23" s="18">
        <v>1</v>
      </c>
      <c r="L23" s="17" t="s">
        <v>448</v>
      </c>
      <c r="M23" s="18">
        <f>0.133*(H23+100)/100*(I23+100)/100*(J23+100)/100</f>
        <v>0.13300000000000001</v>
      </c>
      <c r="N23" s="18">
        <f t="shared" si="0"/>
        <v>0.13300000000000001</v>
      </c>
      <c r="O23" s="17" t="s">
        <v>870</v>
      </c>
      <c r="P23" s="17" t="s">
        <v>1037</v>
      </c>
      <c r="Q23" s="1" t="s">
        <v>589</v>
      </c>
      <c r="R23" s="1" t="s">
        <v>449</v>
      </c>
      <c r="S23">
        <v>0.13300000000000001</v>
      </c>
      <c r="T23" s="1" t="s">
        <v>650</v>
      </c>
      <c r="V23">
        <f t="shared" si="2"/>
        <v>0.13300000000000001</v>
      </c>
    </row>
    <row r="24" spans="1:24" ht="30" customHeight="1" x14ac:dyDescent="0.3">
      <c r="A24" s="17" t="s">
        <v>654</v>
      </c>
      <c r="B24" s="17" t="s">
        <v>652</v>
      </c>
      <c r="C24" s="17" t="s">
        <v>653</v>
      </c>
      <c r="D24" s="17" t="s">
        <v>68</v>
      </c>
      <c r="E24" s="17" t="s">
        <v>1063</v>
      </c>
      <c r="F24" s="18">
        <v>1</v>
      </c>
      <c r="G24" s="18">
        <v>0</v>
      </c>
      <c r="H24" s="18"/>
      <c r="I24" s="18"/>
      <c r="J24" s="18"/>
      <c r="K24" s="18">
        <v>7</v>
      </c>
      <c r="L24" s="17" t="s">
        <v>448</v>
      </c>
      <c r="M24" s="18">
        <f>0.3*(H24+100)/100*(I24+100)/100*(J24+100)/100</f>
        <v>0.3</v>
      </c>
      <c r="N24" s="18">
        <f t="shared" si="0"/>
        <v>0.3</v>
      </c>
      <c r="O24" s="17" t="s">
        <v>870</v>
      </c>
      <c r="P24" s="17" t="s">
        <v>1064</v>
      </c>
      <c r="Q24" s="1" t="s">
        <v>589</v>
      </c>
      <c r="R24" s="1" t="s">
        <v>449</v>
      </c>
      <c r="S24">
        <v>0.3</v>
      </c>
      <c r="T24" s="1" t="s">
        <v>655</v>
      </c>
      <c r="V24">
        <f t="shared" si="2"/>
        <v>0.3</v>
      </c>
    </row>
    <row r="25" spans="1:24" ht="30" customHeight="1" x14ac:dyDescent="0.3">
      <c r="A25" s="17" t="s">
        <v>658</v>
      </c>
      <c r="B25" s="17" t="s">
        <v>656</v>
      </c>
      <c r="C25" s="17" t="s">
        <v>657</v>
      </c>
      <c r="D25" s="17" t="s">
        <v>68</v>
      </c>
      <c r="E25" s="17" t="s">
        <v>1038</v>
      </c>
      <c r="F25" s="18">
        <v>1</v>
      </c>
      <c r="G25" s="18">
        <v>0</v>
      </c>
      <c r="H25" s="18"/>
      <c r="I25" s="18"/>
      <c r="J25" s="18"/>
      <c r="K25" s="18">
        <v>3</v>
      </c>
      <c r="L25" s="17" t="s">
        <v>443</v>
      </c>
      <c r="M25" s="18">
        <f>0.54*(H25+100)/100*(I25+100)/100*(J25+100)/100</f>
        <v>0.54</v>
      </c>
      <c r="N25" s="18">
        <f t="shared" si="0"/>
        <v>0.54</v>
      </c>
      <c r="O25" s="17" t="s">
        <v>869</v>
      </c>
      <c r="P25" s="17" t="s">
        <v>1065</v>
      </c>
      <c r="Q25" s="1" t="s">
        <v>589</v>
      </c>
      <c r="R25" s="1" t="s">
        <v>446</v>
      </c>
      <c r="S25">
        <v>0.54</v>
      </c>
      <c r="T25" s="1" t="s">
        <v>659</v>
      </c>
      <c r="X25">
        <f>N25</f>
        <v>0.54</v>
      </c>
    </row>
    <row r="26" spans="1:24" ht="30" customHeight="1" x14ac:dyDescent="0.3">
      <c r="A26" s="17" t="s">
        <v>662</v>
      </c>
      <c r="B26" s="17" t="s">
        <v>660</v>
      </c>
      <c r="C26" s="17" t="s">
        <v>661</v>
      </c>
      <c r="D26" s="17" t="s">
        <v>113</v>
      </c>
      <c r="E26" s="17" t="s">
        <v>1066</v>
      </c>
      <c r="F26" s="18">
        <v>1</v>
      </c>
      <c r="G26" s="18">
        <v>0</v>
      </c>
      <c r="H26" s="18"/>
      <c r="I26" s="18"/>
      <c r="J26" s="18"/>
      <c r="K26" s="18">
        <v>3</v>
      </c>
      <c r="L26" s="17" t="s">
        <v>443</v>
      </c>
      <c r="M26" s="18">
        <f>0.0728*(H26+100)/100*(I26+100)/100*(J26+100)/100</f>
        <v>7.2800000000000004E-2</v>
      </c>
      <c r="N26" s="18">
        <f t="shared" si="0"/>
        <v>7.2800000000000004E-2</v>
      </c>
      <c r="O26" s="17" t="s">
        <v>869</v>
      </c>
      <c r="P26" s="17" t="s">
        <v>1067</v>
      </c>
      <c r="Q26" s="1" t="s">
        <v>589</v>
      </c>
      <c r="R26" s="1" t="s">
        <v>446</v>
      </c>
      <c r="S26">
        <v>7.2800000000000004E-2</v>
      </c>
      <c r="T26" s="1" t="s">
        <v>663</v>
      </c>
      <c r="X26">
        <f>N26</f>
        <v>7.2800000000000004E-2</v>
      </c>
    </row>
    <row r="27" spans="1:24" ht="30" customHeight="1" x14ac:dyDescent="0.3">
      <c r="A27" s="17" t="s">
        <v>521</v>
      </c>
      <c r="B27" s="17" t="s">
        <v>519</v>
      </c>
      <c r="C27" s="17" t="s">
        <v>520</v>
      </c>
      <c r="D27" s="17" t="s">
        <v>68</v>
      </c>
      <c r="E27" s="17" t="s">
        <v>1038</v>
      </c>
      <c r="F27" s="18">
        <v>2</v>
      </c>
      <c r="G27" s="18">
        <v>0</v>
      </c>
      <c r="H27" s="18"/>
      <c r="I27" s="18"/>
      <c r="J27" s="18"/>
      <c r="K27" s="18">
        <v>5</v>
      </c>
      <c r="L27" s="17" t="s">
        <v>443</v>
      </c>
      <c r="M27" s="18">
        <f>0.36*(H27+100)/100*(I27+100)/100*(J27+100)/100</f>
        <v>0.36</v>
      </c>
      <c r="N27" s="18">
        <f t="shared" si="0"/>
        <v>0.72</v>
      </c>
      <c r="O27" s="17" t="s">
        <v>869</v>
      </c>
      <c r="P27" s="17" t="s">
        <v>1050</v>
      </c>
      <c r="Q27" s="1" t="s">
        <v>589</v>
      </c>
      <c r="R27" s="1" t="s">
        <v>446</v>
      </c>
      <c r="S27">
        <v>0.36</v>
      </c>
      <c r="T27" s="1" t="s">
        <v>664</v>
      </c>
      <c r="X27">
        <f>N27</f>
        <v>0.72</v>
      </c>
    </row>
    <row r="28" spans="1:24" ht="30" customHeight="1" x14ac:dyDescent="0.3">
      <c r="A28" s="17" t="s">
        <v>524</v>
      </c>
      <c r="B28" s="17" t="s">
        <v>522</v>
      </c>
      <c r="C28" s="17" t="s">
        <v>523</v>
      </c>
      <c r="D28" s="17" t="s">
        <v>68</v>
      </c>
      <c r="E28" s="17" t="s">
        <v>1038</v>
      </c>
      <c r="F28" s="18">
        <v>2</v>
      </c>
      <c r="G28" s="18">
        <v>0</v>
      </c>
      <c r="H28" s="18"/>
      <c r="I28" s="18"/>
      <c r="J28" s="18"/>
      <c r="K28" s="18">
        <v>5</v>
      </c>
      <c r="L28" s="17" t="s">
        <v>443</v>
      </c>
      <c r="M28" s="18">
        <f>0.18*(H28+100)/100*(I28+100)/100*(J28+100)/100</f>
        <v>0.18</v>
      </c>
      <c r="N28" s="18">
        <f t="shared" si="0"/>
        <v>0.36</v>
      </c>
      <c r="O28" s="17" t="s">
        <v>869</v>
      </c>
      <c r="P28" s="17" t="s">
        <v>1043</v>
      </c>
      <c r="Q28" s="1" t="s">
        <v>589</v>
      </c>
      <c r="R28" s="1" t="s">
        <v>446</v>
      </c>
      <c r="S28">
        <v>0.18</v>
      </c>
      <c r="T28" s="1" t="s">
        <v>665</v>
      </c>
      <c r="X28">
        <f>N28</f>
        <v>0.36</v>
      </c>
    </row>
    <row r="29" spans="1:24" ht="30" customHeight="1" x14ac:dyDescent="0.3">
      <c r="A29" s="17" t="s">
        <v>668</v>
      </c>
      <c r="B29" s="17" t="s">
        <v>666</v>
      </c>
      <c r="C29" s="17" t="s">
        <v>667</v>
      </c>
      <c r="D29" s="17" t="s">
        <v>68</v>
      </c>
      <c r="E29" s="17" t="s">
        <v>1038</v>
      </c>
      <c r="F29" s="18">
        <v>2</v>
      </c>
      <c r="G29" s="18">
        <v>0</v>
      </c>
      <c r="H29" s="18"/>
      <c r="I29" s="18"/>
      <c r="J29" s="18"/>
      <c r="K29" s="18">
        <v>3</v>
      </c>
      <c r="L29" s="17" t="s">
        <v>443</v>
      </c>
      <c r="M29" s="18">
        <f>0.18*(H29+100)/100*(I29+100)/100*(J29+100)/100</f>
        <v>0.18</v>
      </c>
      <c r="N29" s="18">
        <f t="shared" si="0"/>
        <v>0.36</v>
      </c>
      <c r="O29" s="17" t="s">
        <v>869</v>
      </c>
      <c r="P29" s="17" t="s">
        <v>1043</v>
      </c>
      <c r="Q29" s="1" t="s">
        <v>589</v>
      </c>
      <c r="R29" s="1" t="s">
        <v>446</v>
      </c>
      <c r="S29">
        <v>0.18</v>
      </c>
      <c r="T29" s="1" t="s">
        <v>669</v>
      </c>
      <c r="X29">
        <f>N29</f>
        <v>0.36</v>
      </c>
    </row>
    <row r="30" spans="1:24" ht="30" customHeight="1" x14ac:dyDescent="0.3">
      <c r="A30" s="17" t="s">
        <v>672</v>
      </c>
      <c r="B30" s="17" t="s">
        <v>670</v>
      </c>
      <c r="C30" s="17" t="s">
        <v>671</v>
      </c>
      <c r="D30" s="17" t="s">
        <v>68</v>
      </c>
      <c r="E30" s="17" t="s">
        <v>1040</v>
      </c>
      <c r="F30" s="18">
        <v>1</v>
      </c>
      <c r="G30" s="18">
        <v>0</v>
      </c>
      <c r="H30" s="18"/>
      <c r="I30" s="18"/>
      <c r="J30" s="18"/>
      <c r="K30" s="18">
        <v>1</v>
      </c>
      <c r="L30" s="17" t="s">
        <v>448</v>
      </c>
      <c r="M30" s="18">
        <f>0.085*(H30+100)/100*(I30+100)/100*(J30+100)/100</f>
        <v>8.5000000000000006E-2</v>
      </c>
      <c r="N30" s="18">
        <f t="shared" si="0"/>
        <v>8.5000000000000006E-2</v>
      </c>
      <c r="O30" s="17" t="s">
        <v>870</v>
      </c>
      <c r="P30" s="17" t="s">
        <v>1068</v>
      </c>
      <c r="Q30" s="1" t="s">
        <v>589</v>
      </c>
      <c r="R30" s="1" t="s">
        <v>449</v>
      </c>
      <c r="S30">
        <v>8.5000000000000006E-2</v>
      </c>
      <c r="T30" s="1" t="s">
        <v>673</v>
      </c>
      <c r="V30">
        <f>N30</f>
        <v>8.5000000000000006E-2</v>
      </c>
    </row>
    <row r="31" spans="1:24" ht="30" customHeight="1" x14ac:dyDescent="0.3">
      <c r="A31" s="17" t="s">
        <v>676</v>
      </c>
      <c r="B31" s="17" t="s">
        <v>674</v>
      </c>
      <c r="C31" s="17" t="s">
        <v>675</v>
      </c>
      <c r="D31" s="17" t="s">
        <v>68</v>
      </c>
      <c r="E31" s="17" t="s">
        <v>1040</v>
      </c>
      <c r="F31" s="18">
        <v>1</v>
      </c>
      <c r="G31" s="18">
        <v>0</v>
      </c>
      <c r="H31" s="18"/>
      <c r="I31" s="18"/>
      <c r="J31" s="18"/>
      <c r="K31" s="18">
        <v>1</v>
      </c>
      <c r="L31" s="17" t="s">
        <v>448</v>
      </c>
      <c r="M31" s="18">
        <f>0.085*(H31+100)/100*(I31+100)/100*(J31+100)/100</f>
        <v>8.5000000000000006E-2</v>
      </c>
      <c r="N31" s="18">
        <f t="shared" si="0"/>
        <v>8.5000000000000006E-2</v>
      </c>
      <c r="O31" s="17" t="s">
        <v>870</v>
      </c>
      <c r="P31" s="17" t="s">
        <v>1068</v>
      </c>
      <c r="Q31" s="1" t="s">
        <v>589</v>
      </c>
      <c r="R31" s="1" t="s">
        <v>449</v>
      </c>
      <c r="S31">
        <v>8.5000000000000006E-2</v>
      </c>
      <c r="T31" s="1" t="s">
        <v>677</v>
      </c>
      <c r="V31">
        <f>N31</f>
        <v>8.5000000000000006E-2</v>
      </c>
    </row>
    <row r="32" spans="1:24" ht="30" customHeight="1" x14ac:dyDescent="0.3">
      <c r="A32" s="17" t="s">
        <v>680</v>
      </c>
      <c r="B32" s="17" t="s">
        <v>678</v>
      </c>
      <c r="C32" s="17" t="s">
        <v>679</v>
      </c>
      <c r="D32" s="17" t="s">
        <v>68</v>
      </c>
      <c r="E32" s="17" t="s">
        <v>1040</v>
      </c>
      <c r="F32" s="18">
        <v>8</v>
      </c>
      <c r="G32" s="18">
        <v>0</v>
      </c>
      <c r="H32" s="18"/>
      <c r="I32" s="18"/>
      <c r="J32" s="18"/>
      <c r="K32" s="18">
        <v>14</v>
      </c>
      <c r="L32" s="17" t="s">
        <v>448</v>
      </c>
      <c r="M32" s="18">
        <f>0.065*(H32+100)/100*(I32+100)/100*(J32+100)/100</f>
        <v>6.5000000000000002E-2</v>
      </c>
      <c r="N32" s="18">
        <f t="shared" si="0"/>
        <v>0.52</v>
      </c>
      <c r="O32" s="17" t="s">
        <v>870</v>
      </c>
      <c r="P32" s="17" t="s">
        <v>1049</v>
      </c>
      <c r="Q32" s="1" t="s">
        <v>589</v>
      </c>
      <c r="R32" s="1" t="s">
        <v>449</v>
      </c>
      <c r="S32">
        <v>6.5000000000000002E-2</v>
      </c>
      <c r="T32" s="1" t="s">
        <v>681</v>
      </c>
      <c r="V32">
        <f>N32</f>
        <v>0.52</v>
      </c>
    </row>
    <row r="33" spans="1:27" ht="30" customHeight="1" x14ac:dyDescent="0.3">
      <c r="A33" s="17" t="s">
        <v>684</v>
      </c>
      <c r="B33" s="17" t="s">
        <v>682</v>
      </c>
      <c r="C33" s="17" t="s">
        <v>683</v>
      </c>
      <c r="D33" s="17" t="s">
        <v>68</v>
      </c>
      <c r="E33" s="17" t="s">
        <v>1040</v>
      </c>
      <c r="F33" s="18">
        <v>4</v>
      </c>
      <c r="G33" s="18">
        <v>0</v>
      </c>
      <c r="H33" s="18"/>
      <c r="I33" s="18"/>
      <c r="J33" s="18"/>
      <c r="K33" s="18">
        <v>12</v>
      </c>
      <c r="L33" s="17" t="s">
        <v>448</v>
      </c>
      <c r="M33" s="18">
        <f>0.1*(H33+100)/100*(I33+100)/100*(J33+100)/100</f>
        <v>0.1</v>
      </c>
      <c r="N33" s="18">
        <f t="shared" si="0"/>
        <v>0.4</v>
      </c>
      <c r="O33" s="17" t="s">
        <v>870</v>
      </c>
      <c r="P33" s="17" t="s">
        <v>1069</v>
      </c>
      <c r="Q33" s="1" t="s">
        <v>589</v>
      </c>
      <c r="R33" s="1" t="s">
        <v>449</v>
      </c>
      <c r="S33">
        <v>0.1</v>
      </c>
      <c r="T33" s="1" t="s">
        <v>685</v>
      </c>
      <c r="V33">
        <f>N33</f>
        <v>0.4</v>
      </c>
    </row>
    <row r="34" spans="1:27" ht="30" customHeight="1" x14ac:dyDescent="0.3">
      <c r="A34" s="17" t="s">
        <v>687</v>
      </c>
      <c r="B34" s="17" t="s">
        <v>570</v>
      </c>
      <c r="C34" s="17" t="s">
        <v>686</v>
      </c>
      <c r="D34" s="17" t="s">
        <v>68</v>
      </c>
      <c r="E34" s="17" t="s">
        <v>1038</v>
      </c>
      <c r="F34" s="18">
        <v>2</v>
      </c>
      <c r="G34" s="18">
        <v>0</v>
      </c>
      <c r="H34" s="18"/>
      <c r="I34" s="18"/>
      <c r="J34" s="18"/>
      <c r="K34" s="18">
        <v>2</v>
      </c>
      <c r="L34" s="17" t="s">
        <v>443</v>
      </c>
      <c r="M34" s="18">
        <f>0.18*(H34+100)/100*(I34+100)/100*(J34+100)/100</f>
        <v>0.18</v>
      </c>
      <c r="N34" s="18">
        <f t="shared" si="0"/>
        <v>0.36</v>
      </c>
      <c r="O34" s="17" t="s">
        <v>869</v>
      </c>
      <c r="P34" s="17" t="s">
        <v>1043</v>
      </c>
      <c r="Q34" s="1" t="s">
        <v>589</v>
      </c>
      <c r="R34" s="1" t="s">
        <v>446</v>
      </c>
      <c r="S34">
        <v>0.18</v>
      </c>
      <c r="T34" s="1" t="s">
        <v>688</v>
      </c>
      <c r="X34">
        <f>N34</f>
        <v>0.36</v>
      </c>
    </row>
    <row r="35" spans="1:27" ht="30" customHeight="1" x14ac:dyDescent="0.3">
      <c r="A35" s="17" t="s">
        <v>572</v>
      </c>
      <c r="B35" s="17" t="s">
        <v>570</v>
      </c>
      <c r="C35" s="17" t="s">
        <v>571</v>
      </c>
      <c r="D35" s="17" t="s">
        <v>68</v>
      </c>
      <c r="E35" s="17" t="s">
        <v>1038</v>
      </c>
      <c r="F35" s="18">
        <v>7</v>
      </c>
      <c r="G35" s="18">
        <v>0</v>
      </c>
      <c r="H35" s="18"/>
      <c r="I35" s="18"/>
      <c r="J35" s="18"/>
      <c r="K35" s="18">
        <v>14</v>
      </c>
      <c r="L35" s="17" t="s">
        <v>443</v>
      </c>
      <c r="M35" s="18">
        <f>0.18*(H35+100)/100*(I35+100)/100*(J35+100)/100</f>
        <v>0.18</v>
      </c>
      <c r="N35" s="18">
        <f t="shared" si="0"/>
        <v>1.26</v>
      </c>
      <c r="O35" s="17" t="s">
        <v>869</v>
      </c>
      <c r="P35" s="17" t="s">
        <v>1043</v>
      </c>
      <c r="Q35" s="1" t="s">
        <v>589</v>
      </c>
      <c r="R35" s="1" t="s">
        <v>446</v>
      </c>
      <c r="S35">
        <v>0.18</v>
      </c>
      <c r="T35" s="1" t="s">
        <v>689</v>
      </c>
      <c r="X35">
        <f>N35</f>
        <v>1.26</v>
      </c>
    </row>
    <row r="36" spans="1:27" ht="30" customHeight="1" x14ac:dyDescent="0.3">
      <c r="A36" s="17" t="s">
        <v>531</v>
      </c>
      <c r="B36" s="17" t="s">
        <v>529</v>
      </c>
      <c r="C36" s="17" t="s">
        <v>530</v>
      </c>
      <c r="D36" s="17" t="s">
        <v>68</v>
      </c>
      <c r="E36" s="17" t="s">
        <v>1051</v>
      </c>
      <c r="F36" s="18">
        <v>1</v>
      </c>
      <c r="G36" s="18">
        <v>0</v>
      </c>
      <c r="H36" s="18"/>
      <c r="I36" s="18"/>
      <c r="J36" s="18"/>
      <c r="K36" s="18">
        <v>2</v>
      </c>
      <c r="L36" s="17" t="s">
        <v>448</v>
      </c>
      <c r="M36" s="18">
        <f>0.4*(H36+100)/100*(I36+100)/100*(J36+100)/100</f>
        <v>0.4</v>
      </c>
      <c r="N36" s="18">
        <f t="shared" si="0"/>
        <v>0.4</v>
      </c>
      <c r="O36" s="17" t="s">
        <v>870</v>
      </c>
      <c r="P36" s="17" t="s">
        <v>1052</v>
      </c>
      <c r="Q36" s="1" t="s">
        <v>589</v>
      </c>
      <c r="R36" s="1" t="s">
        <v>449</v>
      </c>
      <c r="S36">
        <v>0.4</v>
      </c>
      <c r="T36" s="1" t="s">
        <v>699</v>
      </c>
      <c r="V36">
        <f>N36</f>
        <v>0.4</v>
      </c>
    </row>
    <row r="37" spans="1:27" ht="30" customHeight="1" x14ac:dyDescent="0.3">
      <c r="A37" s="17" t="s">
        <v>534</v>
      </c>
      <c r="B37" s="17" t="s">
        <v>532</v>
      </c>
      <c r="C37" s="17" t="s">
        <v>533</v>
      </c>
      <c r="D37" s="17" t="s">
        <v>68</v>
      </c>
      <c r="E37" s="17" t="s">
        <v>1051</v>
      </c>
      <c r="F37" s="18">
        <v>1</v>
      </c>
      <c r="G37" s="18">
        <v>0</v>
      </c>
      <c r="H37" s="18"/>
      <c r="I37" s="18"/>
      <c r="J37" s="18"/>
      <c r="K37" s="18">
        <v>1</v>
      </c>
      <c r="L37" s="17" t="s">
        <v>448</v>
      </c>
      <c r="M37" s="18">
        <f>0.4*(H37+100)/100*(I37+100)/100*(J37+100)/100</f>
        <v>0.4</v>
      </c>
      <c r="N37" s="18">
        <f t="shared" si="0"/>
        <v>0.4</v>
      </c>
      <c r="O37" s="17" t="s">
        <v>870</v>
      </c>
      <c r="P37" s="17" t="s">
        <v>1052</v>
      </c>
      <c r="Q37" s="1" t="s">
        <v>589</v>
      </c>
      <c r="R37" s="1" t="s">
        <v>449</v>
      </c>
      <c r="S37">
        <v>0.4</v>
      </c>
      <c r="T37" s="1" t="s">
        <v>700</v>
      </c>
      <c r="V37">
        <f>N37</f>
        <v>0.4</v>
      </c>
    </row>
    <row r="38" spans="1:27" ht="30" customHeight="1" x14ac:dyDescent="0.3">
      <c r="A38" s="17" t="s">
        <v>537</v>
      </c>
      <c r="B38" s="17" t="s">
        <v>535</v>
      </c>
      <c r="C38" s="17" t="s">
        <v>536</v>
      </c>
      <c r="D38" s="17" t="s">
        <v>68</v>
      </c>
      <c r="E38" s="17" t="s">
        <v>1053</v>
      </c>
      <c r="F38" s="18">
        <v>1</v>
      </c>
      <c r="G38" s="18">
        <v>0</v>
      </c>
      <c r="H38" s="18"/>
      <c r="I38" s="18"/>
      <c r="J38" s="18"/>
      <c r="K38" s="18">
        <v>1</v>
      </c>
      <c r="L38" s="17" t="s">
        <v>448</v>
      </c>
      <c r="M38" s="18">
        <f>0.065*(H38+100)/100*(I38+100)/100*(J38+100)/100</f>
        <v>6.5000000000000002E-2</v>
      </c>
      <c r="N38" s="18">
        <f t="shared" si="0"/>
        <v>6.5000000000000002E-2</v>
      </c>
      <c r="O38" s="17" t="s">
        <v>870</v>
      </c>
      <c r="P38" s="17" t="s">
        <v>1049</v>
      </c>
      <c r="Q38" s="1" t="s">
        <v>589</v>
      </c>
      <c r="R38" s="1" t="s">
        <v>449</v>
      </c>
      <c r="S38">
        <v>6.5000000000000002E-2</v>
      </c>
      <c r="T38" s="1" t="s">
        <v>701</v>
      </c>
      <c r="V38">
        <f>N38</f>
        <v>6.5000000000000002E-2</v>
      </c>
    </row>
    <row r="39" spans="1:27" ht="30" customHeight="1" x14ac:dyDescent="0.3">
      <c r="A39" s="17" t="s">
        <v>540</v>
      </c>
      <c r="B39" s="17" t="s">
        <v>538</v>
      </c>
      <c r="C39" s="17" t="s">
        <v>539</v>
      </c>
      <c r="D39" s="17" t="s">
        <v>68</v>
      </c>
      <c r="E39" s="17" t="s">
        <v>1051</v>
      </c>
      <c r="F39" s="18">
        <v>1</v>
      </c>
      <c r="G39" s="18">
        <v>0</v>
      </c>
      <c r="H39" s="18"/>
      <c r="I39" s="18"/>
      <c r="J39" s="18"/>
      <c r="K39" s="18">
        <v>2</v>
      </c>
      <c r="L39" s="17" t="s">
        <v>448</v>
      </c>
      <c r="M39" s="18">
        <f>0.48*(H39+100)/100*(I39+100)/100*(J39+100)/100</f>
        <v>0.48</v>
      </c>
      <c r="N39" s="18">
        <f t="shared" si="0"/>
        <v>0.48</v>
      </c>
      <c r="O39" s="17" t="s">
        <v>870</v>
      </c>
      <c r="P39" s="17" t="s">
        <v>1054</v>
      </c>
      <c r="Q39" s="1" t="s">
        <v>589</v>
      </c>
      <c r="R39" s="1" t="s">
        <v>449</v>
      </c>
      <c r="S39">
        <v>0.48</v>
      </c>
      <c r="T39" s="1" t="s">
        <v>702</v>
      </c>
      <c r="V39">
        <f>N39</f>
        <v>0.48</v>
      </c>
    </row>
    <row r="40" spans="1:27" ht="30" customHeight="1" x14ac:dyDescent="0.3">
      <c r="A40" s="17" t="s">
        <v>705</v>
      </c>
      <c r="B40" s="17" t="s">
        <v>703</v>
      </c>
      <c r="C40" s="17" t="s">
        <v>704</v>
      </c>
      <c r="D40" s="17" t="s">
        <v>68</v>
      </c>
      <c r="E40" s="17" t="s">
        <v>1051</v>
      </c>
      <c r="F40" s="18">
        <v>1</v>
      </c>
      <c r="G40" s="18">
        <v>0</v>
      </c>
      <c r="H40" s="18"/>
      <c r="I40" s="18"/>
      <c r="J40" s="18"/>
      <c r="K40" s="18">
        <v>1</v>
      </c>
      <c r="L40" s="17" t="s">
        <v>448</v>
      </c>
      <c r="M40" s="18">
        <f>0.08*(H40+100)/100*(I40+100)/100*(J40+100)/100</f>
        <v>0.08</v>
      </c>
      <c r="N40" s="18">
        <f t="shared" si="0"/>
        <v>0.08</v>
      </c>
      <c r="O40" s="17" t="s">
        <v>870</v>
      </c>
      <c r="P40" s="17" t="s">
        <v>1070</v>
      </c>
      <c r="Q40" s="1" t="s">
        <v>589</v>
      </c>
      <c r="R40" s="1" t="s">
        <v>449</v>
      </c>
      <c r="S40">
        <v>0.08</v>
      </c>
      <c r="T40" s="1" t="s">
        <v>706</v>
      </c>
      <c r="V40">
        <f>N40</f>
        <v>0.08</v>
      </c>
    </row>
    <row r="41" spans="1:27" ht="30" customHeight="1" x14ac:dyDescent="0.3">
      <c r="A41" s="17" t="s">
        <v>442</v>
      </c>
      <c r="B41" s="17" t="s">
        <v>439</v>
      </c>
      <c r="C41" s="17" t="s">
        <v>440</v>
      </c>
      <c r="D41" s="17" t="s">
        <v>441</v>
      </c>
      <c r="E41" s="17" t="s">
        <v>1038</v>
      </c>
      <c r="F41" s="18">
        <v>200</v>
      </c>
      <c r="G41" s="18">
        <v>0</v>
      </c>
      <c r="H41" s="18"/>
      <c r="I41" s="18"/>
      <c r="J41" s="18"/>
      <c r="K41" s="18">
        <v>200</v>
      </c>
      <c r="L41" s="17" t="s">
        <v>443</v>
      </c>
      <c r="M41" s="18">
        <f>0.055*(H41+100)/100*(I41+100)/100*(J41+100)/100</f>
        <v>5.5E-2</v>
      </c>
      <c r="N41" s="18">
        <f t="shared" si="0"/>
        <v>11</v>
      </c>
      <c r="O41" s="17" t="s">
        <v>869</v>
      </c>
      <c r="P41" s="17" t="s">
        <v>1039</v>
      </c>
      <c r="Q41" s="1" t="s">
        <v>589</v>
      </c>
      <c r="R41" s="1" t="s">
        <v>446</v>
      </c>
      <c r="S41">
        <v>5.5E-2</v>
      </c>
      <c r="T41" s="1" t="s">
        <v>709</v>
      </c>
      <c r="X41">
        <f>N41</f>
        <v>11</v>
      </c>
    </row>
    <row r="42" spans="1:27" ht="30" customHeight="1" x14ac:dyDescent="0.3">
      <c r="A42" s="17" t="s">
        <v>446</v>
      </c>
      <c r="B42" s="17" t="s">
        <v>443</v>
      </c>
      <c r="C42" s="17" t="s">
        <v>444</v>
      </c>
      <c r="D42" s="17" t="s">
        <v>256</v>
      </c>
      <c r="E42" s="17" t="s">
        <v>50</v>
      </c>
      <c r="F42" s="18">
        <f>SUM(X5:X41)</f>
        <v>16.912800000000001</v>
      </c>
      <c r="G42" s="18"/>
      <c r="H42" s="18"/>
      <c r="I42" s="18"/>
      <c r="J42" s="18"/>
      <c r="K42" s="18">
        <f>TRUNC(F42*공량설정_일위대가!B19/100, 공량설정_일위대가!C20)</f>
        <v>16.911999999999999</v>
      </c>
      <c r="L42" s="17" t="s">
        <v>50</v>
      </c>
      <c r="M42" s="18"/>
      <c r="N42" s="18"/>
      <c r="O42" s="18" t="s">
        <v>869</v>
      </c>
      <c r="P42" s="17" t="s">
        <v>50</v>
      </c>
      <c r="Q42" s="1" t="s">
        <v>589</v>
      </c>
      <c r="R42" s="1" t="s">
        <v>50</v>
      </c>
      <c r="T42" s="1" t="s">
        <v>710</v>
      </c>
    </row>
    <row r="43" spans="1:27" ht="30" customHeight="1" x14ac:dyDescent="0.3">
      <c r="A43" s="17" t="s">
        <v>449</v>
      </c>
      <c r="B43" s="17" t="s">
        <v>448</v>
      </c>
      <c r="C43" s="17" t="s">
        <v>444</v>
      </c>
      <c r="D43" s="17" t="s">
        <v>256</v>
      </c>
      <c r="E43" s="17" t="s">
        <v>50</v>
      </c>
      <c r="F43" s="18">
        <f>SUM(V5:V41)</f>
        <v>8.9520000000000017</v>
      </c>
      <c r="G43" s="18"/>
      <c r="H43" s="18"/>
      <c r="I43" s="18"/>
      <c r="J43" s="18"/>
      <c r="K43" s="18">
        <f>TRUNC(F43*공량설정_일위대가!B19/100, 공량설정_일위대가!C21)</f>
        <v>8.952</v>
      </c>
      <c r="L43" s="17" t="s">
        <v>50</v>
      </c>
      <c r="M43" s="18"/>
      <c r="N43" s="18"/>
      <c r="O43" s="18" t="s">
        <v>870</v>
      </c>
      <c r="P43" s="17" t="s">
        <v>50</v>
      </c>
      <c r="Q43" s="1" t="s">
        <v>589</v>
      </c>
      <c r="R43" s="1" t="s">
        <v>50</v>
      </c>
      <c r="T43" s="1" t="s">
        <v>711</v>
      </c>
    </row>
    <row r="44" spans="1:27" ht="30" customHeight="1" x14ac:dyDescent="0.3">
      <c r="A44" s="49" t="s">
        <v>1170</v>
      </c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</row>
    <row r="45" spans="1:27" ht="30" customHeight="1" x14ac:dyDescent="0.3">
      <c r="A45" s="17" t="s">
        <v>569</v>
      </c>
      <c r="B45" s="17" t="s">
        <v>567</v>
      </c>
      <c r="C45" s="17" t="s">
        <v>568</v>
      </c>
      <c r="D45" s="17" t="s">
        <v>113</v>
      </c>
      <c r="E45" s="17" t="s">
        <v>1055</v>
      </c>
      <c r="F45" s="18">
        <v>1</v>
      </c>
      <c r="G45" s="18">
        <v>0</v>
      </c>
      <c r="H45" s="18"/>
      <c r="I45" s="18"/>
      <c r="J45" s="18"/>
      <c r="K45" s="18">
        <v>1</v>
      </c>
      <c r="L45" s="17" t="s">
        <v>358</v>
      </c>
      <c r="M45" s="18">
        <f>0.22*(H45+100)/100*(I45+100)/100*(J45+100)/100</f>
        <v>0.22</v>
      </c>
      <c r="N45" s="18">
        <f>F45*M45</f>
        <v>0.22</v>
      </c>
      <c r="O45" s="17" t="s">
        <v>866</v>
      </c>
      <c r="P45" s="17" t="s">
        <v>1056</v>
      </c>
      <c r="Q45" s="1" t="s">
        <v>712</v>
      </c>
      <c r="R45" s="1" t="s">
        <v>359</v>
      </c>
      <c r="S45">
        <v>0.22</v>
      </c>
      <c r="T45" s="1" t="s">
        <v>734</v>
      </c>
      <c r="Y45">
        <f>N45</f>
        <v>0.22</v>
      </c>
    </row>
    <row r="46" spans="1:27" ht="30" customHeight="1" x14ac:dyDescent="0.3">
      <c r="A46" s="17" t="s">
        <v>50</v>
      </c>
      <c r="B46" s="17" t="s">
        <v>50</v>
      </c>
      <c r="C46" s="17" t="s">
        <v>50</v>
      </c>
      <c r="D46" s="17" t="s">
        <v>50</v>
      </c>
      <c r="E46" s="17" t="s">
        <v>50</v>
      </c>
      <c r="F46" s="18"/>
      <c r="G46" s="18"/>
      <c r="H46" s="18"/>
      <c r="I46" s="18"/>
      <c r="J46" s="18"/>
      <c r="K46" s="18"/>
      <c r="L46" s="17" t="s">
        <v>354</v>
      </c>
      <c r="M46" s="18">
        <f>0.36*(H45+100)/100*(I45+100)/100*(J45+100)/100</f>
        <v>0.36</v>
      </c>
      <c r="N46" s="18">
        <f>F45*M46</f>
        <v>0.36</v>
      </c>
      <c r="O46" s="17" t="s">
        <v>867</v>
      </c>
      <c r="P46" s="17" t="s">
        <v>1050</v>
      </c>
      <c r="Q46" s="1" t="s">
        <v>712</v>
      </c>
      <c r="R46" s="1" t="s">
        <v>356</v>
      </c>
      <c r="S46">
        <v>0.36</v>
      </c>
      <c r="T46" s="1" t="s">
        <v>734</v>
      </c>
      <c r="AA46">
        <f>N46</f>
        <v>0.36</v>
      </c>
    </row>
    <row r="47" spans="1:27" ht="30" customHeight="1" x14ac:dyDescent="0.3">
      <c r="A47" s="17" t="s">
        <v>572</v>
      </c>
      <c r="B47" s="17" t="s">
        <v>570</v>
      </c>
      <c r="C47" s="17" t="s">
        <v>571</v>
      </c>
      <c r="D47" s="17" t="s">
        <v>68</v>
      </c>
      <c r="E47" s="17" t="s">
        <v>1038</v>
      </c>
      <c r="F47" s="18">
        <v>22</v>
      </c>
      <c r="G47" s="18">
        <v>0</v>
      </c>
      <c r="H47" s="18"/>
      <c r="I47" s="18"/>
      <c r="J47" s="18"/>
      <c r="K47" s="18">
        <v>39</v>
      </c>
      <c r="L47" s="17" t="s">
        <v>443</v>
      </c>
      <c r="M47" s="18">
        <f>0.18*(H47+100)/100*(I47+100)/100*(J47+100)/100</f>
        <v>0.18</v>
      </c>
      <c r="N47" s="18">
        <f>F47*M47</f>
        <v>3.96</v>
      </c>
      <c r="O47" s="17" t="s">
        <v>869</v>
      </c>
      <c r="P47" s="17" t="s">
        <v>1043</v>
      </c>
      <c r="Q47" s="1" t="s">
        <v>712</v>
      </c>
      <c r="R47" s="1" t="s">
        <v>446</v>
      </c>
      <c r="S47">
        <v>0.18</v>
      </c>
      <c r="T47" s="1" t="s">
        <v>735</v>
      </c>
      <c r="X47">
        <f>N47</f>
        <v>3.96</v>
      </c>
    </row>
    <row r="48" spans="1:27" ht="30" customHeight="1" x14ac:dyDescent="0.3">
      <c r="A48" s="17" t="s">
        <v>442</v>
      </c>
      <c r="B48" s="17" t="s">
        <v>439</v>
      </c>
      <c r="C48" s="17" t="s">
        <v>440</v>
      </c>
      <c r="D48" s="17" t="s">
        <v>441</v>
      </c>
      <c r="E48" s="17" t="s">
        <v>1038</v>
      </c>
      <c r="F48" s="18">
        <v>120</v>
      </c>
      <c r="G48" s="18">
        <v>0</v>
      </c>
      <c r="H48" s="18"/>
      <c r="I48" s="18"/>
      <c r="J48" s="18"/>
      <c r="K48" s="18">
        <v>120</v>
      </c>
      <c r="L48" s="17" t="s">
        <v>443</v>
      </c>
      <c r="M48" s="18">
        <f>0.055*(H48+100)/100*(I48+100)/100*(J48+100)/100</f>
        <v>5.5E-2</v>
      </c>
      <c r="N48" s="18">
        <f>F48*M48</f>
        <v>6.6</v>
      </c>
      <c r="O48" s="17" t="s">
        <v>869</v>
      </c>
      <c r="P48" s="17" t="s">
        <v>1039</v>
      </c>
      <c r="Q48" s="1" t="s">
        <v>712</v>
      </c>
      <c r="R48" s="1" t="s">
        <v>446</v>
      </c>
      <c r="S48">
        <v>5.5E-2</v>
      </c>
      <c r="T48" s="1" t="s">
        <v>737</v>
      </c>
      <c r="X48">
        <f>N48</f>
        <v>6.6</v>
      </c>
    </row>
    <row r="49" spans="1:31" ht="30" customHeight="1" x14ac:dyDescent="0.3">
      <c r="A49" s="17" t="s">
        <v>359</v>
      </c>
      <c r="B49" s="17" t="s">
        <v>358</v>
      </c>
      <c r="C49" s="17" t="s">
        <v>355</v>
      </c>
      <c r="D49" s="17" t="s">
        <v>256</v>
      </c>
      <c r="E49" s="17" t="s">
        <v>50</v>
      </c>
      <c r="F49" s="18">
        <f>SUM(Y45:Y48)</f>
        <v>0.22</v>
      </c>
      <c r="G49" s="18"/>
      <c r="H49" s="18"/>
      <c r="I49" s="18"/>
      <c r="J49" s="18"/>
      <c r="K49" s="18">
        <f>TRUNC(F49*공량설정_일위대가!B22/100, 공량설정_일위대가!C23)</f>
        <v>0.22</v>
      </c>
      <c r="L49" s="17" t="s">
        <v>50</v>
      </c>
      <c r="M49" s="18"/>
      <c r="N49" s="18"/>
      <c r="O49" s="18" t="s">
        <v>866</v>
      </c>
      <c r="P49" s="17" t="s">
        <v>50</v>
      </c>
      <c r="Q49" s="1" t="s">
        <v>712</v>
      </c>
      <c r="R49" s="1" t="s">
        <v>50</v>
      </c>
      <c r="T49" s="1" t="s">
        <v>739</v>
      </c>
    </row>
    <row r="50" spans="1:31" ht="30" customHeight="1" x14ac:dyDescent="0.3">
      <c r="A50" s="17" t="s">
        <v>356</v>
      </c>
      <c r="B50" s="17" t="s">
        <v>354</v>
      </c>
      <c r="C50" s="17" t="s">
        <v>355</v>
      </c>
      <c r="D50" s="17" t="s">
        <v>256</v>
      </c>
      <c r="E50" s="17" t="s">
        <v>50</v>
      </c>
      <c r="F50" s="18">
        <f>SUM(AA45:AA48)</f>
        <v>0.36</v>
      </c>
      <c r="G50" s="18"/>
      <c r="H50" s="18"/>
      <c r="I50" s="18"/>
      <c r="J50" s="18"/>
      <c r="K50" s="18">
        <f>TRUNC(F50*공량설정_일위대가!B22/100, 공량설정_일위대가!C24)</f>
        <v>0.36</v>
      </c>
      <c r="L50" s="17" t="s">
        <v>50</v>
      </c>
      <c r="M50" s="18"/>
      <c r="N50" s="18"/>
      <c r="O50" s="18" t="s">
        <v>867</v>
      </c>
      <c r="P50" s="17" t="s">
        <v>50</v>
      </c>
      <c r="Q50" s="1" t="s">
        <v>712</v>
      </c>
      <c r="R50" s="1" t="s">
        <v>50</v>
      </c>
      <c r="T50" s="1" t="s">
        <v>740</v>
      </c>
    </row>
    <row r="51" spans="1:31" ht="30" customHeight="1" x14ac:dyDescent="0.3">
      <c r="A51" s="17" t="s">
        <v>446</v>
      </c>
      <c r="B51" s="17" t="s">
        <v>443</v>
      </c>
      <c r="C51" s="17" t="s">
        <v>444</v>
      </c>
      <c r="D51" s="17" t="s">
        <v>256</v>
      </c>
      <c r="E51" s="17" t="s">
        <v>50</v>
      </c>
      <c r="F51" s="18">
        <f>SUM(X45:X48)</f>
        <v>10.559999999999999</v>
      </c>
      <c r="G51" s="18"/>
      <c r="H51" s="18"/>
      <c r="I51" s="18"/>
      <c r="J51" s="18"/>
      <c r="K51" s="18">
        <f>TRUNC(F51*공량설정_일위대가!B22/100, 공량설정_일위대가!C25)</f>
        <v>10.56</v>
      </c>
      <c r="L51" s="17" t="s">
        <v>50</v>
      </c>
      <c r="M51" s="18"/>
      <c r="N51" s="18"/>
      <c r="O51" s="18" t="s">
        <v>869</v>
      </c>
      <c r="P51" s="17" t="s">
        <v>50</v>
      </c>
      <c r="Q51" s="1" t="s">
        <v>712</v>
      </c>
      <c r="R51" s="1" t="s">
        <v>50</v>
      </c>
      <c r="T51" s="1" t="s">
        <v>741</v>
      </c>
    </row>
    <row r="52" spans="1:31" ht="30" customHeight="1" x14ac:dyDescent="0.3">
      <c r="A52" s="52" t="s">
        <v>1071</v>
      </c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4"/>
    </row>
    <row r="53" spans="1:31" ht="30" customHeight="1" x14ac:dyDescent="0.3">
      <c r="A53" s="17" t="s">
        <v>251</v>
      </c>
      <c r="B53" s="17" t="s">
        <v>248</v>
      </c>
      <c r="C53" s="17" t="s">
        <v>249</v>
      </c>
      <c r="D53" s="17" t="s">
        <v>88</v>
      </c>
      <c r="E53" s="17" t="s">
        <v>1047</v>
      </c>
      <c r="F53" s="18">
        <v>1</v>
      </c>
      <c r="G53" s="18">
        <v>0</v>
      </c>
      <c r="H53" s="18"/>
      <c r="I53" s="18"/>
      <c r="J53" s="18"/>
      <c r="K53" s="18">
        <v>1</v>
      </c>
      <c r="L53" s="17" t="s">
        <v>254</v>
      </c>
      <c r="M53" s="18">
        <f>0.24*(H53+100)/100*(I53+100)/100*(J53+100)/100</f>
        <v>0.24</v>
      </c>
      <c r="N53" s="18">
        <f>F53*M53</f>
        <v>0.24</v>
      </c>
      <c r="O53" s="17" t="s">
        <v>862</v>
      </c>
      <c r="P53" s="17" t="s">
        <v>1045</v>
      </c>
      <c r="Q53" s="1" t="s">
        <v>173</v>
      </c>
      <c r="R53" s="1" t="s">
        <v>257</v>
      </c>
      <c r="S53">
        <v>0.24</v>
      </c>
      <c r="T53" s="1" t="s">
        <v>252</v>
      </c>
      <c r="AB53">
        <f>N53</f>
        <v>0.24</v>
      </c>
    </row>
    <row r="54" spans="1:31" ht="30" customHeight="1" x14ac:dyDescent="0.3">
      <c r="A54" s="17" t="s">
        <v>257</v>
      </c>
      <c r="B54" s="17" t="s">
        <v>254</v>
      </c>
      <c r="C54" s="17" t="s">
        <v>255</v>
      </c>
      <c r="D54" s="17" t="s">
        <v>256</v>
      </c>
      <c r="E54" s="17" t="s">
        <v>50</v>
      </c>
      <c r="F54" s="18">
        <f>SUM(AB53:AB53)</f>
        <v>0.24</v>
      </c>
      <c r="G54" s="18"/>
      <c r="H54" s="18"/>
      <c r="I54" s="18"/>
      <c r="J54" s="18"/>
      <c r="K54" s="18">
        <f>TRUNC(F54*공량설정_일위대가!B28/100, 공량설정_일위대가!C29)</f>
        <v>0.24</v>
      </c>
      <c r="L54" s="17" t="s">
        <v>50</v>
      </c>
      <c r="M54" s="18"/>
      <c r="N54" s="18"/>
      <c r="O54" s="18" t="s">
        <v>862</v>
      </c>
      <c r="P54" s="17" t="s">
        <v>50</v>
      </c>
      <c r="Q54" s="1" t="s">
        <v>173</v>
      </c>
      <c r="R54" s="1" t="s">
        <v>50</v>
      </c>
      <c r="T54" s="1" t="s">
        <v>258</v>
      </c>
    </row>
    <row r="55" spans="1:31" ht="30" customHeight="1" x14ac:dyDescent="0.3">
      <c r="A55" s="49" t="s">
        <v>1072</v>
      </c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</row>
    <row r="56" spans="1:31" ht="30" customHeight="1" x14ac:dyDescent="0.3">
      <c r="A56" s="17" t="s">
        <v>269</v>
      </c>
      <c r="B56" s="17" t="s">
        <v>268</v>
      </c>
      <c r="C56" s="17" t="s">
        <v>95</v>
      </c>
      <c r="D56" s="17" t="s">
        <v>68</v>
      </c>
      <c r="E56" s="17" t="s">
        <v>1047</v>
      </c>
      <c r="F56" s="18">
        <v>1</v>
      </c>
      <c r="G56" s="18">
        <v>0</v>
      </c>
      <c r="H56" s="18"/>
      <c r="I56" s="18"/>
      <c r="J56" s="18"/>
      <c r="K56" s="18">
        <v>1</v>
      </c>
      <c r="L56" s="17" t="s">
        <v>254</v>
      </c>
      <c r="M56" s="18">
        <f>0.14*(H56+100)/100*(I56+100)/100*(J56+100)/100</f>
        <v>0.14000000000000001</v>
      </c>
      <c r="N56" s="18">
        <f>F56*M56</f>
        <v>0.14000000000000001</v>
      </c>
      <c r="O56" s="17" t="s">
        <v>862</v>
      </c>
      <c r="P56" s="17" t="s">
        <v>1046</v>
      </c>
      <c r="Q56" s="1" t="s">
        <v>176</v>
      </c>
      <c r="R56" s="1" t="s">
        <v>257</v>
      </c>
      <c r="S56">
        <v>0.14000000000000001</v>
      </c>
      <c r="T56" s="1" t="s">
        <v>270</v>
      </c>
      <c r="AB56">
        <f>N56</f>
        <v>0.14000000000000001</v>
      </c>
    </row>
    <row r="57" spans="1:31" ht="30" customHeight="1" x14ac:dyDescent="0.3">
      <c r="A57" s="17" t="s">
        <v>257</v>
      </c>
      <c r="B57" s="17" t="s">
        <v>254</v>
      </c>
      <c r="C57" s="17" t="s">
        <v>255</v>
      </c>
      <c r="D57" s="17" t="s">
        <v>256</v>
      </c>
      <c r="E57" s="17" t="s">
        <v>50</v>
      </c>
      <c r="F57" s="18">
        <f>SUM(AB56:AB56)</f>
        <v>0.14000000000000001</v>
      </c>
      <c r="G57" s="18"/>
      <c r="H57" s="18"/>
      <c r="I57" s="18"/>
      <c r="J57" s="18"/>
      <c r="K57" s="18">
        <f>TRUNC(F57*공량설정_일위대가!B30/100, 공량설정_일위대가!C31)</f>
        <v>0.14000000000000001</v>
      </c>
      <c r="L57" s="17" t="s">
        <v>50</v>
      </c>
      <c r="M57" s="18"/>
      <c r="N57" s="18"/>
      <c r="O57" s="18" t="s">
        <v>862</v>
      </c>
      <c r="P57" s="17" t="s">
        <v>50</v>
      </c>
      <c r="Q57" s="1" t="s">
        <v>176</v>
      </c>
      <c r="R57" s="1" t="s">
        <v>50</v>
      </c>
      <c r="T57" s="1" t="s">
        <v>271</v>
      </c>
    </row>
    <row r="58" spans="1:31" ht="30" customHeight="1" x14ac:dyDescent="0.3">
      <c r="A58" s="49" t="s">
        <v>1073</v>
      </c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</row>
    <row r="59" spans="1:31" ht="30" customHeight="1" x14ac:dyDescent="0.3">
      <c r="A59" s="17" t="s">
        <v>292</v>
      </c>
      <c r="B59" s="17" t="s">
        <v>290</v>
      </c>
      <c r="C59" s="17" t="s">
        <v>291</v>
      </c>
      <c r="D59" s="17" t="s">
        <v>68</v>
      </c>
      <c r="E59" s="17" t="s">
        <v>1074</v>
      </c>
      <c r="F59" s="18">
        <v>1</v>
      </c>
      <c r="G59" s="18">
        <v>0</v>
      </c>
      <c r="H59" s="18"/>
      <c r="I59" s="18"/>
      <c r="J59" s="18"/>
      <c r="K59" s="18">
        <v>1</v>
      </c>
      <c r="L59" s="17" t="s">
        <v>295</v>
      </c>
      <c r="M59" s="18">
        <f>0.23*(H59+100)/100*(I59+100)/100*(J59+100)/100</f>
        <v>0.23</v>
      </c>
      <c r="N59" s="18">
        <f>F59*M59</f>
        <v>0.23</v>
      </c>
      <c r="O59" s="17" t="s">
        <v>859</v>
      </c>
      <c r="P59" s="17" t="s">
        <v>1075</v>
      </c>
      <c r="Q59" s="1" t="s">
        <v>149</v>
      </c>
      <c r="R59" s="1" t="s">
        <v>296</v>
      </c>
      <c r="S59">
        <v>0.23</v>
      </c>
      <c r="T59" s="1" t="s">
        <v>293</v>
      </c>
      <c r="AD59">
        <f>N59</f>
        <v>0.23</v>
      </c>
    </row>
    <row r="60" spans="1:31" ht="30" customHeight="1" x14ac:dyDescent="0.3">
      <c r="A60" s="17" t="s">
        <v>50</v>
      </c>
      <c r="B60" s="17" t="s">
        <v>50</v>
      </c>
      <c r="C60" s="17" t="s">
        <v>50</v>
      </c>
      <c r="D60" s="17" t="s">
        <v>50</v>
      </c>
      <c r="E60" s="17" t="s">
        <v>50</v>
      </c>
      <c r="F60" s="18"/>
      <c r="G60" s="18"/>
      <c r="H60" s="18"/>
      <c r="I60" s="18"/>
      <c r="J60" s="18"/>
      <c r="K60" s="18"/>
      <c r="L60" s="17" t="s">
        <v>276</v>
      </c>
      <c r="M60" s="18">
        <f>0.23*(H59+100)/100*(I59+100)/100*(J59+100)/100</f>
        <v>0.23</v>
      </c>
      <c r="N60" s="18">
        <f>F59*M60</f>
        <v>0.23</v>
      </c>
      <c r="O60" s="17" t="s">
        <v>863</v>
      </c>
      <c r="P60" s="17" t="s">
        <v>1075</v>
      </c>
      <c r="Q60" s="1" t="s">
        <v>149</v>
      </c>
      <c r="R60" s="1" t="s">
        <v>277</v>
      </c>
      <c r="S60">
        <v>0.23</v>
      </c>
      <c r="T60" s="1" t="s">
        <v>293</v>
      </c>
      <c r="AE60">
        <f>N60</f>
        <v>0.23</v>
      </c>
    </row>
    <row r="61" spans="1:31" ht="30" customHeight="1" x14ac:dyDescent="0.3">
      <c r="A61" s="17" t="s">
        <v>296</v>
      </c>
      <c r="B61" s="17" t="s">
        <v>295</v>
      </c>
      <c r="C61" s="17" t="s">
        <v>255</v>
      </c>
      <c r="D61" s="17" t="s">
        <v>256</v>
      </c>
      <c r="E61" s="17" t="s">
        <v>50</v>
      </c>
      <c r="F61" s="18">
        <f>SUM(AD59:AD60)</f>
        <v>0.23</v>
      </c>
      <c r="G61" s="18"/>
      <c r="H61" s="18"/>
      <c r="I61" s="18"/>
      <c r="J61" s="18"/>
      <c r="K61" s="18">
        <f>TRUNC(F61*공량설정_일위대가!B38/100, 공량설정_일위대가!C40)</f>
        <v>0.23</v>
      </c>
      <c r="L61" s="17" t="s">
        <v>50</v>
      </c>
      <c r="M61" s="18"/>
      <c r="N61" s="18"/>
      <c r="O61" s="18" t="s">
        <v>859</v>
      </c>
      <c r="P61" s="17" t="s">
        <v>50</v>
      </c>
      <c r="Q61" s="1" t="s">
        <v>149</v>
      </c>
      <c r="R61" s="1" t="s">
        <v>50</v>
      </c>
      <c r="T61" s="1" t="s">
        <v>297</v>
      </c>
    </row>
    <row r="62" spans="1:31" ht="30" customHeight="1" x14ac:dyDescent="0.3">
      <c r="A62" s="17" t="s">
        <v>277</v>
      </c>
      <c r="B62" s="17" t="s">
        <v>276</v>
      </c>
      <c r="C62" s="17" t="s">
        <v>255</v>
      </c>
      <c r="D62" s="17" t="s">
        <v>256</v>
      </c>
      <c r="E62" s="17" t="s">
        <v>50</v>
      </c>
      <c r="F62" s="18">
        <f>SUM(AE59:AE60)</f>
        <v>0.23</v>
      </c>
      <c r="G62" s="18"/>
      <c r="H62" s="18"/>
      <c r="I62" s="18"/>
      <c r="J62" s="18"/>
      <c r="K62" s="18">
        <f>TRUNC(F62*공량설정_일위대가!B38/100, 공량설정_일위대가!C39)</f>
        <v>0.23</v>
      </c>
      <c r="L62" s="17" t="s">
        <v>50</v>
      </c>
      <c r="M62" s="18"/>
      <c r="N62" s="18"/>
      <c r="O62" s="18" t="s">
        <v>863</v>
      </c>
      <c r="P62" s="17" t="s">
        <v>50</v>
      </c>
      <c r="Q62" s="1" t="s">
        <v>149</v>
      </c>
      <c r="R62" s="1" t="s">
        <v>50</v>
      </c>
      <c r="T62" s="1" t="s">
        <v>294</v>
      </c>
    </row>
    <row r="63" spans="1:31" ht="30" customHeight="1" x14ac:dyDescent="0.3">
      <c r="A63" s="49" t="s">
        <v>1076</v>
      </c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</row>
    <row r="64" spans="1:31" ht="30" customHeight="1" x14ac:dyDescent="0.3">
      <c r="A64" s="17" t="s">
        <v>304</v>
      </c>
      <c r="B64" s="17" t="s">
        <v>302</v>
      </c>
      <c r="C64" s="17" t="s">
        <v>303</v>
      </c>
      <c r="D64" s="17" t="s">
        <v>104</v>
      </c>
      <c r="E64" s="17" t="s">
        <v>1077</v>
      </c>
      <c r="F64" s="18">
        <v>1</v>
      </c>
      <c r="G64" s="18">
        <v>0</v>
      </c>
      <c r="H64" s="18"/>
      <c r="I64" s="18"/>
      <c r="J64" s="18"/>
      <c r="K64" s="18">
        <v>1</v>
      </c>
      <c r="L64" s="17" t="s">
        <v>254</v>
      </c>
      <c r="M64" s="18">
        <f>0.42*(H64+100)/100*(I64+100)/100*(J64+100)/100</f>
        <v>0.42</v>
      </c>
      <c r="N64" s="18">
        <f>F64*M64</f>
        <v>0.42</v>
      </c>
      <c r="O64" s="17" t="s">
        <v>862</v>
      </c>
      <c r="P64" s="17" t="s">
        <v>1078</v>
      </c>
      <c r="Q64" s="1" t="s">
        <v>169</v>
      </c>
      <c r="R64" s="1" t="s">
        <v>257</v>
      </c>
      <c r="S64">
        <v>0.42</v>
      </c>
      <c r="T64" s="1" t="s">
        <v>305</v>
      </c>
      <c r="AB64">
        <f>N64</f>
        <v>0.42</v>
      </c>
    </row>
    <row r="65" spans="1:33" ht="30" customHeight="1" x14ac:dyDescent="0.3">
      <c r="A65" s="17" t="s">
        <v>257</v>
      </c>
      <c r="B65" s="17" t="s">
        <v>254</v>
      </c>
      <c r="C65" s="17" t="s">
        <v>255</v>
      </c>
      <c r="D65" s="17" t="s">
        <v>256</v>
      </c>
      <c r="E65" s="17" t="s">
        <v>50</v>
      </c>
      <c r="F65" s="18">
        <f>SUM(AB64:AB64)</f>
        <v>0.42</v>
      </c>
      <c r="G65" s="18"/>
      <c r="H65" s="18"/>
      <c r="I65" s="18"/>
      <c r="J65" s="18"/>
      <c r="K65" s="18">
        <f>TRUNC(F65*공량설정_일위대가!B41/100, 공량설정_일위대가!C42)</f>
        <v>0.42</v>
      </c>
      <c r="L65" s="17" t="s">
        <v>50</v>
      </c>
      <c r="M65" s="18"/>
      <c r="N65" s="18"/>
      <c r="O65" s="18" t="s">
        <v>862</v>
      </c>
      <c r="P65" s="17" t="s">
        <v>50</v>
      </c>
      <c r="Q65" s="1" t="s">
        <v>169</v>
      </c>
      <c r="R65" s="1" t="s">
        <v>50</v>
      </c>
      <c r="T65" s="1" t="s">
        <v>306</v>
      </c>
    </row>
    <row r="66" spans="1:33" ht="30" customHeight="1" x14ac:dyDescent="0.3">
      <c r="A66" s="49" t="s">
        <v>1079</v>
      </c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</row>
    <row r="67" spans="1:33" ht="30" customHeight="1" x14ac:dyDescent="0.3">
      <c r="A67" s="17" t="s">
        <v>311</v>
      </c>
      <c r="B67" s="17" t="s">
        <v>310</v>
      </c>
      <c r="C67" s="17" t="s">
        <v>162</v>
      </c>
      <c r="D67" s="17" t="s">
        <v>163</v>
      </c>
      <c r="E67" s="17" t="s">
        <v>1080</v>
      </c>
      <c r="F67" s="18">
        <v>1</v>
      </c>
      <c r="G67" s="18">
        <v>0</v>
      </c>
      <c r="H67" s="18"/>
      <c r="I67" s="18"/>
      <c r="J67" s="18"/>
      <c r="K67" s="18">
        <v>1</v>
      </c>
      <c r="L67" s="17" t="s">
        <v>295</v>
      </c>
      <c r="M67" s="18">
        <f>0.56*(H67+100)/100*(I67+100)/100*(J67+100)/100</f>
        <v>0.56000000000000005</v>
      </c>
      <c r="N67" s="18">
        <f>F67*M67</f>
        <v>0.56000000000000005</v>
      </c>
      <c r="O67" s="17" t="s">
        <v>859</v>
      </c>
      <c r="P67" s="17" t="s">
        <v>1081</v>
      </c>
      <c r="Q67" s="1" t="s">
        <v>165</v>
      </c>
      <c r="R67" s="1" t="s">
        <v>296</v>
      </c>
      <c r="S67">
        <v>0.56000000000000005</v>
      </c>
      <c r="T67" s="1" t="s">
        <v>312</v>
      </c>
      <c r="AD67">
        <f>N67</f>
        <v>0.56000000000000005</v>
      </c>
    </row>
    <row r="68" spans="1:33" ht="30" customHeight="1" x14ac:dyDescent="0.3">
      <c r="A68" s="17" t="s">
        <v>50</v>
      </c>
      <c r="B68" s="17" t="s">
        <v>50</v>
      </c>
      <c r="C68" s="17" t="s">
        <v>50</v>
      </c>
      <c r="D68" s="17" t="s">
        <v>50</v>
      </c>
      <c r="E68" s="17" t="s">
        <v>50</v>
      </c>
      <c r="F68" s="18"/>
      <c r="G68" s="18"/>
      <c r="H68" s="18"/>
      <c r="I68" s="18"/>
      <c r="J68" s="18"/>
      <c r="K68" s="18"/>
      <c r="L68" s="17" t="s">
        <v>313</v>
      </c>
      <c r="M68" s="18">
        <f>0.5*(H67+100)/100*(I67+100)/100*(J67+100)/100</f>
        <v>0.5</v>
      </c>
      <c r="N68" s="18">
        <f>F67*M68</f>
        <v>0.5</v>
      </c>
      <c r="O68" s="17" t="s">
        <v>864</v>
      </c>
      <c r="P68" s="17" t="s">
        <v>1082</v>
      </c>
      <c r="Q68" s="1" t="s">
        <v>165</v>
      </c>
      <c r="R68" s="1" t="s">
        <v>314</v>
      </c>
      <c r="S68">
        <v>0.5</v>
      </c>
      <c r="T68" s="1" t="s">
        <v>312</v>
      </c>
      <c r="AF68">
        <f>N68</f>
        <v>0.5</v>
      </c>
    </row>
    <row r="69" spans="1:33" ht="30" customHeight="1" x14ac:dyDescent="0.3">
      <c r="A69" s="17" t="s">
        <v>296</v>
      </c>
      <c r="B69" s="17" t="s">
        <v>295</v>
      </c>
      <c r="C69" s="17" t="s">
        <v>255</v>
      </c>
      <c r="D69" s="17" t="s">
        <v>256</v>
      </c>
      <c r="E69" s="17" t="s">
        <v>50</v>
      </c>
      <c r="F69" s="18">
        <f>SUM(AD67:AD68)</f>
        <v>0.56000000000000005</v>
      </c>
      <c r="G69" s="18"/>
      <c r="H69" s="18"/>
      <c r="I69" s="18"/>
      <c r="J69" s="18"/>
      <c r="K69" s="18">
        <f>TRUNC(F69*공량설정_일위대가!B43/100, 공량설정_일위대가!C45)</f>
        <v>0.56000000000000005</v>
      </c>
      <c r="L69" s="17" t="s">
        <v>50</v>
      </c>
      <c r="M69" s="18"/>
      <c r="N69" s="18"/>
      <c r="O69" s="18" t="s">
        <v>859</v>
      </c>
      <c r="P69" s="17" t="s">
        <v>50</v>
      </c>
      <c r="Q69" s="1" t="s">
        <v>165</v>
      </c>
      <c r="R69" s="1" t="s">
        <v>50</v>
      </c>
      <c r="T69" s="1" t="s">
        <v>316</v>
      </c>
    </row>
    <row r="70" spans="1:33" ht="30" customHeight="1" x14ac:dyDescent="0.3">
      <c r="A70" s="17" t="s">
        <v>314</v>
      </c>
      <c r="B70" s="17" t="s">
        <v>313</v>
      </c>
      <c r="C70" s="17" t="s">
        <v>255</v>
      </c>
      <c r="D70" s="17" t="s">
        <v>256</v>
      </c>
      <c r="E70" s="17" t="s">
        <v>50</v>
      </c>
      <c r="F70" s="18">
        <f>SUM(AF67:AF68)</f>
        <v>0.5</v>
      </c>
      <c r="G70" s="18"/>
      <c r="H70" s="18"/>
      <c r="I70" s="18"/>
      <c r="J70" s="18"/>
      <c r="K70" s="18">
        <f>TRUNC(F70*공량설정_일위대가!B43/100, 공량설정_일위대가!C44)</f>
        <v>0.5</v>
      </c>
      <c r="L70" s="17" t="s">
        <v>50</v>
      </c>
      <c r="M70" s="18"/>
      <c r="N70" s="18"/>
      <c r="O70" s="18" t="s">
        <v>864</v>
      </c>
      <c r="P70" s="17" t="s">
        <v>50</v>
      </c>
      <c r="Q70" s="1" t="s">
        <v>165</v>
      </c>
      <c r="R70" s="1" t="s">
        <v>50</v>
      </c>
      <c r="T70" s="1" t="s">
        <v>315</v>
      </c>
    </row>
    <row r="71" spans="1:33" ht="30" customHeight="1" x14ac:dyDescent="0.3">
      <c r="A71" s="49" t="s">
        <v>1083</v>
      </c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</row>
    <row r="72" spans="1:33" ht="30" customHeight="1" x14ac:dyDescent="0.3">
      <c r="A72" s="17" t="s">
        <v>342</v>
      </c>
      <c r="B72" s="17" t="s">
        <v>340</v>
      </c>
      <c r="C72" s="17" t="s">
        <v>341</v>
      </c>
      <c r="D72" s="17" t="s">
        <v>143</v>
      </c>
      <c r="E72" s="17" t="s">
        <v>1084</v>
      </c>
      <c r="F72" s="18">
        <v>1</v>
      </c>
      <c r="G72" s="18">
        <v>0</v>
      </c>
      <c r="H72" s="18"/>
      <c r="I72" s="18"/>
      <c r="J72" s="18"/>
      <c r="K72" s="18">
        <v>1</v>
      </c>
      <c r="L72" s="17" t="s">
        <v>279</v>
      </c>
      <c r="M72" s="18">
        <f>0.32*(H72+100)/100*(I72+100)/100*(J72+100)/100</f>
        <v>0.32</v>
      </c>
      <c r="N72" s="18">
        <f>F72*M72</f>
        <v>0.32</v>
      </c>
      <c r="O72" s="17" t="s">
        <v>861</v>
      </c>
      <c r="P72" s="17" t="s">
        <v>1085</v>
      </c>
      <c r="Q72" s="1" t="s">
        <v>145</v>
      </c>
      <c r="R72" s="1" t="s">
        <v>280</v>
      </c>
      <c r="S72">
        <v>0.32</v>
      </c>
      <c r="T72" s="1" t="s">
        <v>343</v>
      </c>
      <c r="AG72">
        <f>N72</f>
        <v>0.32</v>
      </c>
    </row>
    <row r="73" spans="1:33" ht="30" customHeight="1" x14ac:dyDescent="0.3">
      <c r="A73" s="17" t="s">
        <v>50</v>
      </c>
      <c r="B73" s="17" t="s">
        <v>50</v>
      </c>
      <c r="C73" s="17" t="s">
        <v>50</v>
      </c>
      <c r="D73" s="17" t="s">
        <v>50</v>
      </c>
      <c r="E73" s="17" t="s">
        <v>50</v>
      </c>
      <c r="F73" s="18"/>
      <c r="G73" s="18"/>
      <c r="H73" s="18"/>
      <c r="I73" s="18"/>
      <c r="J73" s="18"/>
      <c r="K73" s="18"/>
      <c r="L73" s="17" t="s">
        <v>313</v>
      </c>
      <c r="M73" s="18">
        <f>0.32*(H72+100)/100*(I72+100)/100*(J72+100)/100</f>
        <v>0.32</v>
      </c>
      <c r="N73" s="18">
        <f>F72*M73</f>
        <v>0.32</v>
      </c>
      <c r="O73" s="17" t="s">
        <v>864</v>
      </c>
      <c r="P73" s="17" t="s">
        <v>1085</v>
      </c>
      <c r="Q73" s="1" t="s">
        <v>145</v>
      </c>
      <c r="R73" s="1" t="s">
        <v>314</v>
      </c>
      <c r="S73">
        <v>0.32</v>
      </c>
      <c r="T73" s="1" t="s">
        <v>343</v>
      </c>
      <c r="AF73">
        <f>N73</f>
        <v>0.32</v>
      </c>
    </row>
    <row r="74" spans="1:33" ht="30" customHeight="1" x14ac:dyDescent="0.3">
      <c r="A74" s="17" t="s">
        <v>280</v>
      </c>
      <c r="B74" s="17" t="s">
        <v>279</v>
      </c>
      <c r="C74" s="17" t="s">
        <v>255</v>
      </c>
      <c r="D74" s="17" t="s">
        <v>256</v>
      </c>
      <c r="E74" s="17" t="s">
        <v>50</v>
      </c>
      <c r="F74" s="18">
        <f>SUM(AG72:AG73)</f>
        <v>0.32</v>
      </c>
      <c r="G74" s="18"/>
      <c r="H74" s="18"/>
      <c r="I74" s="18"/>
      <c r="J74" s="18"/>
      <c r="K74" s="18">
        <f>TRUNC(F74*공량설정_일위대가!B55/100, 공량설정_일위대가!C57)</f>
        <v>0.32</v>
      </c>
      <c r="L74" s="17" t="s">
        <v>50</v>
      </c>
      <c r="M74" s="18"/>
      <c r="N74" s="18"/>
      <c r="O74" s="18" t="s">
        <v>861</v>
      </c>
      <c r="P74" s="17" t="s">
        <v>50</v>
      </c>
      <c r="Q74" s="1" t="s">
        <v>145</v>
      </c>
      <c r="R74" s="1" t="s">
        <v>50</v>
      </c>
      <c r="T74" s="1" t="s">
        <v>345</v>
      </c>
    </row>
    <row r="75" spans="1:33" ht="30" customHeight="1" x14ac:dyDescent="0.3">
      <c r="A75" s="17" t="s">
        <v>314</v>
      </c>
      <c r="B75" s="17" t="s">
        <v>313</v>
      </c>
      <c r="C75" s="17" t="s">
        <v>255</v>
      </c>
      <c r="D75" s="17" t="s">
        <v>256</v>
      </c>
      <c r="E75" s="17" t="s">
        <v>50</v>
      </c>
      <c r="F75" s="18">
        <f>SUM(AF72:AF73)</f>
        <v>0.32</v>
      </c>
      <c r="G75" s="18"/>
      <c r="H75" s="18"/>
      <c r="I75" s="18"/>
      <c r="J75" s="18"/>
      <c r="K75" s="18">
        <f>TRUNC(F75*공량설정_일위대가!B55/100, 공량설정_일위대가!C56)</f>
        <v>0.32</v>
      </c>
      <c r="L75" s="17" t="s">
        <v>50</v>
      </c>
      <c r="M75" s="18"/>
      <c r="N75" s="18"/>
      <c r="O75" s="18" t="s">
        <v>864</v>
      </c>
      <c r="P75" s="17" t="s">
        <v>50</v>
      </c>
      <c r="Q75" s="1" t="s">
        <v>145</v>
      </c>
      <c r="R75" s="1" t="s">
        <v>50</v>
      </c>
      <c r="T75" s="1" t="s">
        <v>344</v>
      </c>
    </row>
    <row r="76" spans="1:33" ht="30" customHeight="1" x14ac:dyDescent="0.3">
      <c r="A76" s="49" t="s">
        <v>1086</v>
      </c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</row>
    <row r="77" spans="1:33" ht="30" customHeight="1" x14ac:dyDescent="0.3">
      <c r="A77" s="17" t="s">
        <v>352</v>
      </c>
      <c r="B77" s="17" t="s">
        <v>350</v>
      </c>
      <c r="C77" s="17" t="s">
        <v>351</v>
      </c>
      <c r="D77" s="17" t="s">
        <v>113</v>
      </c>
      <c r="E77" s="17" t="s">
        <v>1087</v>
      </c>
      <c r="F77" s="18">
        <v>1</v>
      </c>
      <c r="G77" s="18">
        <v>0</v>
      </c>
      <c r="H77" s="18"/>
      <c r="I77" s="18"/>
      <c r="J77" s="18"/>
      <c r="K77" s="18">
        <v>1</v>
      </c>
      <c r="L77" s="17" t="s">
        <v>358</v>
      </c>
      <c r="M77" s="18">
        <f>0.39*(H77+100)/100*(I77+100)/100*(J77+100)/100</f>
        <v>0.39</v>
      </c>
      <c r="N77" s="18">
        <f>F77*M77</f>
        <v>0.39</v>
      </c>
      <c r="O77" s="17" t="s">
        <v>866</v>
      </c>
      <c r="P77" s="17" t="s">
        <v>1088</v>
      </c>
      <c r="Q77" s="1" t="s">
        <v>115</v>
      </c>
      <c r="R77" s="1" t="s">
        <v>359</v>
      </c>
      <c r="S77">
        <v>0.39</v>
      </c>
      <c r="T77" s="1" t="s">
        <v>353</v>
      </c>
      <c r="Y77">
        <f>N77</f>
        <v>0.39</v>
      </c>
    </row>
    <row r="78" spans="1:33" ht="30" customHeight="1" x14ac:dyDescent="0.3">
      <c r="A78" s="17" t="s">
        <v>50</v>
      </c>
      <c r="B78" s="17" t="s">
        <v>50</v>
      </c>
      <c r="C78" s="17" t="s">
        <v>50</v>
      </c>
      <c r="D78" s="17" t="s">
        <v>50</v>
      </c>
      <c r="E78" s="17" t="s">
        <v>50</v>
      </c>
      <c r="F78" s="18"/>
      <c r="G78" s="18"/>
      <c r="H78" s="18"/>
      <c r="I78" s="18"/>
      <c r="J78" s="18"/>
      <c r="K78" s="18"/>
      <c r="L78" s="17" t="s">
        <v>354</v>
      </c>
      <c r="M78" s="18">
        <f>0.39*(H77+100)/100*(I77+100)/100*(J77+100)/100</f>
        <v>0.39</v>
      </c>
      <c r="N78" s="18">
        <f>F77*M78</f>
        <v>0.39</v>
      </c>
      <c r="O78" s="17" t="s">
        <v>867</v>
      </c>
      <c r="P78" s="17" t="s">
        <v>1088</v>
      </c>
      <c r="Q78" s="1" t="s">
        <v>115</v>
      </c>
      <c r="R78" s="1" t="s">
        <v>356</v>
      </c>
      <c r="S78">
        <v>0.39</v>
      </c>
      <c r="T78" s="1" t="s">
        <v>353</v>
      </c>
      <c r="AA78">
        <f>N78</f>
        <v>0.39</v>
      </c>
    </row>
    <row r="79" spans="1:33" ht="30" customHeight="1" x14ac:dyDescent="0.3">
      <c r="A79" s="17" t="s">
        <v>359</v>
      </c>
      <c r="B79" s="17" t="s">
        <v>358</v>
      </c>
      <c r="C79" s="17" t="s">
        <v>355</v>
      </c>
      <c r="D79" s="17" t="s">
        <v>256</v>
      </c>
      <c r="E79" s="17" t="s">
        <v>50</v>
      </c>
      <c r="F79" s="18">
        <f>SUM(Y77:Y78)</f>
        <v>0.39</v>
      </c>
      <c r="G79" s="18"/>
      <c r="H79" s="18"/>
      <c r="I79" s="18"/>
      <c r="J79" s="18"/>
      <c r="K79" s="18">
        <f>TRUNC(F79*공량설정_일위대가!B58/100, 공량설정_일위대가!C60)</f>
        <v>0.39</v>
      </c>
      <c r="L79" s="17" t="s">
        <v>50</v>
      </c>
      <c r="M79" s="18"/>
      <c r="N79" s="18"/>
      <c r="O79" s="18" t="s">
        <v>866</v>
      </c>
      <c r="P79" s="17" t="s">
        <v>50</v>
      </c>
      <c r="Q79" s="1" t="s">
        <v>115</v>
      </c>
      <c r="R79" s="1" t="s">
        <v>50</v>
      </c>
      <c r="T79" s="1" t="s">
        <v>360</v>
      </c>
    </row>
    <row r="80" spans="1:33" ht="30" customHeight="1" x14ac:dyDescent="0.3">
      <c r="A80" s="17" t="s">
        <v>356</v>
      </c>
      <c r="B80" s="17" t="s">
        <v>354</v>
      </c>
      <c r="C80" s="17" t="s">
        <v>355</v>
      </c>
      <c r="D80" s="17" t="s">
        <v>256</v>
      </c>
      <c r="E80" s="17" t="s">
        <v>50</v>
      </c>
      <c r="F80" s="18">
        <f>SUM(AA77:AA78)</f>
        <v>0.39</v>
      </c>
      <c r="G80" s="18"/>
      <c r="H80" s="18"/>
      <c r="I80" s="18"/>
      <c r="J80" s="18"/>
      <c r="K80" s="18">
        <f>TRUNC(F80*공량설정_일위대가!B58/100, 공량설정_일위대가!C59)</f>
        <v>0.39</v>
      </c>
      <c r="L80" s="17" t="s">
        <v>50</v>
      </c>
      <c r="M80" s="18"/>
      <c r="N80" s="18"/>
      <c r="O80" s="18" t="s">
        <v>867</v>
      </c>
      <c r="P80" s="17" t="s">
        <v>50</v>
      </c>
      <c r="Q80" s="1" t="s">
        <v>115</v>
      </c>
      <c r="R80" s="1" t="s">
        <v>50</v>
      </c>
      <c r="T80" s="1" t="s">
        <v>357</v>
      </c>
    </row>
    <row r="81" spans="1:27" ht="30" customHeight="1" x14ac:dyDescent="0.3">
      <c r="A81" s="49" t="s">
        <v>1089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</row>
    <row r="82" spans="1:27" ht="30" customHeight="1" x14ac:dyDescent="0.3">
      <c r="A82" s="17" t="s">
        <v>367</v>
      </c>
      <c r="B82" s="17" t="s">
        <v>366</v>
      </c>
      <c r="C82" s="17" t="s">
        <v>158</v>
      </c>
      <c r="D82" s="17" t="s">
        <v>113</v>
      </c>
      <c r="E82" s="17" t="s">
        <v>1055</v>
      </c>
      <c r="F82" s="18">
        <v>1</v>
      </c>
      <c r="G82" s="18">
        <v>0</v>
      </c>
      <c r="H82" s="18"/>
      <c r="I82" s="18"/>
      <c r="J82" s="18"/>
      <c r="K82" s="18">
        <v>1</v>
      </c>
      <c r="L82" s="17" t="s">
        <v>358</v>
      </c>
      <c r="M82" s="18">
        <f>0.22*(H82+100)/100*(I82+100)/100*(J82+100)/100</f>
        <v>0.22</v>
      </c>
      <c r="N82" s="18">
        <f>F82*M82</f>
        <v>0.22</v>
      </c>
      <c r="O82" s="17" t="s">
        <v>866</v>
      </c>
      <c r="P82" s="17" t="s">
        <v>1056</v>
      </c>
      <c r="Q82" s="1" t="s">
        <v>160</v>
      </c>
      <c r="R82" s="1" t="s">
        <v>359</v>
      </c>
      <c r="S82">
        <v>0.22</v>
      </c>
      <c r="T82" s="1" t="s">
        <v>368</v>
      </c>
      <c r="Y82">
        <f>N82</f>
        <v>0.22</v>
      </c>
    </row>
    <row r="83" spans="1:27" ht="30" customHeight="1" x14ac:dyDescent="0.3">
      <c r="A83" s="17" t="s">
        <v>50</v>
      </c>
      <c r="B83" s="17" t="s">
        <v>50</v>
      </c>
      <c r="C83" s="17" t="s">
        <v>50</v>
      </c>
      <c r="D83" s="17" t="s">
        <v>50</v>
      </c>
      <c r="E83" s="17" t="s">
        <v>50</v>
      </c>
      <c r="F83" s="18"/>
      <c r="G83" s="18"/>
      <c r="H83" s="18"/>
      <c r="I83" s="18"/>
      <c r="J83" s="18"/>
      <c r="K83" s="18"/>
      <c r="L83" s="17" t="s">
        <v>354</v>
      </c>
      <c r="M83" s="18">
        <f>0.36*(H82+100)/100*(I82+100)/100*(J82+100)/100</f>
        <v>0.36</v>
      </c>
      <c r="N83" s="18">
        <f>F82*M83</f>
        <v>0.36</v>
      </c>
      <c r="O83" s="17" t="s">
        <v>867</v>
      </c>
      <c r="P83" s="17" t="s">
        <v>1050</v>
      </c>
      <c r="Q83" s="1" t="s">
        <v>160</v>
      </c>
      <c r="R83" s="1" t="s">
        <v>356</v>
      </c>
      <c r="S83">
        <v>0.36</v>
      </c>
      <c r="T83" s="1" t="s">
        <v>368</v>
      </c>
      <c r="AA83">
        <f>N83</f>
        <v>0.36</v>
      </c>
    </row>
    <row r="84" spans="1:27" ht="30" customHeight="1" x14ac:dyDescent="0.3">
      <c r="A84" s="17" t="s">
        <v>359</v>
      </c>
      <c r="B84" s="17" t="s">
        <v>358</v>
      </c>
      <c r="C84" s="17" t="s">
        <v>355</v>
      </c>
      <c r="D84" s="17" t="s">
        <v>256</v>
      </c>
      <c r="E84" s="17" t="s">
        <v>50</v>
      </c>
      <c r="F84" s="18">
        <f>SUM(Y82:Y83)</f>
        <v>0.22</v>
      </c>
      <c r="G84" s="18"/>
      <c r="H84" s="18"/>
      <c r="I84" s="18"/>
      <c r="J84" s="18"/>
      <c r="K84" s="18">
        <f>TRUNC(F84*공량설정_일위대가!B61/100, 공량설정_일위대가!C63)</f>
        <v>0.22</v>
      </c>
      <c r="L84" s="17" t="s">
        <v>50</v>
      </c>
      <c r="M84" s="18"/>
      <c r="N84" s="18"/>
      <c r="O84" s="18" t="s">
        <v>866</v>
      </c>
      <c r="P84" s="17" t="s">
        <v>50</v>
      </c>
      <c r="Q84" s="1" t="s">
        <v>160</v>
      </c>
      <c r="R84" s="1" t="s">
        <v>50</v>
      </c>
      <c r="T84" s="1" t="s">
        <v>370</v>
      </c>
    </row>
    <row r="85" spans="1:27" ht="30" customHeight="1" x14ac:dyDescent="0.3">
      <c r="A85" s="17" t="s">
        <v>356</v>
      </c>
      <c r="B85" s="17" t="s">
        <v>354</v>
      </c>
      <c r="C85" s="17" t="s">
        <v>355</v>
      </c>
      <c r="D85" s="17" t="s">
        <v>256</v>
      </c>
      <c r="E85" s="17" t="s">
        <v>50</v>
      </c>
      <c r="F85" s="18">
        <f>SUM(AA82:AA83)</f>
        <v>0.36</v>
      </c>
      <c r="G85" s="18"/>
      <c r="H85" s="18"/>
      <c r="I85" s="18"/>
      <c r="J85" s="18"/>
      <c r="K85" s="18">
        <f>TRUNC(F85*공량설정_일위대가!B61/100, 공량설정_일위대가!C62)</f>
        <v>0.36</v>
      </c>
      <c r="L85" s="17" t="s">
        <v>50</v>
      </c>
      <c r="M85" s="18"/>
      <c r="N85" s="18"/>
      <c r="O85" s="18" t="s">
        <v>867</v>
      </c>
      <c r="P85" s="17" t="s">
        <v>50</v>
      </c>
      <c r="Q85" s="1" t="s">
        <v>160</v>
      </c>
      <c r="R85" s="1" t="s">
        <v>50</v>
      </c>
      <c r="T85" s="1" t="s">
        <v>369</v>
      </c>
    </row>
  </sheetData>
  <mergeCells count="12">
    <mergeCell ref="A81:P81"/>
    <mergeCell ref="A44:P44"/>
    <mergeCell ref="A52:P52"/>
    <mergeCell ref="A55:P55"/>
    <mergeCell ref="A58:P58"/>
    <mergeCell ref="A63:P63"/>
    <mergeCell ref="A66:P66"/>
    <mergeCell ref="A4:P4"/>
    <mergeCell ref="A1:P1"/>
    <mergeCell ref="A2:P2"/>
    <mergeCell ref="A71:P71"/>
    <mergeCell ref="A76:P76"/>
  </mergeCells>
  <phoneticPr fontId="1" type="noConversion"/>
  <printOptions horizontalCentered="1"/>
  <pageMargins left="0.59055118110236227" right="0.59055118110236227" top="0.78740157480314965" bottom="0.78740157480314965" header="0" footer="0"/>
  <pageSetup paperSize="9" scale="5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B121"/>
  <sheetViews>
    <sheetView view="pageBreakPreview" topLeftCell="B1" zoomScale="85" zoomScaleSheetLayoutView="85" workbookViewId="0">
      <selection sqref="A1:X1"/>
    </sheetView>
  </sheetViews>
  <sheetFormatPr defaultRowHeight="16.5" x14ac:dyDescent="0.3"/>
  <cols>
    <col min="1" max="1" width="21.625" hidden="1" customWidth="1"/>
    <col min="2" max="2" width="30.5" bestFit="1" customWidth="1"/>
    <col min="3" max="3" width="36.125" bestFit="1" customWidth="1"/>
    <col min="4" max="4" width="5.5" bestFit="1" customWidth="1"/>
    <col min="5" max="5" width="13.875" bestFit="1" customWidth="1"/>
    <col min="6" max="6" width="6.625" bestFit="1" customWidth="1"/>
    <col min="7" max="7" width="13.875" bestFit="1" customWidth="1"/>
    <col min="8" max="8" width="6.625" bestFit="1" customWidth="1"/>
    <col min="9" max="9" width="13.875" bestFit="1" customWidth="1"/>
    <col min="10" max="10" width="6.625" bestFit="1" customWidth="1"/>
    <col min="11" max="11" width="13.875" bestFit="1" customWidth="1"/>
    <col min="12" max="12" width="6.625" bestFit="1" customWidth="1"/>
    <col min="13" max="13" width="13.875" bestFit="1" customWidth="1"/>
    <col min="14" max="14" width="6.625" bestFit="1" customWidth="1"/>
    <col min="15" max="15" width="13.875" bestFit="1" customWidth="1"/>
    <col min="16" max="17" width="11.625" bestFit="1" customWidth="1"/>
    <col min="18" max="20" width="9.25" bestFit="1" customWidth="1"/>
    <col min="21" max="22" width="11.625" bestFit="1" customWidth="1"/>
    <col min="23" max="23" width="8.5" bestFit="1" customWidth="1"/>
    <col min="24" max="24" width="11.6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41" t="s">
        <v>752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</row>
    <row r="2" spans="1:28" ht="30" customHeight="1" x14ac:dyDescent="0.3">
      <c r="A2" s="51" t="s">
        <v>1161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</row>
    <row r="3" spans="1:28" ht="30" customHeight="1" x14ac:dyDescent="0.3">
      <c r="A3" s="43" t="s">
        <v>227</v>
      </c>
      <c r="B3" s="43" t="s">
        <v>1</v>
      </c>
      <c r="C3" s="43" t="s">
        <v>753</v>
      </c>
      <c r="D3" s="43" t="s">
        <v>3</v>
      </c>
      <c r="E3" s="43" t="s">
        <v>5</v>
      </c>
      <c r="F3" s="43"/>
      <c r="G3" s="43"/>
      <c r="H3" s="43"/>
      <c r="I3" s="43"/>
      <c r="J3" s="43"/>
      <c r="K3" s="43"/>
      <c r="L3" s="43"/>
      <c r="M3" s="43"/>
      <c r="N3" s="43"/>
      <c r="O3" s="43"/>
      <c r="P3" s="43" t="s">
        <v>229</v>
      </c>
      <c r="Q3" s="43" t="s">
        <v>230</v>
      </c>
      <c r="R3" s="43"/>
      <c r="S3" s="43"/>
      <c r="T3" s="43"/>
      <c r="U3" s="43"/>
      <c r="V3" s="43"/>
      <c r="W3" s="43" t="s">
        <v>232</v>
      </c>
      <c r="X3" s="43" t="s">
        <v>11</v>
      </c>
      <c r="Y3" s="45" t="s">
        <v>761</v>
      </c>
      <c r="Z3" s="45" t="s">
        <v>762</v>
      </c>
      <c r="AA3" s="45" t="s">
        <v>763</v>
      </c>
      <c r="AB3" s="45" t="s">
        <v>47</v>
      </c>
    </row>
    <row r="4" spans="1:28" ht="30" customHeight="1" x14ac:dyDescent="0.3">
      <c r="A4" s="43"/>
      <c r="B4" s="43"/>
      <c r="C4" s="43"/>
      <c r="D4" s="43"/>
      <c r="E4" s="4" t="s">
        <v>754</v>
      </c>
      <c r="F4" s="4" t="s">
        <v>755</v>
      </c>
      <c r="G4" s="4" t="s">
        <v>756</v>
      </c>
      <c r="H4" s="4" t="s">
        <v>755</v>
      </c>
      <c r="I4" s="4" t="s">
        <v>757</v>
      </c>
      <c r="J4" s="4" t="s">
        <v>755</v>
      </c>
      <c r="K4" s="4" t="s">
        <v>758</v>
      </c>
      <c r="L4" s="4" t="s">
        <v>755</v>
      </c>
      <c r="M4" s="4" t="s">
        <v>759</v>
      </c>
      <c r="N4" s="4" t="s">
        <v>755</v>
      </c>
      <c r="O4" s="4" t="s">
        <v>760</v>
      </c>
      <c r="P4" s="43"/>
      <c r="Q4" s="4" t="s">
        <v>754</v>
      </c>
      <c r="R4" s="4" t="s">
        <v>756</v>
      </c>
      <c r="S4" s="4" t="s">
        <v>757</v>
      </c>
      <c r="T4" s="4" t="s">
        <v>758</v>
      </c>
      <c r="U4" s="4" t="s">
        <v>759</v>
      </c>
      <c r="V4" s="4" t="s">
        <v>760</v>
      </c>
      <c r="W4" s="43"/>
      <c r="X4" s="43"/>
      <c r="Y4" s="45"/>
      <c r="Z4" s="45"/>
      <c r="AA4" s="45"/>
      <c r="AB4" s="45"/>
    </row>
    <row r="5" spans="1:28" ht="30" customHeight="1" x14ac:dyDescent="0.3">
      <c r="A5" s="8" t="s">
        <v>442</v>
      </c>
      <c r="B5" s="8" t="s">
        <v>439</v>
      </c>
      <c r="C5" s="8" t="s">
        <v>440</v>
      </c>
      <c r="D5" s="14" t="s">
        <v>441</v>
      </c>
      <c r="E5" s="15">
        <v>507</v>
      </c>
      <c r="F5" s="8" t="s">
        <v>764</v>
      </c>
      <c r="G5" s="15"/>
      <c r="H5" s="8"/>
      <c r="I5" s="15"/>
      <c r="J5" s="8"/>
      <c r="K5" s="15"/>
      <c r="L5" s="8"/>
      <c r="M5" s="15"/>
      <c r="N5" s="8"/>
      <c r="O5" s="15">
        <f t="shared" ref="O5:O50" si="0">SMALL(E5:M5,COUNTIF(E5:M5,0)+1)</f>
        <v>507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0</v>
      </c>
      <c r="V5" s="15">
        <v>0</v>
      </c>
      <c r="W5" s="8" t="s">
        <v>765</v>
      </c>
      <c r="X5" s="8" t="s">
        <v>50</v>
      </c>
      <c r="Y5" s="2" t="s">
        <v>50</v>
      </c>
      <c r="Z5" s="2" t="s">
        <v>50</v>
      </c>
      <c r="AA5" s="16"/>
      <c r="AB5" s="2" t="s">
        <v>50</v>
      </c>
    </row>
    <row r="6" spans="1:28" ht="30" customHeight="1" x14ac:dyDescent="0.3">
      <c r="A6" s="8" t="s">
        <v>528</v>
      </c>
      <c r="B6" s="8" t="s">
        <v>527</v>
      </c>
      <c r="C6" s="8" t="s">
        <v>1166</v>
      </c>
      <c r="D6" s="14" t="s">
        <v>113</v>
      </c>
      <c r="E6" s="15">
        <v>2970000</v>
      </c>
      <c r="F6" s="8" t="s">
        <v>1167</v>
      </c>
      <c r="G6" s="15"/>
      <c r="H6" s="8"/>
      <c r="I6" s="15"/>
      <c r="J6" s="8"/>
      <c r="K6" s="15"/>
      <c r="L6" s="8"/>
      <c r="M6" s="15">
        <v>0</v>
      </c>
      <c r="N6" s="8" t="s">
        <v>50</v>
      </c>
      <c r="O6" s="15">
        <f t="shared" si="0"/>
        <v>2970000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8" t="s">
        <v>766</v>
      </c>
      <c r="X6" s="8" t="s">
        <v>50</v>
      </c>
      <c r="Y6" s="2" t="s">
        <v>50</v>
      </c>
      <c r="Z6" s="2" t="s">
        <v>50</v>
      </c>
      <c r="AA6" s="16"/>
      <c r="AB6" s="2" t="s">
        <v>50</v>
      </c>
    </row>
    <row r="7" spans="1:28" ht="30" customHeight="1" x14ac:dyDescent="0.3">
      <c r="A7" s="8" t="s">
        <v>662</v>
      </c>
      <c r="B7" s="8" t="s">
        <v>660</v>
      </c>
      <c r="C7" s="8" t="s">
        <v>1150</v>
      </c>
      <c r="D7" s="14" t="s">
        <v>113</v>
      </c>
      <c r="E7" s="15">
        <v>16100</v>
      </c>
      <c r="F7" s="8" t="s">
        <v>1151</v>
      </c>
      <c r="G7" s="15"/>
      <c r="H7" s="8"/>
      <c r="I7" s="15"/>
      <c r="J7" s="8"/>
      <c r="K7" s="15"/>
      <c r="L7" s="8"/>
      <c r="M7" s="15"/>
      <c r="N7" s="8"/>
      <c r="O7" s="15">
        <f t="shared" si="0"/>
        <v>16100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8" t="s">
        <v>767</v>
      </c>
      <c r="X7" s="8" t="s">
        <v>50</v>
      </c>
      <c r="Y7" s="2" t="s">
        <v>50</v>
      </c>
      <c r="Z7" s="2" t="s">
        <v>50</v>
      </c>
      <c r="AA7" s="16"/>
      <c r="AB7" s="2" t="s">
        <v>50</v>
      </c>
    </row>
    <row r="8" spans="1:28" ht="30" customHeight="1" x14ac:dyDescent="0.3">
      <c r="A8" s="8" t="s">
        <v>635</v>
      </c>
      <c r="B8" s="8" t="s">
        <v>633</v>
      </c>
      <c r="C8" s="8" t="s">
        <v>634</v>
      </c>
      <c r="D8" s="14" t="s">
        <v>113</v>
      </c>
      <c r="E8" s="15">
        <v>19000</v>
      </c>
      <c r="F8" s="8" t="s">
        <v>768</v>
      </c>
      <c r="G8" s="15">
        <v>0</v>
      </c>
      <c r="H8" s="8" t="s">
        <v>50</v>
      </c>
      <c r="I8" s="15"/>
      <c r="J8" s="8"/>
      <c r="K8" s="15"/>
      <c r="L8" s="8"/>
      <c r="M8" s="15">
        <v>0</v>
      </c>
      <c r="N8" s="8" t="s">
        <v>50</v>
      </c>
      <c r="O8" s="15">
        <f t="shared" si="0"/>
        <v>19000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8" t="s">
        <v>769</v>
      </c>
      <c r="X8" s="8" t="s">
        <v>50</v>
      </c>
      <c r="Y8" s="2" t="s">
        <v>50</v>
      </c>
      <c r="Z8" s="2" t="s">
        <v>50</v>
      </c>
      <c r="AA8" s="16"/>
      <c r="AB8" s="2" t="s">
        <v>50</v>
      </c>
    </row>
    <row r="9" spans="1:28" ht="30" customHeight="1" x14ac:dyDescent="0.3">
      <c r="A9" s="8" t="s">
        <v>597</v>
      </c>
      <c r="B9" s="8" t="s">
        <v>421</v>
      </c>
      <c r="C9" s="8" t="s">
        <v>596</v>
      </c>
      <c r="D9" s="14" t="s">
        <v>68</v>
      </c>
      <c r="E9" s="15">
        <v>5690</v>
      </c>
      <c r="F9" s="8" t="s">
        <v>770</v>
      </c>
      <c r="G9" s="15">
        <v>0</v>
      </c>
      <c r="H9" s="8" t="s">
        <v>50</v>
      </c>
      <c r="I9" s="15">
        <v>0</v>
      </c>
      <c r="J9" s="8" t="s">
        <v>50</v>
      </c>
      <c r="K9" s="15">
        <v>0</v>
      </c>
      <c r="L9" s="8" t="s">
        <v>50</v>
      </c>
      <c r="M9" s="15">
        <v>0</v>
      </c>
      <c r="N9" s="8" t="s">
        <v>50</v>
      </c>
      <c r="O9" s="15">
        <f t="shared" si="0"/>
        <v>5690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8" t="s">
        <v>771</v>
      </c>
      <c r="X9" s="8" t="s">
        <v>50</v>
      </c>
      <c r="Y9" s="2" t="s">
        <v>50</v>
      </c>
      <c r="Z9" s="2" t="s">
        <v>50</v>
      </c>
      <c r="AA9" s="16"/>
      <c r="AB9" s="2" t="s">
        <v>50</v>
      </c>
    </row>
    <row r="10" spans="1:28" ht="30" customHeight="1" x14ac:dyDescent="0.3">
      <c r="A10" s="8" t="s">
        <v>423</v>
      </c>
      <c r="B10" s="8" t="s">
        <v>421</v>
      </c>
      <c r="C10" s="8" t="s">
        <v>422</v>
      </c>
      <c r="D10" s="14" t="s">
        <v>104</v>
      </c>
      <c r="E10" s="15">
        <v>2500</v>
      </c>
      <c r="F10" s="8" t="s">
        <v>772</v>
      </c>
      <c r="G10" s="15">
        <v>0</v>
      </c>
      <c r="H10" s="8" t="s">
        <v>50</v>
      </c>
      <c r="I10" s="15">
        <v>0</v>
      </c>
      <c r="J10" s="8" t="s">
        <v>50</v>
      </c>
      <c r="K10" s="15">
        <v>0</v>
      </c>
      <c r="L10" s="8" t="s">
        <v>50</v>
      </c>
      <c r="M10" s="15">
        <v>0</v>
      </c>
      <c r="N10" s="8" t="s">
        <v>50</v>
      </c>
      <c r="O10" s="15">
        <f t="shared" si="0"/>
        <v>2500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8" t="s">
        <v>773</v>
      </c>
      <c r="X10" s="8" t="s">
        <v>50</v>
      </c>
      <c r="Y10" s="2" t="s">
        <v>50</v>
      </c>
      <c r="Z10" s="2" t="s">
        <v>50</v>
      </c>
      <c r="AA10" s="16"/>
      <c r="AB10" s="2" t="s">
        <v>50</v>
      </c>
    </row>
    <row r="11" spans="1:28" ht="30" customHeight="1" x14ac:dyDescent="0.3">
      <c r="A11" s="8" t="s">
        <v>487</v>
      </c>
      <c r="B11" s="8" t="s">
        <v>424</v>
      </c>
      <c r="C11" s="8" t="s">
        <v>486</v>
      </c>
      <c r="D11" s="14" t="s">
        <v>68</v>
      </c>
      <c r="E11" s="15">
        <v>5690</v>
      </c>
      <c r="F11" s="8" t="s">
        <v>774</v>
      </c>
      <c r="G11" s="15">
        <v>0</v>
      </c>
      <c r="H11" s="8" t="s">
        <v>50</v>
      </c>
      <c r="I11" s="15">
        <v>0</v>
      </c>
      <c r="J11" s="8" t="s">
        <v>50</v>
      </c>
      <c r="K11" s="15">
        <v>0</v>
      </c>
      <c r="L11" s="8" t="s">
        <v>50</v>
      </c>
      <c r="M11" s="15">
        <v>0</v>
      </c>
      <c r="N11" s="8" t="s">
        <v>50</v>
      </c>
      <c r="O11" s="15">
        <f t="shared" si="0"/>
        <v>5690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8" t="s">
        <v>775</v>
      </c>
      <c r="X11" s="8" t="s">
        <v>50</v>
      </c>
      <c r="Y11" s="2" t="s">
        <v>50</v>
      </c>
      <c r="Z11" s="2" t="s">
        <v>50</v>
      </c>
      <c r="AA11" s="16"/>
      <c r="AB11" s="2" t="s">
        <v>50</v>
      </c>
    </row>
    <row r="12" spans="1:28" ht="30" customHeight="1" x14ac:dyDescent="0.3">
      <c r="A12" s="8" t="s">
        <v>426</v>
      </c>
      <c r="B12" s="8" t="s">
        <v>424</v>
      </c>
      <c r="C12" s="8" t="s">
        <v>425</v>
      </c>
      <c r="D12" s="14" t="s">
        <v>104</v>
      </c>
      <c r="E12" s="15">
        <v>4000</v>
      </c>
      <c r="F12" s="8" t="s">
        <v>50</v>
      </c>
      <c r="G12" s="15">
        <v>0</v>
      </c>
      <c r="H12" s="8" t="s">
        <v>50</v>
      </c>
      <c r="I12" s="15">
        <v>0</v>
      </c>
      <c r="J12" s="8" t="s">
        <v>50</v>
      </c>
      <c r="K12" s="15">
        <v>0</v>
      </c>
      <c r="L12" s="8" t="s">
        <v>50</v>
      </c>
      <c r="M12" s="15">
        <v>0</v>
      </c>
      <c r="N12" s="8" t="s">
        <v>50</v>
      </c>
      <c r="O12" s="15">
        <f t="shared" si="0"/>
        <v>4000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8" t="s">
        <v>776</v>
      </c>
      <c r="X12" s="8" t="s">
        <v>50</v>
      </c>
      <c r="Y12" s="2" t="s">
        <v>50</v>
      </c>
      <c r="Z12" s="2" t="s">
        <v>50</v>
      </c>
      <c r="AA12" s="16"/>
      <c r="AB12" s="2" t="s">
        <v>50</v>
      </c>
    </row>
    <row r="13" spans="1:28" ht="30" customHeight="1" x14ac:dyDescent="0.3">
      <c r="A13" s="8" t="s">
        <v>489</v>
      </c>
      <c r="B13" s="8" t="s">
        <v>424</v>
      </c>
      <c r="C13" s="8" t="s">
        <v>488</v>
      </c>
      <c r="D13" s="14" t="s">
        <v>68</v>
      </c>
      <c r="E13" s="15">
        <v>2000</v>
      </c>
      <c r="F13" s="8" t="s">
        <v>777</v>
      </c>
      <c r="G13" s="15">
        <v>0</v>
      </c>
      <c r="H13" s="8" t="s">
        <v>50</v>
      </c>
      <c r="I13" s="15">
        <v>0</v>
      </c>
      <c r="J13" s="8" t="s">
        <v>50</v>
      </c>
      <c r="K13" s="15">
        <v>0</v>
      </c>
      <c r="L13" s="8" t="s">
        <v>50</v>
      </c>
      <c r="M13" s="15">
        <v>0</v>
      </c>
      <c r="N13" s="8" t="s">
        <v>50</v>
      </c>
      <c r="O13" s="15">
        <f t="shared" si="0"/>
        <v>2000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8" t="s">
        <v>778</v>
      </c>
      <c r="X13" s="8" t="s">
        <v>50</v>
      </c>
      <c r="Y13" s="2" t="s">
        <v>50</v>
      </c>
      <c r="Z13" s="2" t="s">
        <v>50</v>
      </c>
      <c r="AA13" s="16"/>
      <c r="AB13" s="2" t="s">
        <v>50</v>
      </c>
    </row>
    <row r="14" spans="1:28" ht="30" customHeight="1" x14ac:dyDescent="0.3">
      <c r="A14" s="8" t="s">
        <v>491</v>
      </c>
      <c r="B14" s="8" t="s">
        <v>421</v>
      </c>
      <c r="C14" s="8" t="s">
        <v>490</v>
      </c>
      <c r="D14" s="14" t="s">
        <v>68</v>
      </c>
      <c r="E14" s="15">
        <v>2500</v>
      </c>
      <c r="F14" s="8" t="s">
        <v>779</v>
      </c>
      <c r="G14" s="15">
        <v>0</v>
      </c>
      <c r="H14" s="8" t="s">
        <v>50</v>
      </c>
      <c r="I14" s="15">
        <v>0</v>
      </c>
      <c r="J14" s="8" t="s">
        <v>50</v>
      </c>
      <c r="K14" s="15">
        <v>0</v>
      </c>
      <c r="L14" s="8" t="s">
        <v>50</v>
      </c>
      <c r="M14" s="15">
        <v>0</v>
      </c>
      <c r="N14" s="8" t="s">
        <v>50</v>
      </c>
      <c r="O14" s="15">
        <f t="shared" si="0"/>
        <v>2500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8" t="s">
        <v>780</v>
      </c>
      <c r="X14" s="8" t="s">
        <v>50</v>
      </c>
      <c r="Y14" s="2" t="s">
        <v>50</v>
      </c>
      <c r="Z14" s="2" t="s">
        <v>50</v>
      </c>
      <c r="AA14" s="16"/>
      <c r="AB14" s="2" t="s">
        <v>50</v>
      </c>
    </row>
    <row r="15" spans="1:28" ht="30" customHeight="1" x14ac:dyDescent="0.3">
      <c r="A15" s="8" t="s">
        <v>515</v>
      </c>
      <c r="B15" s="8" t="s">
        <v>513</v>
      </c>
      <c r="C15" s="8" t="s">
        <v>514</v>
      </c>
      <c r="D15" s="14" t="s">
        <v>68</v>
      </c>
      <c r="E15" s="15">
        <v>0</v>
      </c>
      <c r="F15" s="8" t="s">
        <v>50</v>
      </c>
      <c r="G15" s="15">
        <v>21200</v>
      </c>
      <c r="H15" s="8" t="s">
        <v>781</v>
      </c>
      <c r="I15" s="15">
        <v>0</v>
      </c>
      <c r="J15" s="8" t="s">
        <v>50</v>
      </c>
      <c r="K15" s="15">
        <v>12000</v>
      </c>
      <c r="L15" s="8" t="s">
        <v>782</v>
      </c>
      <c r="M15" s="15">
        <v>17000</v>
      </c>
      <c r="N15" s="8" t="s">
        <v>783</v>
      </c>
      <c r="O15" s="15">
        <f t="shared" si="0"/>
        <v>12000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8" t="s">
        <v>784</v>
      </c>
      <c r="X15" s="8" t="s">
        <v>50</v>
      </c>
      <c r="Y15" s="2" t="s">
        <v>50</v>
      </c>
      <c r="Z15" s="2" t="s">
        <v>50</v>
      </c>
      <c r="AA15" s="16"/>
      <c r="AB15" s="2" t="s">
        <v>50</v>
      </c>
    </row>
    <row r="16" spans="1:28" ht="30" customHeight="1" x14ac:dyDescent="0.3">
      <c r="A16" s="8" t="s">
        <v>537</v>
      </c>
      <c r="B16" s="8" t="s">
        <v>535</v>
      </c>
      <c r="C16" s="8" t="s">
        <v>536</v>
      </c>
      <c r="D16" s="14" t="s">
        <v>68</v>
      </c>
      <c r="E16" s="15">
        <v>2567</v>
      </c>
      <c r="F16" s="8" t="s">
        <v>785</v>
      </c>
      <c r="G16" s="15"/>
      <c r="H16" s="8"/>
      <c r="I16" s="15"/>
      <c r="J16" s="8"/>
      <c r="K16" s="15"/>
      <c r="L16" s="8"/>
      <c r="M16" s="15"/>
      <c r="N16" s="8"/>
      <c r="O16" s="15">
        <f t="shared" si="0"/>
        <v>2567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8" t="s">
        <v>786</v>
      </c>
      <c r="X16" s="8" t="s">
        <v>50</v>
      </c>
      <c r="Y16" s="2" t="s">
        <v>50</v>
      </c>
      <c r="Z16" s="2" t="s">
        <v>50</v>
      </c>
      <c r="AA16" s="16"/>
      <c r="AB16" s="2" t="s">
        <v>50</v>
      </c>
    </row>
    <row r="17" spans="1:28" ht="30" customHeight="1" x14ac:dyDescent="0.3">
      <c r="A17" s="8" t="s">
        <v>526</v>
      </c>
      <c r="B17" s="8" t="s">
        <v>433</v>
      </c>
      <c r="C17" s="8" t="s">
        <v>525</v>
      </c>
      <c r="D17" s="14" t="s">
        <v>68</v>
      </c>
      <c r="E17" s="15">
        <v>0</v>
      </c>
      <c r="F17" s="8" t="s">
        <v>50</v>
      </c>
      <c r="G17" s="15">
        <v>0</v>
      </c>
      <c r="H17" s="8" t="s">
        <v>50</v>
      </c>
      <c r="I17" s="15">
        <v>340</v>
      </c>
      <c r="J17" s="8" t="s">
        <v>787</v>
      </c>
      <c r="K17" s="15">
        <v>0</v>
      </c>
      <c r="L17" s="8" t="s">
        <v>50</v>
      </c>
      <c r="M17" s="15">
        <v>340</v>
      </c>
      <c r="N17" s="8" t="s">
        <v>788</v>
      </c>
      <c r="O17" s="15">
        <f t="shared" si="0"/>
        <v>340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8" t="s">
        <v>789</v>
      </c>
      <c r="X17" s="8" t="s">
        <v>50</v>
      </c>
      <c r="Y17" s="2" t="s">
        <v>50</v>
      </c>
      <c r="Z17" s="2" t="s">
        <v>50</v>
      </c>
      <c r="AA17" s="16"/>
      <c r="AB17" s="2" t="s">
        <v>50</v>
      </c>
    </row>
    <row r="18" spans="1:28" ht="30" customHeight="1" x14ac:dyDescent="0.3">
      <c r="A18" s="8" t="s">
        <v>694</v>
      </c>
      <c r="B18" s="8" t="s">
        <v>433</v>
      </c>
      <c r="C18" s="8" t="s">
        <v>693</v>
      </c>
      <c r="D18" s="14" t="s">
        <v>68</v>
      </c>
      <c r="E18" s="15">
        <v>0</v>
      </c>
      <c r="F18" s="8" t="s">
        <v>50</v>
      </c>
      <c r="G18" s="15">
        <v>0</v>
      </c>
      <c r="H18" s="8" t="s">
        <v>50</v>
      </c>
      <c r="I18" s="15">
        <v>800</v>
      </c>
      <c r="J18" s="8" t="s">
        <v>787</v>
      </c>
      <c r="K18" s="15">
        <v>0</v>
      </c>
      <c r="L18" s="8" t="s">
        <v>50</v>
      </c>
      <c r="M18" s="15">
        <v>800</v>
      </c>
      <c r="N18" s="8" t="s">
        <v>788</v>
      </c>
      <c r="O18" s="15">
        <f t="shared" si="0"/>
        <v>800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8" t="s">
        <v>790</v>
      </c>
      <c r="X18" s="8" t="s">
        <v>50</v>
      </c>
      <c r="Y18" s="2" t="s">
        <v>50</v>
      </c>
      <c r="Z18" s="2" t="s">
        <v>50</v>
      </c>
      <c r="AA18" s="16"/>
      <c r="AB18" s="2" t="s">
        <v>50</v>
      </c>
    </row>
    <row r="19" spans="1:28" ht="30" customHeight="1" x14ac:dyDescent="0.3">
      <c r="A19" s="8" t="s">
        <v>691</v>
      </c>
      <c r="B19" s="8" t="s">
        <v>433</v>
      </c>
      <c r="C19" s="8" t="s">
        <v>690</v>
      </c>
      <c r="D19" s="14" t="s">
        <v>68</v>
      </c>
      <c r="E19" s="15">
        <v>0</v>
      </c>
      <c r="F19" s="8" t="s">
        <v>50</v>
      </c>
      <c r="G19" s="15">
        <v>0</v>
      </c>
      <c r="H19" s="8" t="s">
        <v>50</v>
      </c>
      <c r="I19" s="15">
        <v>3050</v>
      </c>
      <c r="J19" s="8" t="s">
        <v>787</v>
      </c>
      <c r="K19" s="15">
        <v>0</v>
      </c>
      <c r="L19" s="8" t="s">
        <v>50</v>
      </c>
      <c r="M19" s="15">
        <v>3050</v>
      </c>
      <c r="N19" s="8" t="s">
        <v>788</v>
      </c>
      <c r="O19" s="15">
        <f t="shared" si="0"/>
        <v>3050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8" t="s">
        <v>791</v>
      </c>
      <c r="X19" s="8" t="s">
        <v>50</v>
      </c>
      <c r="Y19" s="2" t="s">
        <v>50</v>
      </c>
      <c r="Z19" s="2" t="s">
        <v>50</v>
      </c>
      <c r="AA19" s="16"/>
      <c r="AB19" s="2" t="s">
        <v>50</v>
      </c>
    </row>
    <row r="20" spans="1:28" ht="30" customHeight="1" x14ac:dyDescent="0.3">
      <c r="A20" s="8" t="s">
        <v>577</v>
      </c>
      <c r="B20" s="8" t="s">
        <v>433</v>
      </c>
      <c r="C20" s="8" t="s">
        <v>576</v>
      </c>
      <c r="D20" s="14" t="s">
        <v>68</v>
      </c>
      <c r="E20" s="15">
        <v>2500</v>
      </c>
      <c r="F20" s="8" t="s">
        <v>792</v>
      </c>
      <c r="G20" s="15"/>
      <c r="H20" s="8"/>
      <c r="I20" s="15"/>
      <c r="J20" s="8"/>
      <c r="K20" s="15"/>
      <c r="L20" s="8"/>
      <c r="M20" s="15"/>
      <c r="N20" s="8"/>
      <c r="O20" s="15">
        <f t="shared" si="0"/>
        <v>2500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8" t="s">
        <v>793</v>
      </c>
      <c r="X20" s="8" t="s">
        <v>50</v>
      </c>
      <c r="Y20" s="2" t="s">
        <v>50</v>
      </c>
      <c r="Z20" s="2" t="s">
        <v>50</v>
      </c>
      <c r="AA20" s="16"/>
      <c r="AB20" s="2" t="s">
        <v>50</v>
      </c>
    </row>
    <row r="21" spans="1:28" ht="30" customHeight="1" x14ac:dyDescent="0.3">
      <c r="A21" s="8" t="s">
        <v>435</v>
      </c>
      <c r="B21" s="8" t="s">
        <v>433</v>
      </c>
      <c r="C21" s="8" t="s">
        <v>434</v>
      </c>
      <c r="D21" s="14" t="s">
        <v>68</v>
      </c>
      <c r="E21" s="15">
        <v>0</v>
      </c>
      <c r="F21" s="8" t="s">
        <v>50</v>
      </c>
      <c r="G21" s="15">
        <v>0</v>
      </c>
      <c r="H21" s="8" t="s">
        <v>50</v>
      </c>
      <c r="I21" s="15">
        <v>2600</v>
      </c>
      <c r="J21" s="8" t="s">
        <v>794</v>
      </c>
      <c r="K21" s="15">
        <v>0</v>
      </c>
      <c r="L21" s="8" t="s">
        <v>50</v>
      </c>
      <c r="M21" s="15">
        <v>2600</v>
      </c>
      <c r="N21" s="8" t="s">
        <v>788</v>
      </c>
      <c r="O21" s="15">
        <f t="shared" si="0"/>
        <v>2600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8" t="s">
        <v>795</v>
      </c>
      <c r="X21" s="8" t="s">
        <v>50</v>
      </c>
      <c r="Y21" s="2" t="s">
        <v>50</v>
      </c>
      <c r="Z21" s="2" t="s">
        <v>50</v>
      </c>
      <c r="AA21" s="16"/>
      <c r="AB21" s="2" t="s">
        <v>50</v>
      </c>
    </row>
    <row r="22" spans="1:28" ht="30" customHeight="1" x14ac:dyDescent="0.3">
      <c r="A22" s="8" t="s">
        <v>575</v>
      </c>
      <c r="B22" s="8" t="s">
        <v>573</v>
      </c>
      <c r="C22" s="8" t="s">
        <v>574</v>
      </c>
      <c r="D22" s="14" t="s">
        <v>68</v>
      </c>
      <c r="E22" s="15">
        <v>0</v>
      </c>
      <c r="F22" s="8" t="s">
        <v>50</v>
      </c>
      <c r="G22" s="15">
        <v>0</v>
      </c>
      <c r="H22" s="8" t="s">
        <v>50</v>
      </c>
      <c r="I22" s="15">
        <v>0</v>
      </c>
      <c r="J22" s="8" t="s">
        <v>50</v>
      </c>
      <c r="K22" s="15">
        <v>0</v>
      </c>
      <c r="L22" s="8" t="s">
        <v>50</v>
      </c>
      <c r="M22" s="15">
        <v>2620</v>
      </c>
      <c r="N22" s="8" t="s">
        <v>788</v>
      </c>
      <c r="O22" s="15">
        <f t="shared" si="0"/>
        <v>2620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8" t="s">
        <v>796</v>
      </c>
      <c r="X22" s="8" t="s">
        <v>50</v>
      </c>
      <c r="Y22" s="2" t="s">
        <v>50</v>
      </c>
      <c r="Z22" s="2" t="s">
        <v>50</v>
      </c>
      <c r="AA22" s="16"/>
      <c r="AB22" s="2" t="s">
        <v>50</v>
      </c>
    </row>
    <row r="23" spans="1:28" ht="30" customHeight="1" x14ac:dyDescent="0.3">
      <c r="A23" s="8" t="s">
        <v>497</v>
      </c>
      <c r="B23" s="8" t="s">
        <v>495</v>
      </c>
      <c r="C23" s="8" t="s">
        <v>496</v>
      </c>
      <c r="D23" s="14" t="s">
        <v>68</v>
      </c>
      <c r="E23" s="15">
        <v>3300</v>
      </c>
      <c r="F23" s="8" t="s">
        <v>797</v>
      </c>
      <c r="G23" s="15">
        <v>0</v>
      </c>
      <c r="H23" s="8" t="s">
        <v>50</v>
      </c>
      <c r="I23" s="15">
        <v>0</v>
      </c>
      <c r="J23" s="8" t="s">
        <v>50</v>
      </c>
      <c r="K23" s="15">
        <v>0</v>
      </c>
      <c r="L23" s="8" t="s">
        <v>50</v>
      </c>
      <c r="M23" s="15">
        <v>0</v>
      </c>
      <c r="N23" s="8" t="s">
        <v>50</v>
      </c>
      <c r="O23" s="15">
        <f t="shared" si="0"/>
        <v>3300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8" t="s">
        <v>798</v>
      </c>
      <c r="X23" s="8" t="s">
        <v>50</v>
      </c>
      <c r="Y23" s="2" t="s">
        <v>50</v>
      </c>
      <c r="Z23" s="2" t="s">
        <v>50</v>
      </c>
      <c r="AA23" s="16"/>
      <c r="AB23" s="2" t="s">
        <v>50</v>
      </c>
    </row>
    <row r="24" spans="1:28" ht="30" customHeight="1" x14ac:dyDescent="0.3">
      <c r="A24" s="8" t="s">
        <v>680</v>
      </c>
      <c r="B24" s="8" t="s">
        <v>678</v>
      </c>
      <c r="C24" s="8" t="s">
        <v>679</v>
      </c>
      <c r="D24" s="14" t="s">
        <v>68</v>
      </c>
      <c r="E24" s="15">
        <v>6500</v>
      </c>
      <c r="F24" s="8" t="s">
        <v>799</v>
      </c>
      <c r="G24" s="15">
        <v>0</v>
      </c>
      <c r="H24" s="8" t="s">
        <v>50</v>
      </c>
      <c r="I24" s="15">
        <v>0</v>
      </c>
      <c r="J24" s="8" t="s">
        <v>50</v>
      </c>
      <c r="K24" s="15"/>
      <c r="L24" s="8"/>
      <c r="M24" s="15"/>
      <c r="N24" s="8"/>
      <c r="O24" s="15">
        <f t="shared" si="0"/>
        <v>6500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8" t="s">
        <v>802</v>
      </c>
      <c r="X24" s="8" t="s">
        <v>50</v>
      </c>
      <c r="Y24" s="2" t="s">
        <v>50</v>
      </c>
      <c r="Z24" s="2" t="s">
        <v>50</v>
      </c>
      <c r="AA24" s="16"/>
      <c r="AB24" s="2" t="s">
        <v>50</v>
      </c>
    </row>
    <row r="25" spans="1:28" ht="30" customHeight="1" x14ac:dyDescent="0.3">
      <c r="A25" s="8" t="s">
        <v>672</v>
      </c>
      <c r="B25" s="8" t="s">
        <v>670</v>
      </c>
      <c r="C25" s="8" t="s">
        <v>671</v>
      </c>
      <c r="D25" s="14" t="s">
        <v>68</v>
      </c>
      <c r="E25" s="15">
        <v>0</v>
      </c>
      <c r="F25" s="8" t="s">
        <v>50</v>
      </c>
      <c r="G25" s="15">
        <v>3300</v>
      </c>
      <c r="H25" s="8" t="s">
        <v>803</v>
      </c>
      <c r="I25" s="15">
        <v>0</v>
      </c>
      <c r="J25" s="8" t="s">
        <v>50</v>
      </c>
      <c r="K25" s="15">
        <v>3300</v>
      </c>
      <c r="L25" s="8" t="s">
        <v>800</v>
      </c>
      <c r="M25" s="15">
        <v>3300</v>
      </c>
      <c r="N25" s="8" t="s">
        <v>801</v>
      </c>
      <c r="O25" s="15">
        <f t="shared" si="0"/>
        <v>3300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8" t="s">
        <v>804</v>
      </c>
      <c r="X25" s="8" t="s">
        <v>50</v>
      </c>
      <c r="Y25" s="2" t="s">
        <v>50</v>
      </c>
      <c r="Z25" s="2" t="s">
        <v>50</v>
      </c>
      <c r="AA25" s="16"/>
      <c r="AB25" s="2" t="s">
        <v>50</v>
      </c>
    </row>
    <row r="26" spans="1:28" ht="30" customHeight="1" x14ac:dyDescent="0.3">
      <c r="A26" s="8" t="s">
        <v>676</v>
      </c>
      <c r="B26" s="8" t="s">
        <v>674</v>
      </c>
      <c r="C26" s="8" t="s">
        <v>675</v>
      </c>
      <c r="D26" s="14" t="s">
        <v>68</v>
      </c>
      <c r="E26" s="15">
        <v>2100</v>
      </c>
      <c r="F26" s="8" t="s">
        <v>805</v>
      </c>
      <c r="G26" s="15">
        <v>2100</v>
      </c>
      <c r="H26" s="8" t="s">
        <v>803</v>
      </c>
      <c r="I26" s="15">
        <v>0</v>
      </c>
      <c r="J26" s="8" t="s">
        <v>50</v>
      </c>
      <c r="K26" s="15">
        <v>2100</v>
      </c>
      <c r="L26" s="8" t="s">
        <v>800</v>
      </c>
      <c r="M26" s="15">
        <v>2100</v>
      </c>
      <c r="N26" s="8" t="s">
        <v>801</v>
      </c>
      <c r="O26" s="15">
        <f t="shared" si="0"/>
        <v>2100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8" t="s">
        <v>806</v>
      </c>
      <c r="X26" s="8" t="s">
        <v>50</v>
      </c>
      <c r="Y26" s="2" t="s">
        <v>50</v>
      </c>
      <c r="Z26" s="2" t="s">
        <v>50</v>
      </c>
      <c r="AA26" s="16"/>
      <c r="AB26" s="2" t="s">
        <v>50</v>
      </c>
    </row>
    <row r="27" spans="1:28" ht="30" customHeight="1" x14ac:dyDescent="0.3">
      <c r="A27" s="8" t="s">
        <v>631</v>
      </c>
      <c r="B27" s="8" t="s">
        <v>629</v>
      </c>
      <c r="C27" s="8" t="s">
        <v>630</v>
      </c>
      <c r="D27" s="14" t="s">
        <v>113</v>
      </c>
      <c r="E27" s="15">
        <v>0</v>
      </c>
      <c r="F27" s="8" t="s">
        <v>50</v>
      </c>
      <c r="G27" s="15">
        <v>793000</v>
      </c>
      <c r="H27" s="8" t="s">
        <v>807</v>
      </c>
      <c r="I27" s="15">
        <v>0</v>
      </c>
      <c r="J27" s="8" t="s">
        <v>50</v>
      </c>
      <c r="K27" s="15">
        <v>793000</v>
      </c>
      <c r="L27" s="8" t="s">
        <v>808</v>
      </c>
      <c r="M27" s="15">
        <v>793000</v>
      </c>
      <c r="N27" s="8" t="s">
        <v>809</v>
      </c>
      <c r="O27" s="15">
        <f t="shared" si="0"/>
        <v>793000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8" t="s">
        <v>810</v>
      </c>
      <c r="X27" s="8" t="s">
        <v>50</v>
      </c>
      <c r="Y27" s="2" t="s">
        <v>50</v>
      </c>
      <c r="Z27" s="2" t="s">
        <v>50</v>
      </c>
      <c r="AA27" s="16"/>
      <c r="AB27" s="2" t="s">
        <v>50</v>
      </c>
    </row>
    <row r="28" spans="1:28" ht="30" customHeight="1" x14ac:dyDescent="0.3">
      <c r="A28" s="8" t="s">
        <v>658</v>
      </c>
      <c r="B28" s="8" t="s">
        <v>656</v>
      </c>
      <c r="C28" s="8" t="s">
        <v>657</v>
      </c>
      <c r="D28" s="14" t="s">
        <v>68</v>
      </c>
      <c r="E28" s="15">
        <v>199000</v>
      </c>
      <c r="F28" s="8" t="s">
        <v>811</v>
      </c>
      <c r="G28" s="15"/>
      <c r="H28" s="8"/>
      <c r="I28" s="15"/>
      <c r="J28" s="8"/>
      <c r="K28" s="15"/>
      <c r="L28" s="8"/>
      <c r="M28" s="15"/>
      <c r="N28" s="8"/>
      <c r="O28" s="15">
        <f t="shared" si="0"/>
        <v>199000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8" t="s">
        <v>812</v>
      </c>
      <c r="X28" s="8" t="s">
        <v>50</v>
      </c>
      <c r="Y28" s="2" t="s">
        <v>50</v>
      </c>
      <c r="Z28" s="2" t="s">
        <v>50</v>
      </c>
      <c r="AA28" s="16"/>
      <c r="AB28" s="2" t="s">
        <v>50</v>
      </c>
    </row>
    <row r="29" spans="1:28" ht="30" customHeight="1" x14ac:dyDescent="0.3">
      <c r="A29" s="8" t="s">
        <v>654</v>
      </c>
      <c r="B29" s="8" t="s">
        <v>652</v>
      </c>
      <c r="C29" s="8" t="s">
        <v>653</v>
      </c>
      <c r="D29" s="14" t="s">
        <v>68</v>
      </c>
      <c r="E29" s="15">
        <v>12900</v>
      </c>
      <c r="F29" s="8" t="s">
        <v>813</v>
      </c>
      <c r="G29" s="15"/>
      <c r="H29" s="8"/>
      <c r="I29" s="15"/>
      <c r="J29" s="8"/>
      <c r="K29" s="15"/>
      <c r="L29" s="8"/>
      <c r="M29" s="15"/>
      <c r="N29" s="8"/>
      <c r="O29" s="15">
        <f t="shared" si="0"/>
        <v>12900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8" t="s">
        <v>814</v>
      </c>
      <c r="X29" s="8" t="s">
        <v>50</v>
      </c>
      <c r="Y29" s="2" t="s">
        <v>50</v>
      </c>
      <c r="Z29" s="2" t="s">
        <v>50</v>
      </c>
      <c r="AA29" s="16"/>
      <c r="AB29" s="2" t="s">
        <v>50</v>
      </c>
    </row>
    <row r="30" spans="1:28" ht="30" customHeight="1" x14ac:dyDescent="0.3">
      <c r="A30" s="8" t="s">
        <v>518</v>
      </c>
      <c r="B30" s="8" t="s">
        <v>516</v>
      </c>
      <c r="C30" s="8" t="s">
        <v>517</v>
      </c>
      <c r="D30" s="14" t="s">
        <v>68</v>
      </c>
      <c r="E30" s="15">
        <v>5800</v>
      </c>
      <c r="F30" s="8" t="s">
        <v>815</v>
      </c>
      <c r="G30" s="15"/>
      <c r="H30" s="8"/>
      <c r="I30" s="15"/>
      <c r="J30" s="8"/>
      <c r="K30" s="15"/>
      <c r="L30" s="8"/>
      <c r="M30" s="15"/>
      <c r="N30" s="8"/>
      <c r="O30" s="15">
        <f t="shared" si="0"/>
        <v>5800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8" t="s">
        <v>816</v>
      </c>
      <c r="X30" s="8" t="s">
        <v>50</v>
      </c>
      <c r="Y30" s="2" t="s">
        <v>50</v>
      </c>
      <c r="Z30" s="2" t="s">
        <v>50</v>
      </c>
      <c r="AA30" s="16"/>
      <c r="AB30" s="2" t="s">
        <v>50</v>
      </c>
    </row>
    <row r="31" spans="1:28" ht="30" customHeight="1" x14ac:dyDescent="0.3">
      <c r="A31" s="8" t="s">
        <v>684</v>
      </c>
      <c r="B31" s="8" t="s">
        <v>682</v>
      </c>
      <c r="C31" s="8" t="s">
        <v>683</v>
      </c>
      <c r="D31" s="14" t="s">
        <v>68</v>
      </c>
      <c r="E31" s="15">
        <v>0</v>
      </c>
      <c r="F31" s="8" t="s">
        <v>50</v>
      </c>
      <c r="G31" s="15">
        <v>7300</v>
      </c>
      <c r="H31" s="8" t="s">
        <v>803</v>
      </c>
      <c r="I31" s="15">
        <v>0</v>
      </c>
      <c r="J31" s="8" t="s">
        <v>50</v>
      </c>
      <c r="K31" s="15">
        <v>6500</v>
      </c>
      <c r="L31" s="8" t="s">
        <v>800</v>
      </c>
      <c r="M31" s="15">
        <v>6500</v>
      </c>
      <c r="N31" s="8" t="s">
        <v>801</v>
      </c>
      <c r="O31" s="15">
        <f t="shared" si="0"/>
        <v>6500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8" t="s">
        <v>817</v>
      </c>
      <c r="X31" s="8" t="s">
        <v>50</v>
      </c>
      <c r="Y31" s="2" t="s">
        <v>50</v>
      </c>
      <c r="Z31" s="2" t="s">
        <v>50</v>
      </c>
      <c r="AA31" s="16"/>
      <c r="AB31" s="2" t="s">
        <v>50</v>
      </c>
    </row>
    <row r="32" spans="1:28" ht="30" customHeight="1" x14ac:dyDescent="0.3">
      <c r="A32" s="8" t="s">
        <v>647</v>
      </c>
      <c r="B32" s="8" t="s">
        <v>436</v>
      </c>
      <c r="C32" s="8" t="s">
        <v>646</v>
      </c>
      <c r="D32" s="14" t="s">
        <v>68</v>
      </c>
      <c r="E32" s="15">
        <v>56500</v>
      </c>
      <c r="F32" s="8" t="s">
        <v>818</v>
      </c>
      <c r="G32" s="15"/>
      <c r="H32" s="8"/>
      <c r="I32" s="15"/>
      <c r="J32" s="8"/>
      <c r="K32" s="15"/>
      <c r="L32" s="8"/>
      <c r="M32" s="15"/>
      <c r="N32" s="8"/>
      <c r="O32" s="15">
        <f t="shared" si="0"/>
        <v>56500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8" t="s">
        <v>820</v>
      </c>
      <c r="X32" s="8" t="s">
        <v>50</v>
      </c>
      <c r="Y32" s="2" t="s">
        <v>50</v>
      </c>
      <c r="Z32" s="2" t="s">
        <v>50</v>
      </c>
      <c r="AA32" s="16"/>
      <c r="AB32" s="2" t="s">
        <v>50</v>
      </c>
    </row>
    <row r="33" spans="1:28" ht="30" customHeight="1" x14ac:dyDescent="0.3">
      <c r="A33" s="8" t="s">
        <v>438</v>
      </c>
      <c r="B33" s="8" t="s">
        <v>436</v>
      </c>
      <c r="C33" s="8" t="s">
        <v>437</v>
      </c>
      <c r="D33" s="14" t="s">
        <v>68</v>
      </c>
      <c r="E33" s="15">
        <v>12000</v>
      </c>
      <c r="F33" s="8" t="s">
        <v>821</v>
      </c>
      <c r="G33" s="15"/>
      <c r="H33" s="8"/>
      <c r="I33" s="15"/>
      <c r="J33" s="8"/>
      <c r="K33" s="15"/>
      <c r="L33" s="8"/>
      <c r="M33" s="15"/>
      <c r="N33" s="8"/>
      <c r="O33" s="15">
        <f t="shared" si="0"/>
        <v>12000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8" t="s">
        <v>822</v>
      </c>
      <c r="X33" s="8" t="s">
        <v>50</v>
      </c>
      <c r="Y33" s="2" t="s">
        <v>50</v>
      </c>
      <c r="Z33" s="2" t="s">
        <v>50</v>
      </c>
      <c r="AA33" s="16"/>
      <c r="AB33" s="2" t="s">
        <v>50</v>
      </c>
    </row>
    <row r="34" spans="1:28" ht="30" customHeight="1" x14ac:dyDescent="0.3">
      <c r="A34" s="8" t="s">
        <v>512</v>
      </c>
      <c r="B34" s="8" t="s">
        <v>510</v>
      </c>
      <c r="C34" s="8" t="s">
        <v>511</v>
      </c>
      <c r="D34" s="14" t="s">
        <v>68</v>
      </c>
      <c r="E34" s="15">
        <v>84000</v>
      </c>
      <c r="F34" s="8" t="s">
        <v>823</v>
      </c>
      <c r="G34" s="15"/>
      <c r="H34" s="8"/>
      <c r="I34" s="15"/>
      <c r="J34" s="8"/>
      <c r="K34" s="15"/>
      <c r="L34" s="8"/>
      <c r="M34" s="15"/>
      <c r="N34" s="8"/>
      <c r="O34" s="15">
        <f t="shared" si="0"/>
        <v>84000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8" t="s">
        <v>824</v>
      </c>
      <c r="X34" s="8" t="s">
        <v>50</v>
      </c>
      <c r="Y34" s="2" t="s">
        <v>50</v>
      </c>
      <c r="Z34" s="2" t="s">
        <v>50</v>
      </c>
      <c r="AA34" s="16"/>
      <c r="AB34" s="2" t="s">
        <v>50</v>
      </c>
    </row>
    <row r="35" spans="1:28" ht="30" customHeight="1" x14ac:dyDescent="0.3">
      <c r="A35" s="8" t="s">
        <v>509</v>
      </c>
      <c r="B35" s="8" t="s">
        <v>505</v>
      </c>
      <c r="C35" s="8" t="s">
        <v>508</v>
      </c>
      <c r="D35" s="14" t="s">
        <v>68</v>
      </c>
      <c r="E35" s="15">
        <v>24000</v>
      </c>
      <c r="F35" s="8" t="s">
        <v>825</v>
      </c>
      <c r="G35" s="15"/>
      <c r="H35" s="8"/>
      <c r="I35" s="15"/>
      <c r="J35" s="8"/>
      <c r="K35" s="15"/>
      <c r="L35" s="8"/>
      <c r="M35" s="15"/>
      <c r="N35" s="8"/>
      <c r="O35" s="15">
        <f t="shared" si="0"/>
        <v>24000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8" t="s">
        <v>826</v>
      </c>
      <c r="X35" s="8" t="s">
        <v>50</v>
      </c>
      <c r="Y35" s="2" t="s">
        <v>50</v>
      </c>
      <c r="Z35" s="2" t="s">
        <v>50</v>
      </c>
      <c r="AA35" s="16"/>
      <c r="AB35" s="2" t="s">
        <v>50</v>
      </c>
    </row>
    <row r="36" spans="1:28" ht="30" customHeight="1" x14ac:dyDescent="0.3">
      <c r="A36" s="8" t="s">
        <v>507</v>
      </c>
      <c r="B36" s="8" t="s">
        <v>505</v>
      </c>
      <c r="C36" s="8" t="s">
        <v>506</v>
      </c>
      <c r="D36" s="14" t="s">
        <v>68</v>
      </c>
      <c r="E36" s="15">
        <v>36000</v>
      </c>
      <c r="F36" s="8" t="s">
        <v>827</v>
      </c>
      <c r="G36" s="15"/>
      <c r="H36" s="8"/>
      <c r="I36" s="15"/>
      <c r="J36" s="8"/>
      <c r="K36" s="15"/>
      <c r="L36" s="8"/>
      <c r="M36" s="15"/>
      <c r="N36" s="8"/>
      <c r="O36" s="15">
        <f t="shared" si="0"/>
        <v>36000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8" t="s">
        <v>828</v>
      </c>
      <c r="X36" s="8" t="s">
        <v>50</v>
      </c>
      <c r="Y36" s="2" t="s">
        <v>50</v>
      </c>
      <c r="Z36" s="2" t="s">
        <v>50</v>
      </c>
      <c r="AA36" s="16"/>
      <c r="AB36" s="2" t="s">
        <v>50</v>
      </c>
    </row>
    <row r="37" spans="1:28" ht="30" customHeight="1" x14ac:dyDescent="0.3">
      <c r="A37" s="8" t="s">
        <v>642</v>
      </c>
      <c r="B37" s="8" t="s">
        <v>505</v>
      </c>
      <c r="C37" s="8" t="s">
        <v>641</v>
      </c>
      <c r="D37" s="14" t="s">
        <v>68</v>
      </c>
      <c r="E37" s="15">
        <v>55000</v>
      </c>
      <c r="F37" s="8" t="s">
        <v>829</v>
      </c>
      <c r="G37" s="15"/>
      <c r="H37" s="8"/>
      <c r="I37" s="15"/>
      <c r="J37" s="8"/>
      <c r="K37" s="15"/>
      <c r="L37" s="8"/>
      <c r="M37" s="15"/>
      <c r="N37" s="8"/>
      <c r="O37" s="15">
        <f t="shared" si="0"/>
        <v>55000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8" t="s">
        <v>830</v>
      </c>
      <c r="X37" s="8" t="s">
        <v>50</v>
      </c>
      <c r="Y37" s="2" t="s">
        <v>50</v>
      </c>
      <c r="Z37" s="2" t="s">
        <v>50</v>
      </c>
      <c r="AA37" s="16"/>
      <c r="AB37" s="2" t="s">
        <v>50</v>
      </c>
    </row>
    <row r="38" spans="1:28" ht="30" customHeight="1" x14ac:dyDescent="0.3">
      <c r="A38" s="8" t="s">
        <v>616</v>
      </c>
      <c r="B38" s="8" t="s">
        <v>614</v>
      </c>
      <c r="C38" s="8" t="s">
        <v>615</v>
      </c>
      <c r="D38" s="14" t="s">
        <v>68</v>
      </c>
      <c r="E38" s="15">
        <v>48000</v>
      </c>
      <c r="F38" s="8" t="s">
        <v>831</v>
      </c>
      <c r="G38" s="15"/>
      <c r="H38" s="8"/>
      <c r="I38" s="15"/>
      <c r="J38" s="8"/>
      <c r="K38" s="15"/>
      <c r="L38" s="8"/>
      <c r="M38" s="15"/>
      <c r="N38" s="8" t="s">
        <v>50</v>
      </c>
      <c r="O38" s="15">
        <f t="shared" si="0"/>
        <v>48000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8" t="s">
        <v>832</v>
      </c>
      <c r="X38" s="8" t="s">
        <v>50</v>
      </c>
      <c r="Y38" s="2" t="s">
        <v>50</v>
      </c>
      <c r="Z38" s="2" t="s">
        <v>50</v>
      </c>
      <c r="AA38" s="16"/>
      <c r="AB38" s="2" t="s">
        <v>50</v>
      </c>
    </row>
    <row r="39" spans="1:28" ht="30" customHeight="1" x14ac:dyDescent="0.3">
      <c r="A39" s="8" t="s">
        <v>619</v>
      </c>
      <c r="B39" s="8" t="s">
        <v>618</v>
      </c>
      <c r="C39" s="8" t="s">
        <v>615</v>
      </c>
      <c r="D39" s="14" t="s">
        <v>68</v>
      </c>
      <c r="E39" s="15">
        <v>48000</v>
      </c>
      <c r="F39" s="8" t="s">
        <v>833</v>
      </c>
      <c r="G39" s="15"/>
      <c r="H39" s="8"/>
      <c r="I39" s="15"/>
      <c r="J39" s="8"/>
      <c r="K39" s="15"/>
      <c r="L39" s="8"/>
      <c r="M39" s="15"/>
      <c r="N39" s="8" t="s">
        <v>50</v>
      </c>
      <c r="O39" s="15">
        <f t="shared" si="0"/>
        <v>48000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8" t="s">
        <v>834</v>
      </c>
      <c r="X39" s="8" t="s">
        <v>50</v>
      </c>
      <c r="Y39" s="2" t="s">
        <v>50</v>
      </c>
      <c r="Z39" s="2" t="s">
        <v>50</v>
      </c>
      <c r="AA39" s="16"/>
      <c r="AB39" s="2" t="s">
        <v>50</v>
      </c>
    </row>
    <row r="40" spans="1:28" ht="30" customHeight="1" x14ac:dyDescent="0.3">
      <c r="A40" s="8" t="s">
        <v>352</v>
      </c>
      <c r="B40" s="8" t="s">
        <v>350</v>
      </c>
      <c r="C40" s="8" t="s">
        <v>351</v>
      </c>
      <c r="D40" s="14" t="s">
        <v>113</v>
      </c>
      <c r="E40" s="15">
        <v>3500000</v>
      </c>
      <c r="F40" s="8" t="s">
        <v>50</v>
      </c>
      <c r="G40" s="15">
        <v>0</v>
      </c>
      <c r="H40" s="8" t="s">
        <v>50</v>
      </c>
      <c r="I40" s="15">
        <v>0</v>
      </c>
      <c r="J40" s="8" t="s">
        <v>50</v>
      </c>
      <c r="K40" s="15">
        <v>0</v>
      </c>
      <c r="L40" s="8" t="s">
        <v>50</v>
      </c>
      <c r="M40" s="15">
        <v>0</v>
      </c>
      <c r="N40" s="8" t="s">
        <v>50</v>
      </c>
      <c r="O40" s="15">
        <f t="shared" si="0"/>
        <v>3500000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8" t="s">
        <v>835</v>
      </c>
      <c r="X40" s="8" t="s">
        <v>50</v>
      </c>
      <c r="Y40" s="2" t="s">
        <v>50</v>
      </c>
      <c r="Z40" s="2" t="s">
        <v>50</v>
      </c>
      <c r="AA40" s="16"/>
      <c r="AB40" s="2" t="s">
        <v>50</v>
      </c>
    </row>
    <row r="41" spans="1:28" ht="30" customHeight="1" x14ac:dyDescent="0.3">
      <c r="A41" s="8" t="s">
        <v>367</v>
      </c>
      <c r="B41" s="8" t="s">
        <v>366</v>
      </c>
      <c r="C41" s="8" t="s">
        <v>158</v>
      </c>
      <c r="D41" s="14" t="s">
        <v>113</v>
      </c>
      <c r="E41" s="15">
        <v>0</v>
      </c>
      <c r="F41" s="8" t="s">
        <v>50</v>
      </c>
      <c r="G41" s="15">
        <v>37000</v>
      </c>
      <c r="H41" s="8" t="s">
        <v>836</v>
      </c>
      <c r="I41" s="15">
        <v>37500</v>
      </c>
      <c r="J41" s="8" t="s">
        <v>837</v>
      </c>
      <c r="K41" s="15">
        <v>0</v>
      </c>
      <c r="L41" s="8" t="s">
        <v>50</v>
      </c>
      <c r="M41" s="15">
        <v>35500</v>
      </c>
      <c r="N41" s="8" t="s">
        <v>838</v>
      </c>
      <c r="O41" s="15">
        <f t="shared" si="0"/>
        <v>35500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8" t="s">
        <v>839</v>
      </c>
      <c r="X41" s="8" t="s">
        <v>50</v>
      </c>
      <c r="Y41" s="2" t="s">
        <v>50</v>
      </c>
      <c r="Z41" s="2" t="s">
        <v>50</v>
      </c>
      <c r="AA41" s="16"/>
      <c r="AB41" s="2" t="s">
        <v>50</v>
      </c>
    </row>
    <row r="42" spans="1:28" ht="30" customHeight="1" x14ac:dyDescent="0.3">
      <c r="A42" s="8" t="s">
        <v>569</v>
      </c>
      <c r="B42" s="8" t="s">
        <v>567</v>
      </c>
      <c r="C42" s="8" t="s">
        <v>568</v>
      </c>
      <c r="D42" s="14" t="s">
        <v>113</v>
      </c>
      <c r="E42" s="15">
        <v>0</v>
      </c>
      <c r="F42" s="8" t="s">
        <v>50</v>
      </c>
      <c r="G42" s="15">
        <v>98000</v>
      </c>
      <c r="H42" s="8" t="s">
        <v>836</v>
      </c>
      <c r="I42" s="15">
        <v>102300</v>
      </c>
      <c r="J42" s="8" t="s">
        <v>837</v>
      </c>
      <c r="K42" s="15">
        <v>0</v>
      </c>
      <c r="L42" s="8" t="s">
        <v>50</v>
      </c>
      <c r="M42" s="15">
        <v>80900</v>
      </c>
      <c r="N42" s="8" t="s">
        <v>838</v>
      </c>
      <c r="O42" s="15">
        <f t="shared" si="0"/>
        <v>80900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8" t="s">
        <v>840</v>
      </c>
      <c r="X42" s="8" t="s">
        <v>50</v>
      </c>
      <c r="Y42" s="2" t="s">
        <v>50</v>
      </c>
      <c r="Z42" s="2" t="s">
        <v>50</v>
      </c>
      <c r="AA42" s="16"/>
      <c r="AB42" s="2" t="s">
        <v>50</v>
      </c>
    </row>
    <row r="43" spans="1:28" ht="30" customHeight="1" x14ac:dyDescent="0.3">
      <c r="A43" s="8" t="s">
        <v>705</v>
      </c>
      <c r="B43" s="8" t="s">
        <v>703</v>
      </c>
      <c r="C43" s="8" t="s">
        <v>704</v>
      </c>
      <c r="D43" s="14" t="s">
        <v>68</v>
      </c>
      <c r="E43" s="15">
        <v>3800</v>
      </c>
      <c r="F43" s="8" t="s">
        <v>841</v>
      </c>
      <c r="G43" s="15"/>
      <c r="H43" s="8"/>
      <c r="I43" s="15"/>
      <c r="J43" s="8"/>
      <c r="K43" s="15"/>
      <c r="L43" s="8"/>
      <c r="M43" s="15"/>
      <c r="N43" s="8"/>
      <c r="O43" s="15">
        <f t="shared" si="0"/>
        <v>3800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8" t="s">
        <v>842</v>
      </c>
      <c r="X43" s="8" t="s">
        <v>50</v>
      </c>
      <c r="Y43" s="2" t="s">
        <v>50</v>
      </c>
      <c r="Z43" s="2" t="s">
        <v>50</v>
      </c>
      <c r="AA43" s="16"/>
      <c r="AB43" s="2" t="s">
        <v>50</v>
      </c>
    </row>
    <row r="44" spans="1:28" ht="30" customHeight="1" x14ac:dyDescent="0.3">
      <c r="A44" s="8" t="s">
        <v>133</v>
      </c>
      <c r="B44" s="8" t="s">
        <v>132</v>
      </c>
      <c r="C44" s="8" t="s">
        <v>1143</v>
      </c>
      <c r="D44" s="14" t="s">
        <v>113</v>
      </c>
      <c r="E44" s="15">
        <v>5500000</v>
      </c>
      <c r="F44" s="8" t="s">
        <v>843</v>
      </c>
      <c r="G44" s="15"/>
      <c r="H44" s="8"/>
      <c r="I44" s="15"/>
      <c r="J44" s="8"/>
      <c r="K44" s="15"/>
      <c r="L44" s="8"/>
      <c r="M44" s="15"/>
      <c r="N44" s="8"/>
      <c r="O44" s="15">
        <f t="shared" si="0"/>
        <v>5500000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8" t="s">
        <v>845</v>
      </c>
      <c r="X44" s="8" t="s">
        <v>50</v>
      </c>
      <c r="Y44" s="2" t="s">
        <v>50</v>
      </c>
      <c r="Z44" s="2" t="s">
        <v>50</v>
      </c>
      <c r="AA44" s="16"/>
      <c r="AB44" s="2" t="s">
        <v>50</v>
      </c>
    </row>
    <row r="45" spans="1:28" ht="30" customHeight="1" x14ac:dyDescent="0.3">
      <c r="A45" s="8" t="s">
        <v>292</v>
      </c>
      <c r="B45" s="8" t="s">
        <v>290</v>
      </c>
      <c r="C45" s="8" t="s">
        <v>291</v>
      </c>
      <c r="D45" s="14" t="s">
        <v>68</v>
      </c>
      <c r="E45" s="15">
        <v>0</v>
      </c>
      <c r="F45" s="8" t="s">
        <v>50</v>
      </c>
      <c r="G45" s="15">
        <v>120000</v>
      </c>
      <c r="H45" s="8" t="s">
        <v>846</v>
      </c>
      <c r="I45" s="15">
        <v>145000</v>
      </c>
      <c r="J45" s="8" t="s">
        <v>847</v>
      </c>
      <c r="K45" s="15">
        <v>0</v>
      </c>
      <c r="L45" s="8" t="s">
        <v>50</v>
      </c>
      <c r="M45" s="15">
        <v>150000</v>
      </c>
      <c r="N45" s="8" t="s">
        <v>848</v>
      </c>
      <c r="O45" s="15">
        <f t="shared" si="0"/>
        <v>120000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8" t="s">
        <v>849</v>
      </c>
      <c r="X45" s="8" t="s">
        <v>50</v>
      </c>
      <c r="Y45" s="2" t="s">
        <v>50</v>
      </c>
      <c r="Z45" s="2" t="s">
        <v>50</v>
      </c>
      <c r="AA45" s="16"/>
      <c r="AB45" s="2" t="s">
        <v>50</v>
      </c>
    </row>
    <row r="46" spans="1:28" ht="30" customHeight="1" x14ac:dyDescent="0.3">
      <c r="A46" s="8" t="s">
        <v>304</v>
      </c>
      <c r="B46" s="8" t="s">
        <v>302</v>
      </c>
      <c r="C46" s="8" t="s">
        <v>303</v>
      </c>
      <c r="D46" s="14" t="s">
        <v>104</v>
      </c>
      <c r="E46" s="15">
        <v>800000</v>
      </c>
      <c r="F46" s="8" t="s">
        <v>850</v>
      </c>
      <c r="G46" s="15">
        <v>0</v>
      </c>
      <c r="H46" s="8" t="s">
        <v>50</v>
      </c>
      <c r="I46" s="15">
        <v>0</v>
      </c>
      <c r="J46" s="8" t="s">
        <v>50</v>
      </c>
      <c r="K46" s="15">
        <v>800000</v>
      </c>
      <c r="L46" s="8" t="s">
        <v>844</v>
      </c>
      <c r="M46" s="15">
        <v>0</v>
      </c>
      <c r="N46" s="8" t="s">
        <v>50</v>
      </c>
      <c r="O46" s="15">
        <f t="shared" si="0"/>
        <v>800000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8" t="s">
        <v>851</v>
      </c>
      <c r="X46" s="8" t="s">
        <v>50</v>
      </c>
      <c r="Y46" s="2" t="s">
        <v>50</v>
      </c>
      <c r="Z46" s="2" t="s">
        <v>50</v>
      </c>
      <c r="AA46" s="16"/>
      <c r="AB46" s="2" t="s">
        <v>50</v>
      </c>
    </row>
    <row r="47" spans="1:28" ht="30" customHeight="1" x14ac:dyDescent="0.3">
      <c r="A47" s="8" t="s">
        <v>311</v>
      </c>
      <c r="B47" s="8" t="s">
        <v>310</v>
      </c>
      <c r="C47" s="8" t="s">
        <v>162</v>
      </c>
      <c r="D47" s="14" t="s">
        <v>163</v>
      </c>
      <c r="E47" s="15">
        <v>1125000</v>
      </c>
      <c r="F47" s="8" t="s">
        <v>852</v>
      </c>
      <c r="G47" s="15"/>
      <c r="H47" s="8"/>
      <c r="I47" s="15"/>
      <c r="J47" s="8"/>
      <c r="K47" s="15"/>
      <c r="L47" s="8"/>
      <c r="M47" s="15"/>
      <c r="N47" s="8"/>
      <c r="O47" s="15">
        <f t="shared" si="0"/>
        <v>1125000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8" t="s">
        <v>853</v>
      </c>
      <c r="X47" s="8" t="s">
        <v>50</v>
      </c>
      <c r="Y47" s="2" t="s">
        <v>50</v>
      </c>
      <c r="Z47" s="2" t="s">
        <v>50</v>
      </c>
      <c r="AA47" s="16"/>
      <c r="AB47" s="2" t="s">
        <v>50</v>
      </c>
    </row>
    <row r="48" spans="1:28" ht="30" customHeight="1" x14ac:dyDescent="0.3">
      <c r="A48" s="8" t="s">
        <v>342</v>
      </c>
      <c r="B48" s="8" t="s">
        <v>340</v>
      </c>
      <c r="C48" s="8" t="s">
        <v>341</v>
      </c>
      <c r="D48" s="14" t="s">
        <v>143</v>
      </c>
      <c r="E48" s="15">
        <v>0</v>
      </c>
      <c r="F48" s="8" t="s">
        <v>50</v>
      </c>
      <c r="G48" s="15">
        <v>179000</v>
      </c>
      <c r="H48" s="8" t="s">
        <v>854</v>
      </c>
      <c r="I48" s="15">
        <v>0</v>
      </c>
      <c r="J48" s="8" t="s">
        <v>50</v>
      </c>
      <c r="K48" s="15">
        <v>0</v>
      </c>
      <c r="L48" s="8" t="s">
        <v>50</v>
      </c>
      <c r="M48" s="15">
        <v>0</v>
      </c>
      <c r="N48" s="8" t="s">
        <v>50</v>
      </c>
      <c r="O48" s="15">
        <f t="shared" si="0"/>
        <v>179000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8" t="s">
        <v>855</v>
      </c>
      <c r="X48" s="8" t="s">
        <v>50</v>
      </c>
      <c r="Y48" s="2" t="s">
        <v>50</v>
      </c>
      <c r="Z48" s="2" t="s">
        <v>50</v>
      </c>
      <c r="AA48" s="16"/>
      <c r="AB48" s="2" t="s">
        <v>50</v>
      </c>
    </row>
    <row r="49" spans="1:28" ht="30" customHeight="1" x14ac:dyDescent="0.3">
      <c r="A49" s="8" t="s">
        <v>179</v>
      </c>
      <c r="B49" s="8" t="s">
        <v>177</v>
      </c>
      <c r="C49" s="8" t="s">
        <v>178</v>
      </c>
      <c r="D49" s="14" t="s">
        <v>143</v>
      </c>
      <c r="E49" s="15">
        <v>0</v>
      </c>
      <c r="F49" s="8" t="s">
        <v>50</v>
      </c>
      <c r="G49" s="15">
        <v>123000</v>
      </c>
      <c r="H49" s="8" t="s">
        <v>854</v>
      </c>
      <c r="I49" s="15">
        <v>0</v>
      </c>
      <c r="J49" s="8" t="s">
        <v>50</v>
      </c>
      <c r="K49" s="15">
        <v>330000</v>
      </c>
      <c r="L49" s="8" t="s">
        <v>819</v>
      </c>
      <c r="M49" s="15">
        <v>150000</v>
      </c>
      <c r="N49" s="8" t="s">
        <v>848</v>
      </c>
      <c r="O49" s="15">
        <f t="shared" si="0"/>
        <v>123000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8" t="s">
        <v>856</v>
      </c>
      <c r="X49" s="8" t="s">
        <v>50</v>
      </c>
      <c r="Y49" s="2" t="s">
        <v>50</v>
      </c>
      <c r="Z49" s="2" t="s">
        <v>50</v>
      </c>
      <c r="AA49" s="16"/>
      <c r="AB49" s="2" t="s">
        <v>50</v>
      </c>
    </row>
    <row r="50" spans="1:28" ht="30" customHeight="1" x14ac:dyDescent="0.3">
      <c r="A50" s="8" t="s">
        <v>187</v>
      </c>
      <c r="B50" s="8" t="s">
        <v>184</v>
      </c>
      <c r="C50" s="8" t="s">
        <v>185</v>
      </c>
      <c r="D50" s="14" t="s">
        <v>186</v>
      </c>
      <c r="E50" s="15">
        <v>0</v>
      </c>
      <c r="F50" s="8" t="s">
        <v>50</v>
      </c>
      <c r="G50" s="15">
        <v>0</v>
      </c>
      <c r="H50" s="8" t="s">
        <v>50</v>
      </c>
      <c r="I50" s="15">
        <v>0</v>
      </c>
      <c r="J50" s="8" t="s">
        <v>50</v>
      </c>
      <c r="K50" s="15">
        <v>0</v>
      </c>
      <c r="L50" s="8" t="s">
        <v>50</v>
      </c>
      <c r="M50" s="35">
        <v>391000</v>
      </c>
      <c r="N50" s="8" t="s">
        <v>50</v>
      </c>
      <c r="O50" s="15">
        <f t="shared" si="0"/>
        <v>391000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8" t="s">
        <v>857</v>
      </c>
      <c r="X50" s="8" t="s">
        <v>50</v>
      </c>
      <c r="Y50" s="2" t="s">
        <v>50</v>
      </c>
      <c r="Z50" s="2" t="s">
        <v>50</v>
      </c>
      <c r="AA50" s="16"/>
      <c r="AB50" s="2" t="s">
        <v>50</v>
      </c>
    </row>
    <row r="51" spans="1:28" ht="30" customHeight="1" x14ac:dyDescent="0.3">
      <c r="A51" s="8" t="s">
        <v>225</v>
      </c>
      <c r="B51" s="8" t="s">
        <v>223</v>
      </c>
      <c r="C51" s="8" t="s">
        <v>224</v>
      </c>
      <c r="D51" s="14" t="s">
        <v>100</v>
      </c>
      <c r="E51" s="15">
        <v>0</v>
      </c>
      <c r="F51" s="8" t="s">
        <v>50</v>
      </c>
      <c r="G51" s="15">
        <v>0</v>
      </c>
      <c r="H51" s="8" t="s">
        <v>50</v>
      </c>
      <c r="I51" s="15">
        <v>0</v>
      </c>
      <c r="J51" s="8" t="s">
        <v>50</v>
      </c>
      <c r="K51" s="15">
        <v>0</v>
      </c>
      <c r="L51" s="8" t="s">
        <v>50</v>
      </c>
      <c r="M51" s="15">
        <v>0</v>
      </c>
      <c r="N51" s="8" t="s">
        <v>50</v>
      </c>
      <c r="O51" s="15">
        <v>0</v>
      </c>
      <c r="P51" s="15">
        <v>0</v>
      </c>
      <c r="Q51" s="15">
        <v>246000</v>
      </c>
      <c r="R51" s="15">
        <v>0</v>
      </c>
      <c r="S51" s="15">
        <v>0</v>
      </c>
      <c r="T51" s="15">
        <v>0</v>
      </c>
      <c r="U51" s="15">
        <v>0</v>
      </c>
      <c r="V51" s="15">
        <f>SMALL(Q51:U51,COUNTIF(Q51:U51,0)+1)</f>
        <v>246000</v>
      </c>
      <c r="W51" s="8" t="s">
        <v>858</v>
      </c>
      <c r="X51" s="8" t="s">
        <v>50</v>
      </c>
      <c r="Y51" s="2" t="s">
        <v>50</v>
      </c>
      <c r="Z51" s="2" t="s">
        <v>50</v>
      </c>
      <c r="AA51" s="16"/>
      <c r="AB51" s="2" t="s">
        <v>50</v>
      </c>
    </row>
    <row r="52" spans="1:28" ht="30" customHeight="1" x14ac:dyDescent="0.3">
      <c r="A52" s="8" t="s">
        <v>296</v>
      </c>
      <c r="B52" s="8" t="s">
        <v>295</v>
      </c>
      <c r="C52" s="8" t="s">
        <v>255</v>
      </c>
      <c r="D52" s="14" t="s">
        <v>256</v>
      </c>
      <c r="E52" s="15">
        <v>0</v>
      </c>
      <c r="F52" s="8" t="s">
        <v>50</v>
      </c>
      <c r="G52" s="15">
        <v>0</v>
      </c>
      <c r="H52" s="8" t="s">
        <v>50</v>
      </c>
      <c r="I52" s="15">
        <v>0</v>
      </c>
      <c r="J52" s="8" t="s">
        <v>50</v>
      </c>
      <c r="K52" s="15">
        <v>0</v>
      </c>
      <c r="L52" s="8" t="s">
        <v>50</v>
      </c>
      <c r="M52" s="15">
        <v>0</v>
      </c>
      <c r="N52" s="8" t="s">
        <v>50</v>
      </c>
      <c r="O52" s="15">
        <v>0</v>
      </c>
      <c r="P52" s="15">
        <v>169804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8" t="s">
        <v>859</v>
      </c>
      <c r="X52" s="8" t="s">
        <v>50</v>
      </c>
      <c r="Y52" s="2" t="s">
        <v>860</v>
      </c>
      <c r="Z52" s="2" t="s">
        <v>50</v>
      </c>
      <c r="AA52" s="16"/>
      <c r="AB52" s="2" t="s">
        <v>50</v>
      </c>
    </row>
    <row r="53" spans="1:28" ht="30" customHeight="1" x14ac:dyDescent="0.3">
      <c r="A53" s="8" t="s">
        <v>280</v>
      </c>
      <c r="B53" s="8" t="s">
        <v>279</v>
      </c>
      <c r="C53" s="8" t="s">
        <v>255</v>
      </c>
      <c r="D53" s="14" t="s">
        <v>256</v>
      </c>
      <c r="E53" s="15">
        <v>0</v>
      </c>
      <c r="F53" s="8" t="s">
        <v>50</v>
      </c>
      <c r="G53" s="15">
        <v>0</v>
      </c>
      <c r="H53" s="8" t="s">
        <v>50</v>
      </c>
      <c r="I53" s="15">
        <v>0</v>
      </c>
      <c r="J53" s="8" t="s">
        <v>50</v>
      </c>
      <c r="K53" s="15">
        <v>0</v>
      </c>
      <c r="L53" s="8" t="s">
        <v>50</v>
      </c>
      <c r="M53" s="15">
        <v>0</v>
      </c>
      <c r="N53" s="8" t="s">
        <v>50</v>
      </c>
      <c r="O53" s="15">
        <v>0</v>
      </c>
      <c r="P53" s="15">
        <v>221506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8" t="s">
        <v>861</v>
      </c>
      <c r="X53" s="8" t="s">
        <v>50</v>
      </c>
      <c r="Y53" s="2" t="s">
        <v>860</v>
      </c>
      <c r="Z53" s="2" t="s">
        <v>50</v>
      </c>
      <c r="AA53" s="16"/>
      <c r="AB53" s="2" t="s">
        <v>50</v>
      </c>
    </row>
    <row r="54" spans="1:28" ht="30" customHeight="1" x14ac:dyDescent="0.3">
      <c r="A54" s="8" t="s">
        <v>257</v>
      </c>
      <c r="B54" s="8" t="s">
        <v>254</v>
      </c>
      <c r="C54" s="8" t="s">
        <v>255</v>
      </c>
      <c r="D54" s="14" t="s">
        <v>256</v>
      </c>
      <c r="E54" s="15">
        <v>0</v>
      </c>
      <c r="F54" s="8" t="s">
        <v>50</v>
      </c>
      <c r="G54" s="15">
        <v>0</v>
      </c>
      <c r="H54" s="8" t="s">
        <v>50</v>
      </c>
      <c r="I54" s="15">
        <v>0</v>
      </c>
      <c r="J54" s="8" t="s">
        <v>50</v>
      </c>
      <c r="K54" s="15">
        <v>0</v>
      </c>
      <c r="L54" s="8" t="s">
        <v>50</v>
      </c>
      <c r="M54" s="15">
        <v>0</v>
      </c>
      <c r="N54" s="8" t="s">
        <v>50</v>
      </c>
      <c r="O54" s="15">
        <v>0</v>
      </c>
      <c r="P54" s="15">
        <v>278565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8" t="s">
        <v>862</v>
      </c>
      <c r="X54" s="8" t="s">
        <v>50</v>
      </c>
      <c r="Y54" s="2" t="s">
        <v>860</v>
      </c>
      <c r="Z54" s="2" t="s">
        <v>50</v>
      </c>
      <c r="AA54" s="16"/>
      <c r="AB54" s="2" t="s">
        <v>50</v>
      </c>
    </row>
    <row r="55" spans="1:28" ht="30" customHeight="1" x14ac:dyDescent="0.3">
      <c r="A55" s="8" t="s">
        <v>277</v>
      </c>
      <c r="B55" s="8" t="s">
        <v>276</v>
      </c>
      <c r="C55" s="8" t="s">
        <v>255</v>
      </c>
      <c r="D55" s="14" t="s">
        <v>256</v>
      </c>
      <c r="E55" s="15">
        <v>0</v>
      </c>
      <c r="F55" s="8" t="s">
        <v>50</v>
      </c>
      <c r="G55" s="15">
        <v>0</v>
      </c>
      <c r="H55" s="8" t="s">
        <v>50</v>
      </c>
      <c r="I55" s="15">
        <v>0</v>
      </c>
      <c r="J55" s="8" t="s">
        <v>50</v>
      </c>
      <c r="K55" s="15">
        <v>0</v>
      </c>
      <c r="L55" s="8" t="s">
        <v>50</v>
      </c>
      <c r="M55" s="15">
        <v>0</v>
      </c>
      <c r="N55" s="8" t="s">
        <v>50</v>
      </c>
      <c r="O55" s="15">
        <v>0</v>
      </c>
      <c r="P55" s="15">
        <v>308930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8" t="s">
        <v>863</v>
      </c>
      <c r="X55" s="8" t="s">
        <v>50</v>
      </c>
      <c r="Y55" s="2" t="s">
        <v>860</v>
      </c>
      <c r="Z55" s="2" t="s">
        <v>50</v>
      </c>
      <c r="AA55" s="16"/>
      <c r="AB55" s="2" t="s">
        <v>50</v>
      </c>
    </row>
    <row r="56" spans="1:28" ht="30" customHeight="1" x14ac:dyDescent="0.3">
      <c r="A56" s="8" t="s">
        <v>314</v>
      </c>
      <c r="B56" s="8" t="s">
        <v>313</v>
      </c>
      <c r="C56" s="8" t="s">
        <v>255</v>
      </c>
      <c r="D56" s="14" t="s">
        <v>256</v>
      </c>
      <c r="E56" s="15">
        <v>0</v>
      </c>
      <c r="F56" s="8" t="s">
        <v>50</v>
      </c>
      <c r="G56" s="15">
        <v>0</v>
      </c>
      <c r="H56" s="8" t="s">
        <v>50</v>
      </c>
      <c r="I56" s="15">
        <v>0</v>
      </c>
      <c r="J56" s="8" t="s">
        <v>50</v>
      </c>
      <c r="K56" s="15">
        <v>0</v>
      </c>
      <c r="L56" s="8" t="s">
        <v>50</v>
      </c>
      <c r="M56" s="15">
        <v>0</v>
      </c>
      <c r="N56" s="8" t="s">
        <v>50</v>
      </c>
      <c r="O56" s="15">
        <v>0</v>
      </c>
      <c r="P56" s="15">
        <v>405235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8" t="s">
        <v>864</v>
      </c>
      <c r="X56" s="8" t="s">
        <v>50</v>
      </c>
      <c r="Y56" s="2" t="s">
        <v>860</v>
      </c>
      <c r="Z56" s="2" t="s">
        <v>50</v>
      </c>
      <c r="AA56" s="16"/>
      <c r="AB56" s="2" t="s">
        <v>50</v>
      </c>
    </row>
    <row r="57" spans="1:28" ht="30" customHeight="1" x14ac:dyDescent="0.3">
      <c r="A57" s="8" t="s">
        <v>394</v>
      </c>
      <c r="B57" s="8" t="s">
        <v>393</v>
      </c>
      <c r="C57" s="8" t="s">
        <v>255</v>
      </c>
      <c r="D57" s="14" t="s">
        <v>256</v>
      </c>
      <c r="E57" s="15">
        <v>0</v>
      </c>
      <c r="F57" s="8" t="s">
        <v>50</v>
      </c>
      <c r="G57" s="15">
        <v>0</v>
      </c>
      <c r="H57" s="8" t="s">
        <v>50</v>
      </c>
      <c r="I57" s="15">
        <v>0</v>
      </c>
      <c r="J57" s="8" t="s">
        <v>50</v>
      </c>
      <c r="K57" s="15">
        <v>0</v>
      </c>
      <c r="L57" s="8" t="s">
        <v>50</v>
      </c>
      <c r="M57" s="15">
        <v>0</v>
      </c>
      <c r="N57" s="8" t="s">
        <v>50</v>
      </c>
      <c r="O57" s="15">
        <v>0</v>
      </c>
      <c r="P57" s="15">
        <v>433400</v>
      </c>
      <c r="Q57" s="15">
        <v>0</v>
      </c>
      <c r="R57" s="15">
        <v>0</v>
      </c>
      <c r="S57" s="15">
        <v>0</v>
      </c>
      <c r="T57" s="15">
        <v>0</v>
      </c>
      <c r="U57" s="15">
        <v>0</v>
      </c>
      <c r="V57" s="15">
        <v>0</v>
      </c>
      <c r="W57" s="8" t="s">
        <v>865</v>
      </c>
      <c r="X57" s="8" t="s">
        <v>50</v>
      </c>
      <c r="Y57" s="2" t="s">
        <v>860</v>
      </c>
      <c r="Z57" s="2" t="s">
        <v>50</v>
      </c>
      <c r="AA57" s="16"/>
      <c r="AB57" s="2" t="s">
        <v>50</v>
      </c>
    </row>
    <row r="58" spans="1:28" ht="30" customHeight="1" x14ac:dyDescent="0.3">
      <c r="A58" s="8" t="s">
        <v>359</v>
      </c>
      <c r="B58" s="8" t="s">
        <v>358</v>
      </c>
      <c r="C58" s="8" t="s">
        <v>355</v>
      </c>
      <c r="D58" s="14" t="s">
        <v>256</v>
      </c>
      <c r="E58" s="15">
        <v>0</v>
      </c>
      <c r="F58" s="8" t="s">
        <v>50</v>
      </c>
      <c r="G58" s="15">
        <v>0</v>
      </c>
      <c r="H58" s="8" t="s">
        <v>50</v>
      </c>
      <c r="I58" s="15">
        <v>0</v>
      </c>
      <c r="J58" s="8" t="s">
        <v>50</v>
      </c>
      <c r="K58" s="15">
        <v>0</v>
      </c>
      <c r="L58" s="8" t="s">
        <v>50</v>
      </c>
      <c r="M58" s="15">
        <v>0</v>
      </c>
      <c r="N58" s="8" t="s">
        <v>50</v>
      </c>
      <c r="O58" s="15">
        <v>0</v>
      </c>
      <c r="P58" s="15">
        <v>384609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8" t="s">
        <v>866</v>
      </c>
      <c r="X58" s="8" t="s">
        <v>50</v>
      </c>
      <c r="Y58" s="2" t="s">
        <v>860</v>
      </c>
      <c r="Z58" s="2" t="s">
        <v>50</v>
      </c>
      <c r="AA58" s="16"/>
      <c r="AB58" s="2" t="s">
        <v>50</v>
      </c>
    </row>
    <row r="59" spans="1:28" ht="30" customHeight="1" x14ac:dyDescent="0.3">
      <c r="A59" s="8" t="s">
        <v>356</v>
      </c>
      <c r="B59" s="8" t="s">
        <v>354</v>
      </c>
      <c r="C59" s="8" t="s">
        <v>355</v>
      </c>
      <c r="D59" s="14" t="s">
        <v>256</v>
      </c>
      <c r="E59" s="15">
        <v>0</v>
      </c>
      <c r="F59" s="8" t="s">
        <v>50</v>
      </c>
      <c r="G59" s="15">
        <v>0</v>
      </c>
      <c r="H59" s="8" t="s">
        <v>50</v>
      </c>
      <c r="I59" s="15">
        <v>0</v>
      </c>
      <c r="J59" s="8" t="s">
        <v>50</v>
      </c>
      <c r="K59" s="15">
        <v>0</v>
      </c>
      <c r="L59" s="8" t="s">
        <v>50</v>
      </c>
      <c r="M59" s="15">
        <v>0</v>
      </c>
      <c r="N59" s="8" t="s">
        <v>50</v>
      </c>
      <c r="O59" s="15">
        <v>0</v>
      </c>
      <c r="P59" s="15">
        <v>445000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8" t="s">
        <v>867</v>
      </c>
      <c r="X59" s="8" t="s">
        <v>50</v>
      </c>
      <c r="Y59" s="2" t="s">
        <v>860</v>
      </c>
      <c r="Z59" s="2" t="s">
        <v>50</v>
      </c>
      <c r="AA59" s="16"/>
      <c r="AB59" s="2" t="s">
        <v>50</v>
      </c>
    </row>
    <row r="60" spans="1:28" ht="30" customHeight="1" x14ac:dyDescent="0.3">
      <c r="A60" s="8" t="s">
        <v>323</v>
      </c>
      <c r="B60" s="8" t="s">
        <v>321</v>
      </c>
      <c r="C60" s="8" t="s">
        <v>322</v>
      </c>
      <c r="D60" s="14" t="s">
        <v>256</v>
      </c>
      <c r="E60" s="15">
        <v>0</v>
      </c>
      <c r="F60" s="8" t="s">
        <v>50</v>
      </c>
      <c r="G60" s="15">
        <v>0</v>
      </c>
      <c r="H60" s="8" t="s">
        <v>50</v>
      </c>
      <c r="I60" s="15">
        <v>0</v>
      </c>
      <c r="J60" s="8" t="s">
        <v>50</v>
      </c>
      <c r="K60" s="15">
        <v>0</v>
      </c>
      <c r="L60" s="8" t="s">
        <v>50</v>
      </c>
      <c r="M60" s="15">
        <v>0</v>
      </c>
      <c r="N60" s="8" t="s">
        <v>50</v>
      </c>
      <c r="O60" s="15">
        <v>0</v>
      </c>
      <c r="P60" s="15">
        <v>297137</v>
      </c>
      <c r="Q60" s="15">
        <v>0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8" t="s">
        <v>868</v>
      </c>
      <c r="X60" s="8" t="s">
        <v>50</v>
      </c>
      <c r="Y60" s="2" t="s">
        <v>860</v>
      </c>
      <c r="Z60" s="2" t="s">
        <v>50</v>
      </c>
      <c r="AA60" s="16"/>
      <c r="AB60" s="2" t="s">
        <v>50</v>
      </c>
    </row>
    <row r="61" spans="1:28" ht="30" customHeight="1" x14ac:dyDescent="0.3">
      <c r="A61" s="8" t="s">
        <v>446</v>
      </c>
      <c r="B61" s="8" t="s">
        <v>443</v>
      </c>
      <c r="C61" s="8" t="s">
        <v>444</v>
      </c>
      <c r="D61" s="14" t="s">
        <v>256</v>
      </c>
      <c r="E61" s="15">
        <v>0</v>
      </c>
      <c r="F61" s="8" t="s">
        <v>50</v>
      </c>
      <c r="G61" s="15">
        <v>0</v>
      </c>
      <c r="H61" s="8" t="s">
        <v>50</v>
      </c>
      <c r="I61" s="15">
        <v>0</v>
      </c>
      <c r="J61" s="8" t="s">
        <v>50</v>
      </c>
      <c r="K61" s="15">
        <v>0</v>
      </c>
      <c r="L61" s="8" t="s">
        <v>50</v>
      </c>
      <c r="M61" s="15">
        <v>0</v>
      </c>
      <c r="N61" s="8" t="s">
        <v>50</v>
      </c>
      <c r="O61" s="15">
        <v>0</v>
      </c>
      <c r="P61" s="15">
        <v>116486</v>
      </c>
      <c r="Q61" s="15">
        <v>0</v>
      </c>
      <c r="R61" s="15">
        <v>0</v>
      </c>
      <c r="S61" s="15">
        <v>0</v>
      </c>
      <c r="T61" s="15">
        <v>0</v>
      </c>
      <c r="U61" s="15">
        <v>0</v>
      </c>
      <c r="V61" s="15">
        <v>0</v>
      </c>
      <c r="W61" s="8" t="s">
        <v>869</v>
      </c>
      <c r="X61" s="8" t="s">
        <v>445</v>
      </c>
      <c r="Y61" s="2" t="s">
        <v>860</v>
      </c>
      <c r="Z61" s="2" t="s">
        <v>50</v>
      </c>
      <c r="AA61" s="16"/>
      <c r="AB61" s="2" t="s">
        <v>50</v>
      </c>
    </row>
    <row r="62" spans="1:28" ht="30" customHeight="1" x14ac:dyDescent="0.3">
      <c r="A62" s="8" t="s">
        <v>449</v>
      </c>
      <c r="B62" s="8" t="s">
        <v>448</v>
      </c>
      <c r="C62" s="8" t="s">
        <v>444</v>
      </c>
      <c r="D62" s="14" t="s">
        <v>256</v>
      </c>
      <c r="E62" s="15">
        <v>0</v>
      </c>
      <c r="F62" s="8" t="s">
        <v>50</v>
      </c>
      <c r="G62" s="15">
        <v>0</v>
      </c>
      <c r="H62" s="8" t="s">
        <v>50</v>
      </c>
      <c r="I62" s="15">
        <v>0</v>
      </c>
      <c r="J62" s="8" t="s">
        <v>50</v>
      </c>
      <c r="K62" s="15">
        <v>0</v>
      </c>
      <c r="L62" s="8" t="s">
        <v>50</v>
      </c>
      <c r="M62" s="15">
        <v>0</v>
      </c>
      <c r="N62" s="8" t="s">
        <v>50</v>
      </c>
      <c r="O62" s="15">
        <v>0</v>
      </c>
      <c r="P62" s="15">
        <v>99248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  <c r="V62" s="15">
        <v>0</v>
      </c>
      <c r="W62" s="8" t="s">
        <v>870</v>
      </c>
      <c r="X62" s="8" t="s">
        <v>445</v>
      </c>
      <c r="Y62" s="2" t="s">
        <v>860</v>
      </c>
      <c r="Z62" s="2" t="s">
        <v>50</v>
      </c>
      <c r="AA62" s="16"/>
      <c r="AB62" s="2" t="s">
        <v>50</v>
      </c>
    </row>
    <row r="63" spans="1:28" ht="30" customHeight="1" x14ac:dyDescent="0.3">
      <c r="A63" s="8" t="s">
        <v>476</v>
      </c>
      <c r="B63" s="8" t="s">
        <v>474</v>
      </c>
      <c r="C63" s="8" t="s">
        <v>475</v>
      </c>
      <c r="D63" s="14" t="s">
        <v>472</v>
      </c>
      <c r="E63" s="15">
        <v>0</v>
      </c>
      <c r="F63" s="8" t="s">
        <v>50</v>
      </c>
      <c r="G63" s="15">
        <v>0</v>
      </c>
      <c r="H63" s="8" t="s">
        <v>50</v>
      </c>
      <c r="I63" s="15">
        <v>0</v>
      </c>
      <c r="J63" s="8" t="s">
        <v>50</v>
      </c>
      <c r="K63" s="15">
        <v>0</v>
      </c>
      <c r="L63" s="8" t="s">
        <v>50</v>
      </c>
      <c r="M63" s="15">
        <v>0</v>
      </c>
      <c r="N63" s="8" t="s">
        <v>50</v>
      </c>
      <c r="O63" s="15">
        <v>0</v>
      </c>
      <c r="P63" s="15">
        <v>0</v>
      </c>
      <c r="Q63" s="15">
        <v>2056</v>
      </c>
      <c r="R63" s="15">
        <v>0</v>
      </c>
      <c r="S63" s="15">
        <v>0</v>
      </c>
      <c r="T63" s="15">
        <v>0</v>
      </c>
      <c r="U63" s="15">
        <v>0</v>
      </c>
      <c r="V63" s="15">
        <f>SMALL(Q63:U63,COUNTIF(Q63:U63,0)+1)</f>
        <v>2056</v>
      </c>
      <c r="W63" s="8" t="s">
        <v>871</v>
      </c>
      <c r="X63" s="8" t="s">
        <v>50</v>
      </c>
      <c r="Y63" s="2" t="s">
        <v>50</v>
      </c>
      <c r="Z63" s="2" t="s">
        <v>50</v>
      </c>
      <c r="AA63" s="16"/>
      <c r="AB63" s="2" t="s">
        <v>50</v>
      </c>
    </row>
    <row r="64" spans="1:28" ht="30" customHeight="1" x14ac:dyDescent="0.3">
      <c r="A64" s="8" t="s">
        <v>473</v>
      </c>
      <c r="B64" s="8" t="s">
        <v>470</v>
      </c>
      <c r="C64" s="8" t="s">
        <v>471</v>
      </c>
      <c r="D64" s="14" t="s">
        <v>472</v>
      </c>
      <c r="E64" s="15">
        <v>0</v>
      </c>
      <c r="F64" s="8" t="s">
        <v>50</v>
      </c>
      <c r="G64" s="15">
        <v>0</v>
      </c>
      <c r="H64" s="8" t="s">
        <v>50</v>
      </c>
      <c r="I64" s="15">
        <v>0</v>
      </c>
      <c r="J64" s="8" t="s">
        <v>50</v>
      </c>
      <c r="K64" s="15">
        <v>0</v>
      </c>
      <c r="L64" s="8" t="s">
        <v>50</v>
      </c>
      <c r="M64" s="15">
        <v>0</v>
      </c>
      <c r="N64" s="8" t="s">
        <v>50</v>
      </c>
      <c r="O64" s="15">
        <v>0</v>
      </c>
      <c r="P64" s="15">
        <v>0</v>
      </c>
      <c r="Q64" s="15">
        <v>46700</v>
      </c>
      <c r="R64" s="15">
        <v>0</v>
      </c>
      <c r="S64" s="15">
        <v>0</v>
      </c>
      <c r="T64" s="15">
        <v>0</v>
      </c>
      <c r="U64" s="15">
        <v>0</v>
      </c>
      <c r="V64" s="15">
        <f>SMALL(Q64:U64,COUNTIF(Q64:U64,0)+1)</f>
        <v>46700</v>
      </c>
      <c r="W64" s="8" t="s">
        <v>872</v>
      </c>
      <c r="X64" s="8" t="s">
        <v>50</v>
      </c>
      <c r="Y64" s="2" t="s">
        <v>50</v>
      </c>
      <c r="Z64" s="2" t="s">
        <v>50</v>
      </c>
      <c r="AA64" s="16"/>
      <c r="AB64" s="2" t="s">
        <v>50</v>
      </c>
    </row>
    <row r="65" spans="1:28" ht="30" customHeight="1" x14ac:dyDescent="0.3">
      <c r="A65" s="8" t="s">
        <v>504</v>
      </c>
      <c r="B65" s="8" t="s">
        <v>503</v>
      </c>
      <c r="C65" s="8" t="s">
        <v>50</v>
      </c>
      <c r="D65" s="14" t="s">
        <v>68</v>
      </c>
      <c r="E65" s="15">
        <v>59400</v>
      </c>
      <c r="F65" s="8" t="s">
        <v>873</v>
      </c>
      <c r="G65" s="15">
        <v>0</v>
      </c>
      <c r="H65" s="8" t="s">
        <v>50</v>
      </c>
      <c r="I65" s="15">
        <v>0</v>
      </c>
      <c r="J65" s="8" t="s">
        <v>50</v>
      </c>
      <c r="K65" s="15">
        <v>0</v>
      </c>
      <c r="L65" s="8" t="s">
        <v>50</v>
      </c>
      <c r="M65" s="15">
        <v>0</v>
      </c>
      <c r="N65" s="8" t="s">
        <v>50</v>
      </c>
      <c r="O65" s="15">
        <f t="shared" ref="O65:O95" si="1">SMALL(E65:M65,COUNTIF(E65:M65,0)+1)</f>
        <v>59400</v>
      </c>
      <c r="P65" s="15">
        <v>0</v>
      </c>
      <c r="Q65" s="15">
        <v>0</v>
      </c>
      <c r="R65" s="15">
        <v>0</v>
      </c>
      <c r="S65" s="15">
        <v>0</v>
      </c>
      <c r="T65" s="15">
        <v>0</v>
      </c>
      <c r="U65" s="15">
        <v>0</v>
      </c>
      <c r="V65" s="15">
        <v>0</v>
      </c>
      <c r="W65" s="8" t="s">
        <v>874</v>
      </c>
      <c r="X65" s="8" t="s">
        <v>50</v>
      </c>
      <c r="Y65" s="2" t="s">
        <v>50</v>
      </c>
      <c r="Z65" s="2" t="s">
        <v>50</v>
      </c>
      <c r="AA65" s="16"/>
      <c r="AB65" s="2" t="s">
        <v>50</v>
      </c>
    </row>
    <row r="66" spans="1:28" ht="30" customHeight="1" x14ac:dyDescent="0.3">
      <c r="A66" s="8" t="s">
        <v>607</v>
      </c>
      <c r="B66" s="8" t="s">
        <v>86</v>
      </c>
      <c r="C66" s="8" t="s">
        <v>249</v>
      </c>
      <c r="D66" s="14" t="s">
        <v>88</v>
      </c>
      <c r="E66" s="15">
        <v>1700000</v>
      </c>
      <c r="F66" s="8" t="s">
        <v>875</v>
      </c>
      <c r="G66" s="15">
        <v>0</v>
      </c>
      <c r="H66" s="8" t="s">
        <v>50</v>
      </c>
      <c r="I66" s="15">
        <v>0</v>
      </c>
      <c r="J66" s="8" t="s">
        <v>50</v>
      </c>
      <c r="K66" s="15">
        <v>0</v>
      </c>
      <c r="L66" s="8" t="s">
        <v>50</v>
      </c>
      <c r="M66" s="15">
        <v>0</v>
      </c>
      <c r="N66" s="8" t="s">
        <v>50</v>
      </c>
      <c r="O66" s="15">
        <f t="shared" si="1"/>
        <v>1700000</v>
      </c>
      <c r="P66" s="15">
        <v>0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5">
        <v>0</v>
      </c>
      <c r="W66" s="8" t="s">
        <v>876</v>
      </c>
      <c r="X66" s="8" t="s">
        <v>50</v>
      </c>
      <c r="Y66" s="2" t="s">
        <v>50</v>
      </c>
      <c r="Z66" s="2" t="s">
        <v>50</v>
      </c>
      <c r="AA66" s="16"/>
      <c r="AB66" s="2" t="s">
        <v>50</v>
      </c>
    </row>
    <row r="67" spans="1:28" ht="30" customHeight="1" x14ac:dyDescent="0.3">
      <c r="A67" s="8" t="s">
        <v>89</v>
      </c>
      <c r="B67" s="8" t="s">
        <v>86</v>
      </c>
      <c r="C67" s="8" t="s">
        <v>87</v>
      </c>
      <c r="D67" s="14" t="s">
        <v>88</v>
      </c>
      <c r="E67" s="15">
        <v>1950000</v>
      </c>
      <c r="F67" s="8" t="s">
        <v>877</v>
      </c>
      <c r="G67" s="15">
        <v>0</v>
      </c>
      <c r="H67" s="8" t="s">
        <v>50</v>
      </c>
      <c r="I67" s="15">
        <v>0</v>
      </c>
      <c r="J67" s="8" t="s">
        <v>50</v>
      </c>
      <c r="K67" s="15">
        <v>0</v>
      </c>
      <c r="L67" s="8" t="s">
        <v>50</v>
      </c>
      <c r="M67" s="15">
        <v>0</v>
      </c>
      <c r="N67" s="8" t="s">
        <v>50</v>
      </c>
      <c r="O67" s="15">
        <f t="shared" si="1"/>
        <v>1950000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5">
        <v>0</v>
      </c>
      <c r="W67" s="8" t="s">
        <v>878</v>
      </c>
      <c r="X67" s="8" t="s">
        <v>50</v>
      </c>
      <c r="Y67" s="2" t="s">
        <v>50</v>
      </c>
      <c r="Z67" s="2" t="s">
        <v>50</v>
      </c>
      <c r="AA67" s="16"/>
      <c r="AB67" s="2" t="s">
        <v>50</v>
      </c>
    </row>
    <row r="68" spans="1:28" ht="30" customHeight="1" x14ac:dyDescent="0.3">
      <c r="A68" s="8" t="s">
        <v>502</v>
      </c>
      <c r="B68" s="8" t="s">
        <v>501</v>
      </c>
      <c r="C68" s="8" t="s">
        <v>249</v>
      </c>
      <c r="D68" s="14" t="s">
        <v>88</v>
      </c>
      <c r="E68" s="15">
        <v>1100000</v>
      </c>
      <c r="F68" s="8" t="s">
        <v>879</v>
      </c>
      <c r="G68" s="15">
        <v>0</v>
      </c>
      <c r="H68" s="8" t="s">
        <v>50</v>
      </c>
      <c r="I68" s="15">
        <v>0</v>
      </c>
      <c r="J68" s="8" t="s">
        <v>50</v>
      </c>
      <c r="K68" s="15">
        <v>0</v>
      </c>
      <c r="L68" s="8" t="s">
        <v>50</v>
      </c>
      <c r="M68" s="15">
        <v>0</v>
      </c>
      <c r="N68" s="8" t="s">
        <v>50</v>
      </c>
      <c r="O68" s="15">
        <f t="shared" si="1"/>
        <v>1100000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0</v>
      </c>
      <c r="W68" s="8" t="s">
        <v>880</v>
      </c>
      <c r="X68" s="8" t="s">
        <v>50</v>
      </c>
      <c r="Y68" s="2" t="s">
        <v>50</v>
      </c>
      <c r="Z68" s="2" t="s">
        <v>50</v>
      </c>
      <c r="AA68" s="16"/>
      <c r="AB68" s="2" t="s">
        <v>50</v>
      </c>
    </row>
    <row r="69" spans="1:28" ht="30" customHeight="1" x14ac:dyDescent="0.3">
      <c r="A69" s="8" t="s">
        <v>251</v>
      </c>
      <c r="B69" s="8" t="s">
        <v>1144</v>
      </c>
      <c r="C69" s="8" t="s">
        <v>1145</v>
      </c>
      <c r="D69" s="14" t="s">
        <v>88</v>
      </c>
      <c r="E69" s="15">
        <v>1450000</v>
      </c>
      <c r="F69" s="8" t="s">
        <v>1146</v>
      </c>
      <c r="G69" s="15">
        <v>0</v>
      </c>
      <c r="H69" s="8" t="s">
        <v>50</v>
      </c>
      <c r="I69" s="15">
        <v>0</v>
      </c>
      <c r="J69" s="8" t="s">
        <v>50</v>
      </c>
      <c r="K69" s="15">
        <v>0</v>
      </c>
      <c r="L69" s="8" t="s">
        <v>50</v>
      </c>
      <c r="M69" s="15">
        <v>0</v>
      </c>
      <c r="N69" s="8" t="s">
        <v>50</v>
      </c>
      <c r="O69" s="15">
        <f t="shared" si="1"/>
        <v>1450000</v>
      </c>
      <c r="P69" s="15">
        <v>0</v>
      </c>
      <c r="Q69" s="15">
        <v>0</v>
      </c>
      <c r="R69" s="15">
        <v>0</v>
      </c>
      <c r="S69" s="15">
        <v>0</v>
      </c>
      <c r="T69" s="15">
        <v>0</v>
      </c>
      <c r="U69" s="15">
        <v>0</v>
      </c>
      <c r="V69" s="15">
        <v>0</v>
      </c>
      <c r="W69" s="8" t="s">
        <v>881</v>
      </c>
      <c r="X69" s="8" t="s">
        <v>50</v>
      </c>
      <c r="Y69" s="2" t="s">
        <v>50</v>
      </c>
      <c r="Z69" s="2" t="s">
        <v>50</v>
      </c>
      <c r="AA69" s="16"/>
      <c r="AB69" s="2" t="s">
        <v>50</v>
      </c>
    </row>
    <row r="70" spans="1:28" ht="30" customHeight="1" x14ac:dyDescent="0.3">
      <c r="A70" s="8" t="s">
        <v>94</v>
      </c>
      <c r="B70" s="8" t="s">
        <v>90</v>
      </c>
      <c r="C70" s="8" t="s">
        <v>93</v>
      </c>
      <c r="D70" s="14" t="s">
        <v>68</v>
      </c>
      <c r="E70" s="15">
        <v>350000</v>
      </c>
      <c r="F70" s="8" t="s">
        <v>882</v>
      </c>
      <c r="G70" s="15">
        <v>0</v>
      </c>
      <c r="H70" s="8" t="s">
        <v>50</v>
      </c>
      <c r="I70" s="15">
        <v>0</v>
      </c>
      <c r="J70" s="8" t="s">
        <v>50</v>
      </c>
      <c r="K70" s="15">
        <v>350000</v>
      </c>
      <c r="L70" s="8" t="s">
        <v>883</v>
      </c>
      <c r="M70" s="15">
        <v>0</v>
      </c>
      <c r="N70" s="8" t="s">
        <v>50</v>
      </c>
      <c r="O70" s="15">
        <f t="shared" si="1"/>
        <v>350000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5">
        <v>0</v>
      </c>
      <c r="W70" s="8" t="s">
        <v>884</v>
      </c>
      <c r="X70" s="8" t="s">
        <v>50</v>
      </c>
      <c r="Y70" s="2" t="s">
        <v>50</v>
      </c>
      <c r="Z70" s="2" t="s">
        <v>50</v>
      </c>
      <c r="AA70" s="16"/>
      <c r="AB70" s="2" t="s">
        <v>50</v>
      </c>
    </row>
    <row r="71" spans="1:28" ht="30" customHeight="1" x14ac:dyDescent="0.3">
      <c r="A71" s="8" t="s">
        <v>92</v>
      </c>
      <c r="B71" s="8" t="s">
        <v>90</v>
      </c>
      <c r="C71" s="8" t="s">
        <v>91</v>
      </c>
      <c r="D71" s="14" t="s">
        <v>68</v>
      </c>
      <c r="E71" s="15">
        <v>385000</v>
      </c>
      <c r="F71" s="8" t="s">
        <v>885</v>
      </c>
      <c r="G71" s="15">
        <v>0</v>
      </c>
      <c r="H71" s="8" t="s">
        <v>50</v>
      </c>
      <c r="I71" s="15">
        <v>0</v>
      </c>
      <c r="J71" s="8" t="s">
        <v>50</v>
      </c>
      <c r="K71" s="15">
        <v>0</v>
      </c>
      <c r="L71" s="8" t="s">
        <v>50</v>
      </c>
      <c r="M71" s="15">
        <v>0</v>
      </c>
      <c r="N71" s="8" t="s">
        <v>50</v>
      </c>
      <c r="O71" s="15">
        <f t="shared" si="1"/>
        <v>385000</v>
      </c>
      <c r="P71" s="15">
        <v>0</v>
      </c>
      <c r="Q71" s="15">
        <v>0</v>
      </c>
      <c r="R71" s="15">
        <v>0</v>
      </c>
      <c r="S71" s="15">
        <v>0</v>
      </c>
      <c r="T71" s="15">
        <v>0</v>
      </c>
      <c r="U71" s="15">
        <v>0</v>
      </c>
      <c r="V71" s="15">
        <v>0</v>
      </c>
      <c r="W71" s="8" t="s">
        <v>886</v>
      </c>
      <c r="X71" s="8" t="s">
        <v>50</v>
      </c>
      <c r="Y71" s="2" t="s">
        <v>50</v>
      </c>
      <c r="Z71" s="2" t="s">
        <v>50</v>
      </c>
      <c r="AA71" s="16"/>
      <c r="AB71" s="2" t="s">
        <v>50</v>
      </c>
    </row>
    <row r="72" spans="1:28" ht="30" customHeight="1" x14ac:dyDescent="0.3">
      <c r="A72" s="8" t="s">
        <v>269</v>
      </c>
      <c r="B72" s="8" t="s">
        <v>268</v>
      </c>
      <c r="C72" s="8" t="s">
        <v>95</v>
      </c>
      <c r="D72" s="14" t="s">
        <v>68</v>
      </c>
      <c r="E72" s="15">
        <v>350000</v>
      </c>
      <c r="F72" s="8" t="s">
        <v>882</v>
      </c>
      <c r="G72" s="15">
        <v>0</v>
      </c>
      <c r="H72" s="8" t="s">
        <v>50</v>
      </c>
      <c r="I72" s="15">
        <v>0</v>
      </c>
      <c r="J72" s="8" t="s">
        <v>50</v>
      </c>
      <c r="K72" s="15">
        <v>350000</v>
      </c>
      <c r="L72" s="8" t="s">
        <v>883</v>
      </c>
      <c r="M72" s="15">
        <v>0</v>
      </c>
      <c r="N72" s="8" t="s">
        <v>50</v>
      </c>
      <c r="O72" s="15">
        <f t="shared" si="1"/>
        <v>350000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5">
        <v>0</v>
      </c>
      <c r="W72" s="8" t="s">
        <v>887</v>
      </c>
      <c r="X72" s="8" t="s">
        <v>50</v>
      </c>
      <c r="Y72" s="2" t="s">
        <v>50</v>
      </c>
      <c r="Z72" s="2" t="s">
        <v>50</v>
      </c>
      <c r="AA72" s="16"/>
      <c r="AB72" s="2" t="s">
        <v>50</v>
      </c>
    </row>
    <row r="73" spans="1:28" ht="30" customHeight="1" x14ac:dyDescent="0.3">
      <c r="A73" s="8" t="s">
        <v>96</v>
      </c>
      <c r="B73" s="8" t="s">
        <v>90</v>
      </c>
      <c r="C73" s="8" t="s">
        <v>95</v>
      </c>
      <c r="D73" s="14" t="s">
        <v>68</v>
      </c>
      <c r="E73" s="15">
        <v>350000</v>
      </c>
      <c r="F73" s="8" t="s">
        <v>882</v>
      </c>
      <c r="G73" s="15">
        <v>0</v>
      </c>
      <c r="H73" s="8" t="s">
        <v>50</v>
      </c>
      <c r="I73" s="15">
        <v>0</v>
      </c>
      <c r="J73" s="8" t="s">
        <v>50</v>
      </c>
      <c r="K73" s="15">
        <v>350000</v>
      </c>
      <c r="L73" s="8" t="s">
        <v>883</v>
      </c>
      <c r="M73" s="15">
        <v>0</v>
      </c>
      <c r="N73" s="8" t="s">
        <v>50</v>
      </c>
      <c r="O73" s="15">
        <f t="shared" si="1"/>
        <v>350000</v>
      </c>
      <c r="P73" s="15">
        <v>0</v>
      </c>
      <c r="Q73" s="15">
        <v>0</v>
      </c>
      <c r="R73" s="15">
        <v>0</v>
      </c>
      <c r="S73" s="15">
        <v>0</v>
      </c>
      <c r="T73" s="15">
        <v>0</v>
      </c>
      <c r="U73" s="15">
        <v>0</v>
      </c>
      <c r="V73" s="15">
        <v>0</v>
      </c>
      <c r="W73" s="8" t="s">
        <v>888</v>
      </c>
      <c r="X73" s="8" t="s">
        <v>50</v>
      </c>
      <c r="Y73" s="2" t="s">
        <v>50</v>
      </c>
      <c r="Z73" s="2" t="s">
        <v>50</v>
      </c>
      <c r="AA73" s="16"/>
      <c r="AB73" s="2" t="s">
        <v>50</v>
      </c>
    </row>
    <row r="74" spans="1:28" ht="30" customHeight="1" x14ac:dyDescent="0.3">
      <c r="A74" s="8" t="s">
        <v>417</v>
      </c>
      <c r="B74" s="8" t="s">
        <v>415</v>
      </c>
      <c r="C74" s="8" t="s">
        <v>416</v>
      </c>
      <c r="D74" s="14" t="s">
        <v>104</v>
      </c>
      <c r="E74" s="15">
        <v>900000</v>
      </c>
      <c r="F74" s="8" t="s">
        <v>1149</v>
      </c>
      <c r="G74" s="15">
        <v>0</v>
      </c>
      <c r="H74" s="8" t="s">
        <v>50</v>
      </c>
      <c r="I74" s="15">
        <v>0</v>
      </c>
      <c r="J74" s="8" t="s">
        <v>50</v>
      </c>
      <c r="K74" s="15">
        <v>0</v>
      </c>
      <c r="L74" s="8" t="s">
        <v>50</v>
      </c>
      <c r="M74" s="15">
        <v>0</v>
      </c>
      <c r="N74" s="8" t="s">
        <v>50</v>
      </c>
      <c r="O74" s="15">
        <f t="shared" si="1"/>
        <v>900000</v>
      </c>
      <c r="P74" s="15">
        <v>0</v>
      </c>
      <c r="Q74" s="15">
        <v>0</v>
      </c>
      <c r="R74" s="15">
        <v>0</v>
      </c>
      <c r="S74" s="15">
        <v>0</v>
      </c>
      <c r="T74" s="15">
        <v>0</v>
      </c>
      <c r="U74" s="15">
        <v>0</v>
      </c>
      <c r="V74" s="15">
        <v>0</v>
      </c>
      <c r="W74" s="8" t="s">
        <v>889</v>
      </c>
      <c r="X74" s="8" t="s">
        <v>50</v>
      </c>
      <c r="Y74" s="2" t="s">
        <v>50</v>
      </c>
      <c r="Z74" s="2" t="s">
        <v>50</v>
      </c>
      <c r="AA74" s="16"/>
      <c r="AB74" s="2" t="s">
        <v>50</v>
      </c>
    </row>
    <row r="75" spans="1:28" ht="30" customHeight="1" x14ac:dyDescent="0.3">
      <c r="A75" s="8" t="s">
        <v>420</v>
      </c>
      <c r="B75" s="8" t="s">
        <v>418</v>
      </c>
      <c r="C75" s="8" t="s">
        <v>419</v>
      </c>
      <c r="D75" s="14" t="s">
        <v>104</v>
      </c>
      <c r="E75" s="15">
        <v>437000</v>
      </c>
      <c r="F75" s="8" t="s">
        <v>890</v>
      </c>
      <c r="G75" s="15">
        <v>0</v>
      </c>
      <c r="H75" s="8" t="s">
        <v>50</v>
      </c>
      <c r="I75" s="15">
        <v>0</v>
      </c>
      <c r="J75" s="8" t="s">
        <v>50</v>
      </c>
      <c r="K75" s="15">
        <v>0</v>
      </c>
      <c r="L75" s="8" t="s">
        <v>50</v>
      </c>
      <c r="M75" s="15">
        <v>0</v>
      </c>
      <c r="N75" s="8" t="s">
        <v>50</v>
      </c>
      <c r="O75" s="15">
        <f t="shared" si="1"/>
        <v>437000</v>
      </c>
      <c r="P75" s="15">
        <v>0</v>
      </c>
      <c r="Q75" s="15">
        <v>0</v>
      </c>
      <c r="R75" s="15">
        <v>0</v>
      </c>
      <c r="S75" s="15">
        <v>0</v>
      </c>
      <c r="T75" s="15">
        <v>0</v>
      </c>
      <c r="U75" s="15">
        <v>0</v>
      </c>
      <c r="V75" s="15">
        <v>0</v>
      </c>
      <c r="W75" s="8" t="s">
        <v>891</v>
      </c>
      <c r="X75" s="8" t="s">
        <v>50</v>
      </c>
      <c r="Y75" s="2" t="s">
        <v>50</v>
      </c>
      <c r="Z75" s="2" t="s">
        <v>50</v>
      </c>
      <c r="AA75" s="16"/>
      <c r="AB75" s="2" t="s">
        <v>50</v>
      </c>
    </row>
    <row r="76" spans="1:28" ht="30" customHeight="1" x14ac:dyDescent="0.3">
      <c r="A76" s="8" t="s">
        <v>592</v>
      </c>
      <c r="B76" s="8" t="s">
        <v>590</v>
      </c>
      <c r="C76" s="8" t="s">
        <v>591</v>
      </c>
      <c r="D76" s="14" t="s">
        <v>104</v>
      </c>
      <c r="E76" s="15">
        <v>2200000</v>
      </c>
      <c r="F76" s="8" t="s">
        <v>892</v>
      </c>
      <c r="G76" s="15">
        <v>0</v>
      </c>
      <c r="H76" s="8" t="s">
        <v>50</v>
      </c>
      <c r="I76" s="15">
        <v>0</v>
      </c>
      <c r="J76" s="8" t="s">
        <v>50</v>
      </c>
      <c r="K76" s="15">
        <v>0</v>
      </c>
      <c r="L76" s="8" t="s">
        <v>50</v>
      </c>
      <c r="M76" s="15">
        <v>0</v>
      </c>
      <c r="N76" s="8" t="s">
        <v>50</v>
      </c>
      <c r="O76" s="15">
        <f t="shared" si="1"/>
        <v>2200000</v>
      </c>
      <c r="P76" s="15">
        <v>0</v>
      </c>
      <c r="Q76" s="15">
        <v>0</v>
      </c>
      <c r="R76" s="15">
        <v>0</v>
      </c>
      <c r="S76" s="15">
        <v>0</v>
      </c>
      <c r="T76" s="15">
        <v>0</v>
      </c>
      <c r="U76" s="15">
        <v>0</v>
      </c>
      <c r="V76" s="15">
        <v>0</v>
      </c>
      <c r="W76" s="8" t="s">
        <v>893</v>
      </c>
      <c r="X76" s="8" t="s">
        <v>50</v>
      </c>
      <c r="Y76" s="2" t="s">
        <v>50</v>
      </c>
      <c r="Z76" s="2" t="s">
        <v>50</v>
      </c>
      <c r="AA76" s="16"/>
      <c r="AB76" s="2" t="s">
        <v>50</v>
      </c>
    </row>
    <row r="77" spans="1:28" ht="30" customHeight="1" x14ac:dyDescent="0.3">
      <c r="A77" s="8" t="s">
        <v>485</v>
      </c>
      <c r="B77" s="8" t="s">
        <v>483</v>
      </c>
      <c r="C77" s="8" t="s">
        <v>484</v>
      </c>
      <c r="D77" s="14" t="s">
        <v>104</v>
      </c>
      <c r="E77" s="15">
        <v>2200000</v>
      </c>
      <c r="F77" s="8" t="s">
        <v>892</v>
      </c>
      <c r="G77" s="15">
        <v>0</v>
      </c>
      <c r="H77" s="8" t="s">
        <v>50</v>
      </c>
      <c r="I77" s="15">
        <v>0</v>
      </c>
      <c r="J77" s="8" t="s">
        <v>50</v>
      </c>
      <c r="K77" s="15">
        <v>0</v>
      </c>
      <c r="L77" s="8" t="s">
        <v>50</v>
      </c>
      <c r="M77" s="15">
        <v>0</v>
      </c>
      <c r="N77" s="8" t="s">
        <v>50</v>
      </c>
      <c r="O77" s="15">
        <f t="shared" si="1"/>
        <v>2200000</v>
      </c>
      <c r="P77" s="15">
        <v>0</v>
      </c>
      <c r="Q77" s="15">
        <v>0</v>
      </c>
      <c r="R77" s="15">
        <v>0</v>
      </c>
      <c r="S77" s="15">
        <v>0</v>
      </c>
      <c r="T77" s="15">
        <v>0</v>
      </c>
      <c r="U77" s="15">
        <v>0</v>
      </c>
      <c r="V77" s="15">
        <v>0</v>
      </c>
      <c r="W77" s="8" t="s">
        <v>894</v>
      </c>
      <c r="X77" s="8" t="s">
        <v>50</v>
      </c>
      <c r="Y77" s="2" t="s">
        <v>50</v>
      </c>
      <c r="Z77" s="2" t="s">
        <v>50</v>
      </c>
      <c r="AA77" s="16"/>
      <c r="AB77" s="2" t="s">
        <v>50</v>
      </c>
    </row>
    <row r="78" spans="1:28" ht="30" customHeight="1" x14ac:dyDescent="0.3">
      <c r="A78" s="8" t="s">
        <v>494</v>
      </c>
      <c r="B78" s="8" t="s">
        <v>492</v>
      </c>
      <c r="C78" s="8" t="s">
        <v>493</v>
      </c>
      <c r="D78" s="14" t="s">
        <v>68</v>
      </c>
      <c r="E78" s="15">
        <v>7500</v>
      </c>
      <c r="F78" s="8" t="s">
        <v>895</v>
      </c>
      <c r="G78" s="15">
        <v>0</v>
      </c>
      <c r="H78" s="8" t="s">
        <v>50</v>
      </c>
      <c r="I78" s="15">
        <v>0</v>
      </c>
      <c r="J78" s="8" t="s">
        <v>50</v>
      </c>
      <c r="K78" s="15">
        <v>0</v>
      </c>
      <c r="L78" s="8" t="s">
        <v>50</v>
      </c>
      <c r="M78" s="15">
        <v>0</v>
      </c>
      <c r="N78" s="8" t="s">
        <v>50</v>
      </c>
      <c r="O78" s="15">
        <f t="shared" si="1"/>
        <v>7500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8" t="s">
        <v>896</v>
      </c>
      <c r="X78" s="8" t="s">
        <v>50</v>
      </c>
      <c r="Y78" s="2" t="s">
        <v>50</v>
      </c>
      <c r="Z78" s="2" t="s">
        <v>50</v>
      </c>
      <c r="AA78" s="16"/>
      <c r="AB78" s="2" t="s">
        <v>50</v>
      </c>
    </row>
    <row r="79" spans="1:28" ht="30" customHeight="1" x14ac:dyDescent="0.3">
      <c r="A79" s="8" t="s">
        <v>601</v>
      </c>
      <c r="B79" s="8" t="s">
        <v>599</v>
      </c>
      <c r="C79" s="8" t="s">
        <v>600</v>
      </c>
      <c r="D79" s="14" t="s">
        <v>68</v>
      </c>
      <c r="E79" s="15">
        <v>325971</v>
      </c>
      <c r="F79" s="8" t="s">
        <v>50</v>
      </c>
      <c r="G79" s="15">
        <v>0</v>
      </c>
      <c r="H79" s="8" t="s">
        <v>50</v>
      </c>
      <c r="I79" s="15">
        <v>0</v>
      </c>
      <c r="J79" s="8" t="s">
        <v>50</v>
      </c>
      <c r="K79" s="15">
        <v>0</v>
      </c>
      <c r="L79" s="8" t="s">
        <v>50</v>
      </c>
      <c r="M79" s="15">
        <v>0</v>
      </c>
      <c r="N79" s="8" t="s">
        <v>50</v>
      </c>
      <c r="O79" s="15">
        <f t="shared" si="1"/>
        <v>325971</v>
      </c>
      <c r="P79" s="15">
        <v>0</v>
      </c>
      <c r="Q79" s="15">
        <v>0</v>
      </c>
      <c r="R79" s="15">
        <v>0</v>
      </c>
      <c r="S79" s="15">
        <v>0</v>
      </c>
      <c r="T79" s="15">
        <v>0</v>
      </c>
      <c r="U79" s="15">
        <v>0</v>
      </c>
      <c r="V79" s="15">
        <v>0</v>
      </c>
      <c r="W79" s="8" t="s">
        <v>897</v>
      </c>
      <c r="X79" s="8" t="s">
        <v>50</v>
      </c>
      <c r="Y79" s="2" t="s">
        <v>50</v>
      </c>
      <c r="Z79" s="2" t="s">
        <v>50</v>
      </c>
      <c r="AA79" s="16"/>
      <c r="AB79" s="2" t="s">
        <v>50</v>
      </c>
    </row>
    <row r="80" spans="1:28" ht="30" customHeight="1" x14ac:dyDescent="0.3">
      <c r="A80" s="8" t="s">
        <v>639</v>
      </c>
      <c r="B80" s="8" t="s">
        <v>637</v>
      </c>
      <c r="C80" s="8" t="s">
        <v>638</v>
      </c>
      <c r="D80" s="14" t="s">
        <v>68</v>
      </c>
      <c r="E80" s="15">
        <v>2800</v>
      </c>
      <c r="F80" s="8" t="s">
        <v>898</v>
      </c>
      <c r="G80" s="15">
        <v>0</v>
      </c>
      <c r="H80" s="8" t="s">
        <v>50</v>
      </c>
      <c r="I80" s="15">
        <v>0</v>
      </c>
      <c r="J80" s="8" t="s">
        <v>50</v>
      </c>
      <c r="K80" s="15">
        <v>0</v>
      </c>
      <c r="L80" s="8" t="s">
        <v>50</v>
      </c>
      <c r="M80" s="15">
        <v>0</v>
      </c>
      <c r="N80" s="8" t="s">
        <v>50</v>
      </c>
      <c r="O80" s="15">
        <f t="shared" si="1"/>
        <v>2800</v>
      </c>
      <c r="P80" s="15">
        <v>0</v>
      </c>
      <c r="Q80" s="15">
        <v>0</v>
      </c>
      <c r="R80" s="15">
        <v>0</v>
      </c>
      <c r="S80" s="15">
        <v>0</v>
      </c>
      <c r="T80" s="15">
        <v>0</v>
      </c>
      <c r="U80" s="15">
        <v>0</v>
      </c>
      <c r="V80" s="15">
        <v>0</v>
      </c>
      <c r="W80" s="8" t="s">
        <v>899</v>
      </c>
      <c r="X80" s="8" t="s">
        <v>50</v>
      </c>
      <c r="Y80" s="2" t="s">
        <v>50</v>
      </c>
      <c r="Z80" s="2" t="s">
        <v>50</v>
      </c>
      <c r="AA80" s="16"/>
      <c r="AB80" s="2" t="s">
        <v>50</v>
      </c>
    </row>
    <row r="81" spans="1:28" ht="30" customHeight="1" x14ac:dyDescent="0.3">
      <c r="A81" s="8" t="s">
        <v>540</v>
      </c>
      <c r="B81" s="8" t="s">
        <v>538</v>
      </c>
      <c r="C81" s="8" t="s">
        <v>539</v>
      </c>
      <c r="D81" s="14" t="s">
        <v>68</v>
      </c>
      <c r="E81" s="15">
        <v>28000</v>
      </c>
      <c r="F81" s="8" t="s">
        <v>900</v>
      </c>
      <c r="G81" s="15">
        <v>0</v>
      </c>
      <c r="H81" s="8" t="s">
        <v>50</v>
      </c>
      <c r="I81" s="15">
        <v>0</v>
      </c>
      <c r="J81" s="8" t="s">
        <v>50</v>
      </c>
      <c r="K81" s="15">
        <v>0</v>
      </c>
      <c r="L81" s="8" t="s">
        <v>50</v>
      </c>
      <c r="M81" s="15">
        <v>0</v>
      </c>
      <c r="N81" s="8" t="s">
        <v>50</v>
      </c>
      <c r="O81" s="15">
        <f t="shared" si="1"/>
        <v>28000</v>
      </c>
      <c r="P81" s="15">
        <v>0</v>
      </c>
      <c r="Q81" s="15">
        <v>0</v>
      </c>
      <c r="R81" s="15">
        <v>0</v>
      </c>
      <c r="S81" s="15">
        <v>0</v>
      </c>
      <c r="T81" s="15">
        <v>0</v>
      </c>
      <c r="U81" s="15">
        <v>0</v>
      </c>
      <c r="V81" s="15">
        <v>0</v>
      </c>
      <c r="W81" s="8" t="s">
        <v>901</v>
      </c>
      <c r="X81" s="8" t="s">
        <v>50</v>
      </c>
      <c r="Y81" s="2" t="s">
        <v>50</v>
      </c>
      <c r="Z81" s="2" t="s">
        <v>50</v>
      </c>
      <c r="AA81" s="16"/>
      <c r="AB81" s="2" t="s">
        <v>50</v>
      </c>
    </row>
    <row r="82" spans="1:28" ht="30" customHeight="1" x14ac:dyDescent="0.3">
      <c r="A82" s="8" t="s">
        <v>531</v>
      </c>
      <c r="B82" s="8" t="s">
        <v>529</v>
      </c>
      <c r="C82" s="8" t="s">
        <v>530</v>
      </c>
      <c r="D82" s="14" t="s">
        <v>68</v>
      </c>
      <c r="E82" s="15">
        <v>13970</v>
      </c>
      <c r="F82" s="8" t="s">
        <v>902</v>
      </c>
      <c r="G82" s="15">
        <v>0</v>
      </c>
      <c r="H82" s="8" t="s">
        <v>50</v>
      </c>
      <c r="I82" s="15">
        <v>0</v>
      </c>
      <c r="J82" s="8" t="s">
        <v>50</v>
      </c>
      <c r="K82" s="15">
        <v>0</v>
      </c>
      <c r="L82" s="8" t="s">
        <v>50</v>
      </c>
      <c r="M82" s="15">
        <v>0</v>
      </c>
      <c r="N82" s="8" t="s">
        <v>50</v>
      </c>
      <c r="O82" s="15">
        <f t="shared" si="1"/>
        <v>13970</v>
      </c>
      <c r="P82" s="15">
        <v>0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>
        <v>0</v>
      </c>
      <c r="W82" s="8" t="s">
        <v>903</v>
      </c>
      <c r="X82" s="8" t="s">
        <v>50</v>
      </c>
      <c r="Y82" s="2" t="s">
        <v>50</v>
      </c>
      <c r="Z82" s="2" t="s">
        <v>50</v>
      </c>
      <c r="AA82" s="16"/>
      <c r="AB82" s="2" t="s">
        <v>50</v>
      </c>
    </row>
    <row r="83" spans="1:28" s="38" customFormat="1" ht="30" customHeight="1" x14ac:dyDescent="0.3">
      <c r="A83" s="33" t="s">
        <v>534</v>
      </c>
      <c r="B83" s="33" t="s">
        <v>532</v>
      </c>
      <c r="C83" s="33" t="s">
        <v>533</v>
      </c>
      <c r="D83" s="34" t="s">
        <v>68</v>
      </c>
      <c r="E83" s="35">
        <v>15970</v>
      </c>
      <c r="F83" s="33" t="s">
        <v>904</v>
      </c>
      <c r="G83" s="35">
        <v>0</v>
      </c>
      <c r="H83" s="33" t="s">
        <v>50</v>
      </c>
      <c r="I83" s="35">
        <v>0</v>
      </c>
      <c r="J83" s="33" t="s">
        <v>50</v>
      </c>
      <c r="K83" s="35">
        <v>0</v>
      </c>
      <c r="L83" s="33" t="s">
        <v>50</v>
      </c>
      <c r="M83" s="35">
        <v>0</v>
      </c>
      <c r="N83" s="33" t="s">
        <v>50</v>
      </c>
      <c r="O83" s="35">
        <f t="shared" si="1"/>
        <v>15970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3" t="s">
        <v>905</v>
      </c>
      <c r="X83" s="33" t="s">
        <v>50</v>
      </c>
      <c r="Y83" s="36" t="s">
        <v>50</v>
      </c>
      <c r="Z83" s="36" t="s">
        <v>50</v>
      </c>
      <c r="AA83" s="37"/>
      <c r="AB83" s="36" t="s">
        <v>50</v>
      </c>
    </row>
    <row r="84" spans="1:28" ht="30" customHeight="1" x14ac:dyDescent="0.3">
      <c r="A84" s="8" t="s">
        <v>500</v>
      </c>
      <c r="B84" s="8" t="s">
        <v>498</v>
      </c>
      <c r="C84" s="8" t="s">
        <v>499</v>
      </c>
      <c r="D84" s="14" t="s">
        <v>68</v>
      </c>
      <c r="E84" s="15">
        <v>4000</v>
      </c>
      <c r="F84" s="8" t="s">
        <v>906</v>
      </c>
      <c r="G84" s="15">
        <v>0</v>
      </c>
      <c r="H84" s="8" t="s">
        <v>50</v>
      </c>
      <c r="I84" s="15">
        <v>0</v>
      </c>
      <c r="J84" s="8" t="s">
        <v>50</v>
      </c>
      <c r="K84" s="15">
        <v>0</v>
      </c>
      <c r="L84" s="8" t="s">
        <v>50</v>
      </c>
      <c r="M84" s="15">
        <v>0</v>
      </c>
      <c r="N84" s="8" t="s">
        <v>50</v>
      </c>
      <c r="O84" s="15">
        <f t="shared" si="1"/>
        <v>4000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5">
        <v>0</v>
      </c>
      <c r="V84" s="15">
        <v>0</v>
      </c>
      <c r="W84" s="8" t="s">
        <v>907</v>
      </c>
      <c r="X84" s="8" t="s">
        <v>50</v>
      </c>
      <c r="Y84" s="2" t="s">
        <v>50</v>
      </c>
      <c r="Z84" s="2" t="s">
        <v>50</v>
      </c>
      <c r="AA84" s="16"/>
      <c r="AB84" s="2" t="s">
        <v>50</v>
      </c>
    </row>
    <row r="85" spans="1:28" ht="30" customHeight="1" x14ac:dyDescent="0.3">
      <c r="A85" s="8" t="s">
        <v>432</v>
      </c>
      <c r="B85" s="8" t="s">
        <v>430</v>
      </c>
      <c r="C85" s="8" t="s">
        <v>431</v>
      </c>
      <c r="D85" s="14" t="s">
        <v>68</v>
      </c>
      <c r="E85" s="15">
        <v>3600</v>
      </c>
      <c r="F85" s="8" t="s">
        <v>908</v>
      </c>
      <c r="G85" s="15">
        <v>0</v>
      </c>
      <c r="H85" s="8" t="s">
        <v>50</v>
      </c>
      <c r="I85" s="15">
        <v>0</v>
      </c>
      <c r="J85" s="8" t="s">
        <v>50</v>
      </c>
      <c r="K85" s="15">
        <v>0</v>
      </c>
      <c r="L85" s="8" t="s">
        <v>50</v>
      </c>
      <c r="M85" s="15">
        <v>0</v>
      </c>
      <c r="N85" s="8" t="s">
        <v>50</v>
      </c>
      <c r="O85" s="15">
        <f t="shared" si="1"/>
        <v>3600</v>
      </c>
      <c r="P85" s="15">
        <v>0</v>
      </c>
      <c r="Q85" s="15">
        <v>0</v>
      </c>
      <c r="R85" s="15">
        <v>0</v>
      </c>
      <c r="S85" s="15">
        <v>0</v>
      </c>
      <c r="T85" s="15">
        <v>0</v>
      </c>
      <c r="U85" s="15">
        <v>0</v>
      </c>
      <c r="V85" s="15">
        <v>0</v>
      </c>
      <c r="W85" s="8" t="s">
        <v>909</v>
      </c>
      <c r="X85" s="8" t="s">
        <v>50</v>
      </c>
      <c r="Y85" s="2" t="s">
        <v>50</v>
      </c>
      <c r="Z85" s="2" t="s">
        <v>50</v>
      </c>
      <c r="AA85" s="16"/>
      <c r="AB85" s="2" t="s">
        <v>50</v>
      </c>
    </row>
    <row r="86" spans="1:28" ht="30" customHeight="1" x14ac:dyDescent="0.3">
      <c r="A86" s="8" t="s">
        <v>542</v>
      </c>
      <c r="B86" s="8" t="s">
        <v>430</v>
      </c>
      <c r="C86" s="8" t="s">
        <v>541</v>
      </c>
      <c r="D86" s="14" t="s">
        <v>68</v>
      </c>
      <c r="E86" s="15">
        <v>4680</v>
      </c>
      <c r="F86" s="8" t="s">
        <v>910</v>
      </c>
      <c r="G86" s="15">
        <v>0</v>
      </c>
      <c r="H86" s="8" t="s">
        <v>50</v>
      </c>
      <c r="I86" s="15">
        <v>0</v>
      </c>
      <c r="J86" s="8" t="s">
        <v>50</v>
      </c>
      <c r="K86" s="15">
        <v>0</v>
      </c>
      <c r="L86" s="8" t="s">
        <v>50</v>
      </c>
      <c r="M86" s="15">
        <v>0</v>
      </c>
      <c r="N86" s="8" t="s">
        <v>50</v>
      </c>
      <c r="O86" s="15">
        <f t="shared" si="1"/>
        <v>4680</v>
      </c>
      <c r="P86" s="15">
        <v>0</v>
      </c>
      <c r="Q86" s="15">
        <v>0</v>
      </c>
      <c r="R86" s="15">
        <v>0</v>
      </c>
      <c r="S86" s="15">
        <v>0</v>
      </c>
      <c r="T86" s="15">
        <v>0</v>
      </c>
      <c r="U86" s="15">
        <v>0</v>
      </c>
      <c r="V86" s="15">
        <v>0</v>
      </c>
      <c r="W86" s="8" t="s">
        <v>911</v>
      </c>
      <c r="X86" s="8" t="s">
        <v>50</v>
      </c>
      <c r="Y86" s="2" t="s">
        <v>50</v>
      </c>
      <c r="Z86" s="2" t="s">
        <v>50</v>
      </c>
      <c r="AA86" s="16"/>
      <c r="AB86" s="2" t="s">
        <v>50</v>
      </c>
    </row>
    <row r="87" spans="1:28" ht="30" customHeight="1" x14ac:dyDescent="0.3">
      <c r="A87" s="8" t="s">
        <v>668</v>
      </c>
      <c r="B87" s="8" t="s">
        <v>666</v>
      </c>
      <c r="C87" s="8" t="s">
        <v>667</v>
      </c>
      <c r="D87" s="14" t="s">
        <v>68</v>
      </c>
      <c r="E87" s="15">
        <v>155000</v>
      </c>
      <c r="F87" s="8" t="s">
        <v>912</v>
      </c>
      <c r="G87" s="15">
        <v>0</v>
      </c>
      <c r="H87" s="8" t="s">
        <v>50</v>
      </c>
      <c r="I87" s="15">
        <v>0</v>
      </c>
      <c r="J87" s="8" t="s">
        <v>50</v>
      </c>
      <c r="K87" s="15">
        <v>0</v>
      </c>
      <c r="L87" s="8" t="s">
        <v>50</v>
      </c>
      <c r="M87" s="15">
        <v>0</v>
      </c>
      <c r="N87" s="8" t="s">
        <v>50</v>
      </c>
      <c r="O87" s="15">
        <f t="shared" si="1"/>
        <v>155000</v>
      </c>
      <c r="P87" s="15">
        <v>0</v>
      </c>
      <c r="Q87" s="15">
        <v>0</v>
      </c>
      <c r="R87" s="15">
        <v>0</v>
      </c>
      <c r="S87" s="15">
        <v>0</v>
      </c>
      <c r="T87" s="15">
        <v>0</v>
      </c>
      <c r="U87" s="15">
        <v>0</v>
      </c>
      <c r="V87" s="15">
        <v>0</v>
      </c>
      <c r="W87" s="8" t="s">
        <v>913</v>
      </c>
      <c r="X87" s="8" t="s">
        <v>50</v>
      </c>
      <c r="Y87" s="2" t="s">
        <v>50</v>
      </c>
      <c r="Z87" s="2" t="s">
        <v>50</v>
      </c>
      <c r="AA87" s="16"/>
      <c r="AB87" s="2" t="s">
        <v>50</v>
      </c>
    </row>
    <row r="88" spans="1:28" ht="30" customHeight="1" x14ac:dyDescent="0.3">
      <c r="A88" s="8" t="s">
        <v>524</v>
      </c>
      <c r="B88" s="8" t="s">
        <v>522</v>
      </c>
      <c r="C88" s="8" t="s">
        <v>523</v>
      </c>
      <c r="D88" s="14" t="s">
        <v>68</v>
      </c>
      <c r="E88" s="15">
        <v>155000</v>
      </c>
      <c r="F88" s="8" t="s">
        <v>914</v>
      </c>
      <c r="G88" s="15">
        <v>0</v>
      </c>
      <c r="H88" s="8" t="s">
        <v>50</v>
      </c>
      <c r="I88" s="15">
        <v>0</v>
      </c>
      <c r="J88" s="8" t="s">
        <v>50</v>
      </c>
      <c r="K88" s="15">
        <v>0</v>
      </c>
      <c r="L88" s="8" t="s">
        <v>50</v>
      </c>
      <c r="M88" s="15">
        <v>0</v>
      </c>
      <c r="N88" s="8" t="s">
        <v>50</v>
      </c>
      <c r="O88" s="15">
        <f t="shared" si="1"/>
        <v>155000</v>
      </c>
      <c r="P88" s="15">
        <v>0</v>
      </c>
      <c r="Q88" s="15">
        <v>0</v>
      </c>
      <c r="R88" s="15">
        <v>0</v>
      </c>
      <c r="S88" s="15">
        <v>0</v>
      </c>
      <c r="T88" s="15">
        <v>0</v>
      </c>
      <c r="U88" s="15">
        <v>0</v>
      </c>
      <c r="V88" s="15">
        <v>0</v>
      </c>
      <c r="W88" s="8" t="s">
        <v>915</v>
      </c>
      <c r="X88" s="8" t="s">
        <v>50</v>
      </c>
      <c r="Y88" s="2" t="s">
        <v>50</v>
      </c>
      <c r="Z88" s="2" t="s">
        <v>50</v>
      </c>
      <c r="AA88" s="16"/>
      <c r="AB88" s="2" t="s">
        <v>50</v>
      </c>
    </row>
    <row r="89" spans="1:28" ht="30" customHeight="1" x14ac:dyDescent="0.3">
      <c r="A89" s="8" t="s">
        <v>521</v>
      </c>
      <c r="B89" s="8" t="s">
        <v>519</v>
      </c>
      <c r="C89" s="8" t="s">
        <v>520</v>
      </c>
      <c r="D89" s="14" t="s">
        <v>68</v>
      </c>
      <c r="E89" s="15">
        <v>98000</v>
      </c>
      <c r="F89" s="8" t="s">
        <v>916</v>
      </c>
      <c r="G89" s="15">
        <v>0</v>
      </c>
      <c r="H89" s="8" t="s">
        <v>50</v>
      </c>
      <c r="I89" s="15">
        <v>0</v>
      </c>
      <c r="J89" s="8" t="s">
        <v>50</v>
      </c>
      <c r="K89" s="15">
        <v>0</v>
      </c>
      <c r="L89" s="8" t="s">
        <v>50</v>
      </c>
      <c r="M89" s="15">
        <v>0</v>
      </c>
      <c r="N89" s="8" t="s">
        <v>50</v>
      </c>
      <c r="O89" s="15">
        <f t="shared" si="1"/>
        <v>98000</v>
      </c>
      <c r="P89" s="15">
        <v>0</v>
      </c>
      <c r="Q89" s="15">
        <v>0</v>
      </c>
      <c r="R89" s="15">
        <v>0</v>
      </c>
      <c r="S89" s="15">
        <v>0</v>
      </c>
      <c r="T89" s="15">
        <v>0</v>
      </c>
      <c r="U89" s="15">
        <v>0</v>
      </c>
      <c r="V89" s="15">
        <v>0</v>
      </c>
      <c r="W89" s="8" t="s">
        <v>917</v>
      </c>
      <c r="X89" s="8" t="s">
        <v>50</v>
      </c>
      <c r="Y89" s="2" t="s">
        <v>50</v>
      </c>
      <c r="Z89" s="2" t="s">
        <v>50</v>
      </c>
      <c r="AA89" s="16"/>
      <c r="AB89" s="2" t="s">
        <v>50</v>
      </c>
    </row>
    <row r="90" spans="1:28" ht="30" customHeight="1" x14ac:dyDescent="0.3">
      <c r="A90" s="8" t="s">
        <v>623</v>
      </c>
      <c r="B90" s="8" t="s">
        <v>621</v>
      </c>
      <c r="C90" s="8" t="s">
        <v>622</v>
      </c>
      <c r="D90" s="14" t="s">
        <v>68</v>
      </c>
      <c r="E90" s="15">
        <v>12090</v>
      </c>
      <c r="F90" s="8" t="s">
        <v>918</v>
      </c>
      <c r="G90" s="15">
        <v>12090</v>
      </c>
      <c r="H90" s="8" t="s">
        <v>919</v>
      </c>
      <c r="I90" s="15">
        <v>0</v>
      </c>
      <c r="J90" s="8" t="s">
        <v>50</v>
      </c>
      <c r="K90" s="15">
        <v>0</v>
      </c>
      <c r="L90" s="8" t="s">
        <v>50</v>
      </c>
      <c r="M90" s="15">
        <v>8000</v>
      </c>
      <c r="N90" s="8" t="s">
        <v>920</v>
      </c>
      <c r="O90" s="15">
        <f t="shared" si="1"/>
        <v>8000</v>
      </c>
      <c r="P90" s="15">
        <v>0</v>
      </c>
      <c r="Q90" s="15">
        <v>0</v>
      </c>
      <c r="R90" s="15">
        <v>0</v>
      </c>
      <c r="S90" s="15">
        <v>0</v>
      </c>
      <c r="T90" s="15">
        <v>0</v>
      </c>
      <c r="U90" s="15">
        <v>0</v>
      </c>
      <c r="V90" s="15">
        <v>0</v>
      </c>
      <c r="W90" s="8" t="s">
        <v>921</v>
      </c>
      <c r="X90" s="8" t="s">
        <v>50</v>
      </c>
      <c r="Y90" s="2" t="s">
        <v>50</v>
      </c>
      <c r="Z90" s="2" t="s">
        <v>50</v>
      </c>
      <c r="AA90" s="16"/>
      <c r="AB90" s="2" t="s">
        <v>50</v>
      </c>
    </row>
    <row r="91" spans="1:28" ht="30" customHeight="1" x14ac:dyDescent="0.3">
      <c r="A91" s="8" t="s">
        <v>627</v>
      </c>
      <c r="B91" s="8" t="s">
        <v>625</v>
      </c>
      <c r="C91" s="8" t="s">
        <v>626</v>
      </c>
      <c r="D91" s="14" t="s">
        <v>68</v>
      </c>
      <c r="E91" s="15">
        <v>12090</v>
      </c>
      <c r="F91" s="8" t="s">
        <v>922</v>
      </c>
      <c r="G91" s="15">
        <v>12090</v>
      </c>
      <c r="H91" s="8" t="s">
        <v>919</v>
      </c>
      <c r="I91" s="15">
        <v>0</v>
      </c>
      <c r="J91" s="8" t="s">
        <v>50</v>
      </c>
      <c r="K91" s="15">
        <v>0</v>
      </c>
      <c r="L91" s="8" t="s">
        <v>50</v>
      </c>
      <c r="M91" s="15">
        <v>8000</v>
      </c>
      <c r="N91" s="8" t="s">
        <v>920</v>
      </c>
      <c r="O91" s="15">
        <f t="shared" si="1"/>
        <v>8000</v>
      </c>
      <c r="P91" s="15">
        <v>0</v>
      </c>
      <c r="Q91" s="15">
        <v>0</v>
      </c>
      <c r="R91" s="15">
        <v>0</v>
      </c>
      <c r="S91" s="15">
        <v>0</v>
      </c>
      <c r="T91" s="15">
        <v>0</v>
      </c>
      <c r="U91" s="15">
        <v>0</v>
      </c>
      <c r="V91" s="15">
        <v>0</v>
      </c>
      <c r="W91" s="8" t="s">
        <v>923</v>
      </c>
      <c r="X91" s="8" t="s">
        <v>50</v>
      </c>
      <c r="Y91" s="2" t="s">
        <v>50</v>
      </c>
      <c r="Z91" s="2" t="s">
        <v>50</v>
      </c>
      <c r="AA91" s="16"/>
      <c r="AB91" s="2" t="s">
        <v>50</v>
      </c>
    </row>
    <row r="92" spans="1:28" ht="30" customHeight="1" x14ac:dyDescent="0.3">
      <c r="A92" s="8" t="s">
        <v>687</v>
      </c>
      <c r="B92" s="8" t="s">
        <v>570</v>
      </c>
      <c r="C92" s="8" t="s">
        <v>686</v>
      </c>
      <c r="D92" s="14" t="s">
        <v>68</v>
      </c>
      <c r="E92" s="15">
        <v>12000</v>
      </c>
      <c r="F92" s="8" t="s">
        <v>924</v>
      </c>
      <c r="G92" s="15">
        <v>0</v>
      </c>
      <c r="H92" s="8" t="s">
        <v>50</v>
      </c>
      <c r="I92" s="15">
        <v>0</v>
      </c>
      <c r="J92" s="8" t="s">
        <v>50</v>
      </c>
      <c r="K92" s="15">
        <v>0</v>
      </c>
      <c r="L92" s="8" t="s">
        <v>50</v>
      </c>
      <c r="M92" s="15">
        <v>0</v>
      </c>
      <c r="N92" s="8" t="s">
        <v>50</v>
      </c>
      <c r="O92" s="15">
        <f t="shared" si="1"/>
        <v>12000</v>
      </c>
      <c r="P92" s="15">
        <v>0</v>
      </c>
      <c r="Q92" s="15">
        <v>0</v>
      </c>
      <c r="R92" s="15">
        <v>0</v>
      </c>
      <c r="S92" s="15">
        <v>0</v>
      </c>
      <c r="T92" s="15">
        <v>0</v>
      </c>
      <c r="U92" s="15">
        <v>0</v>
      </c>
      <c r="V92" s="15">
        <v>0</v>
      </c>
      <c r="W92" s="8" t="s">
        <v>925</v>
      </c>
      <c r="X92" s="8" t="s">
        <v>50</v>
      </c>
      <c r="Y92" s="2" t="s">
        <v>50</v>
      </c>
      <c r="Z92" s="2" t="s">
        <v>50</v>
      </c>
      <c r="AA92" s="16"/>
      <c r="AB92" s="2" t="s">
        <v>50</v>
      </c>
    </row>
    <row r="93" spans="1:28" ht="30" customHeight="1" x14ac:dyDescent="0.3">
      <c r="A93" s="8" t="s">
        <v>572</v>
      </c>
      <c r="B93" s="8" t="s">
        <v>570</v>
      </c>
      <c r="C93" s="8" t="s">
        <v>571</v>
      </c>
      <c r="D93" s="14" t="s">
        <v>68</v>
      </c>
      <c r="E93" s="15">
        <v>18000</v>
      </c>
      <c r="F93" s="8" t="s">
        <v>926</v>
      </c>
      <c r="G93" s="15">
        <v>0</v>
      </c>
      <c r="H93" s="8" t="s">
        <v>50</v>
      </c>
      <c r="I93" s="15">
        <v>0</v>
      </c>
      <c r="J93" s="8" t="s">
        <v>50</v>
      </c>
      <c r="K93" s="15">
        <v>0</v>
      </c>
      <c r="L93" s="8" t="s">
        <v>50</v>
      </c>
      <c r="M93" s="15">
        <v>0</v>
      </c>
      <c r="N93" s="8" t="s">
        <v>50</v>
      </c>
      <c r="O93" s="15">
        <f t="shared" si="1"/>
        <v>18000</v>
      </c>
      <c r="P93" s="15">
        <v>0</v>
      </c>
      <c r="Q93" s="15">
        <v>0</v>
      </c>
      <c r="R93" s="15">
        <v>0</v>
      </c>
      <c r="S93" s="15">
        <v>0</v>
      </c>
      <c r="T93" s="15">
        <v>0</v>
      </c>
      <c r="U93" s="15">
        <v>0</v>
      </c>
      <c r="V93" s="15">
        <v>0</v>
      </c>
      <c r="W93" s="8" t="s">
        <v>927</v>
      </c>
      <c r="X93" s="8" t="s">
        <v>50</v>
      </c>
      <c r="Y93" s="2" t="s">
        <v>50</v>
      </c>
      <c r="Z93" s="2" t="s">
        <v>50</v>
      </c>
      <c r="AA93" s="16"/>
      <c r="AB93" s="2" t="s">
        <v>50</v>
      </c>
    </row>
    <row r="94" spans="1:28" ht="30" customHeight="1" x14ac:dyDescent="0.3">
      <c r="A94" s="8" t="s">
        <v>429</v>
      </c>
      <c r="B94" s="8" t="s">
        <v>427</v>
      </c>
      <c r="C94" s="8" t="s">
        <v>428</v>
      </c>
      <c r="D94" s="14" t="s">
        <v>68</v>
      </c>
      <c r="E94" s="15">
        <v>0</v>
      </c>
      <c r="F94" s="8" t="s">
        <v>50</v>
      </c>
      <c r="G94" s="15">
        <v>0</v>
      </c>
      <c r="H94" s="8" t="s">
        <v>50</v>
      </c>
      <c r="I94" s="15">
        <v>0</v>
      </c>
      <c r="J94" s="8" t="s">
        <v>50</v>
      </c>
      <c r="K94" s="15">
        <v>0</v>
      </c>
      <c r="L94" s="8" t="s">
        <v>50</v>
      </c>
      <c r="M94" s="15">
        <v>5000</v>
      </c>
      <c r="N94" s="8" t="s">
        <v>50</v>
      </c>
      <c r="O94" s="15">
        <f t="shared" si="1"/>
        <v>5000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8" t="s">
        <v>928</v>
      </c>
      <c r="X94" s="8" t="s">
        <v>50</v>
      </c>
      <c r="Y94" s="2" t="s">
        <v>50</v>
      </c>
      <c r="Z94" s="2" t="s">
        <v>50</v>
      </c>
      <c r="AA94" s="16"/>
      <c r="AB94" s="2" t="s">
        <v>50</v>
      </c>
    </row>
    <row r="95" spans="1:28" ht="30" customHeight="1" x14ac:dyDescent="0.3">
      <c r="A95" s="8" t="s">
        <v>59</v>
      </c>
      <c r="B95" s="8" t="s">
        <v>56</v>
      </c>
      <c r="C95" s="8" t="s">
        <v>57</v>
      </c>
      <c r="D95" s="14" t="s">
        <v>58</v>
      </c>
      <c r="E95" s="15">
        <v>557000</v>
      </c>
      <c r="F95" s="8" t="s">
        <v>929</v>
      </c>
      <c r="G95" s="15">
        <v>0</v>
      </c>
      <c r="H95" s="8" t="s">
        <v>50</v>
      </c>
      <c r="I95" s="15">
        <v>0</v>
      </c>
      <c r="J95" s="8" t="s">
        <v>50</v>
      </c>
      <c r="K95" s="15">
        <v>0</v>
      </c>
      <c r="L95" s="8" t="s">
        <v>50</v>
      </c>
      <c r="M95" s="15">
        <v>0</v>
      </c>
      <c r="N95" s="8" t="s">
        <v>50</v>
      </c>
      <c r="O95" s="15">
        <f t="shared" si="1"/>
        <v>557000</v>
      </c>
      <c r="P95" s="15">
        <v>0</v>
      </c>
      <c r="Q95" s="15">
        <v>0</v>
      </c>
      <c r="R95" s="15">
        <v>0</v>
      </c>
      <c r="S95" s="15">
        <v>0</v>
      </c>
      <c r="T95" s="15">
        <v>0</v>
      </c>
      <c r="U95" s="15">
        <v>0</v>
      </c>
      <c r="V95" s="15">
        <v>0</v>
      </c>
      <c r="W95" s="8" t="s">
        <v>930</v>
      </c>
      <c r="X95" s="8" t="s">
        <v>50</v>
      </c>
      <c r="Y95" s="2" t="s">
        <v>50</v>
      </c>
      <c r="Z95" s="2" t="s">
        <v>50</v>
      </c>
      <c r="AA95" s="16"/>
      <c r="AB95" s="2" t="s">
        <v>50</v>
      </c>
    </row>
    <row r="96" spans="1:28" ht="30" customHeight="1" x14ac:dyDescent="0.3">
      <c r="A96" s="8" t="s">
        <v>65</v>
      </c>
      <c r="B96" s="8" t="s">
        <v>64</v>
      </c>
      <c r="C96" s="8" t="s">
        <v>57</v>
      </c>
      <c r="D96" s="14" t="s">
        <v>58</v>
      </c>
      <c r="E96" s="15">
        <v>424400</v>
      </c>
      <c r="F96" s="8" t="s">
        <v>1148</v>
      </c>
      <c r="G96" s="15">
        <v>0</v>
      </c>
      <c r="H96" s="8" t="s">
        <v>50</v>
      </c>
      <c r="I96" s="15">
        <v>0</v>
      </c>
      <c r="J96" s="8" t="s">
        <v>50</v>
      </c>
      <c r="K96" s="15">
        <v>0</v>
      </c>
      <c r="L96" s="8" t="s">
        <v>50</v>
      </c>
      <c r="M96" s="15">
        <v>0</v>
      </c>
      <c r="N96" s="8" t="s">
        <v>50</v>
      </c>
      <c r="O96" s="15">
        <f t="shared" ref="O96:O117" si="2">SMALL(E96:M96,COUNTIF(E96:M96,0)+1)</f>
        <v>424400</v>
      </c>
      <c r="P96" s="15">
        <v>0</v>
      </c>
      <c r="Q96" s="15">
        <v>0</v>
      </c>
      <c r="R96" s="15">
        <v>0</v>
      </c>
      <c r="S96" s="15">
        <v>0</v>
      </c>
      <c r="T96" s="15">
        <v>0</v>
      </c>
      <c r="U96" s="15">
        <v>0</v>
      </c>
      <c r="V96" s="15">
        <v>0</v>
      </c>
      <c r="W96" s="8" t="s">
        <v>931</v>
      </c>
      <c r="X96" s="8" t="s">
        <v>50</v>
      </c>
      <c r="Y96" s="2" t="s">
        <v>50</v>
      </c>
      <c r="Z96" s="2" t="s">
        <v>50</v>
      </c>
      <c r="AA96" s="16"/>
      <c r="AB96" s="2" t="s">
        <v>50</v>
      </c>
    </row>
    <row r="97" spans="1:28" ht="30" customHeight="1" x14ac:dyDescent="0.3">
      <c r="A97" s="8" t="s">
        <v>61</v>
      </c>
      <c r="B97" s="8" t="s">
        <v>56</v>
      </c>
      <c r="C97" s="8" t="s">
        <v>60</v>
      </c>
      <c r="D97" s="14" t="s">
        <v>58</v>
      </c>
      <c r="E97" s="15">
        <v>683000</v>
      </c>
      <c r="F97" s="8" t="s">
        <v>935</v>
      </c>
      <c r="G97" s="15">
        <v>0</v>
      </c>
      <c r="H97" s="8" t="s">
        <v>50</v>
      </c>
      <c r="I97" s="15">
        <v>0</v>
      </c>
      <c r="J97" s="8" t="s">
        <v>50</v>
      </c>
      <c r="K97" s="15">
        <v>0</v>
      </c>
      <c r="L97" s="8" t="s">
        <v>50</v>
      </c>
      <c r="M97" s="15">
        <v>0</v>
      </c>
      <c r="N97" s="8" t="s">
        <v>50</v>
      </c>
      <c r="O97" s="15">
        <f t="shared" si="2"/>
        <v>683000</v>
      </c>
      <c r="P97" s="15">
        <v>0</v>
      </c>
      <c r="Q97" s="15">
        <v>0</v>
      </c>
      <c r="R97" s="15">
        <v>0</v>
      </c>
      <c r="S97" s="15">
        <v>0</v>
      </c>
      <c r="T97" s="15">
        <v>0</v>
      </c>
      <c r="U97" s="15">
        <v>0</v>
      </c>
      <c r="V97" s="15">
        <v>0</v>
      </c>
      <c r="W97" s="8" t="s">
        <v>932</v>
      </c>
      <c r="X97" s="8" t="s">
        <v>50</v>
      </c>
      <c r="Y97" s="2" t="s">
        <v>50</v>
      </c>
      <c r="Z97" s="2" t="s">
        <v>50</v>
      </c>
      <c r="AA97" s="16"/>
      <c r="AB97" s="2" t="s">
        <v>50</v>
      </c>
    </row>
    <row r="98" spans="1:28" ht="30" customHeight="1" x14ac:dyDescent="0.3">
      <c r="A98" s="8" t="s">
        <v>63</v>
      </c>
      <c r="B98" s="8" t="s">
        <v>56</v>
      </c>
      <c r="C98" s="8" t="s">
        <v>62</v>
      </c>
      <c r="D98" s="14" t="s">
        <v>58</v>
      </c>
      <c r="E98" s="15">
        <v>684000</v>
      </c>
      <c r="F98" s="8" t="s">
        <v>937</v>
      </c>
      <c r="G98" s="15">
        <v>0</v>
      </c>
      <c r="H98" s="8" t="s">
        <v>50</v>
      </c>
      <c r="I98" s="15">
        <v>0</v>
      </c>
      <c r="J98" s="8" t="s">
        <v>50</v>
      </c>
      <c r="K98" s="15">
        <v>0</v>
      </c>
      <c r="L98" s="8" t="s">
        <v>50</v>
      </c>
      <c r="M98" s="15">
        <v>0</v>
      </c>
      <c r="N98" s="8" t="s">
        <v>50</v>
      </c>
      <c r="O98" s="15">
        <f t="shared" si="2"/>
        <v>684000</v>
      </c>
      <c r="P98" s="15">
        <v>0</v>
      </c>
      <c r="Q98" s="15">
        <v>0</v>
      </c>
      <c r="R98" s="15">
        <v>0</v>
      </c>
      <c r="S98" s="15">
        <v>0</v>
      </c>
      <c r="T98" s="15">
        <v>0</v>
      </c>
      <c r="U98" s="15">
        <v>0</v>
      </c>
      <c r="V98" s="15">
        <v>0</v>
      </c>
      <c r="W98" s="8" t="s">
        <v>933</v>
      </c>
      <c r="X98" s="8" t="s">
        <v>50</v>
      </c>
      <c r="Y98" s="2" t="s">
        <v>50</v>
      </c>
      <c r="Z98" s="2" t="s">
        <v>50</v>
      </c>
      <c r="AA98" s="16"/>
      <c r="AB98" s="2" t="s">
        <v>50</v>
      </c>
    </row>
    <row r="99" spans="1:28" ht="30" customHeight="1" x14ac:dyDescent="0.3">
      <c r="A99" s="8" t="s">
        <v>69</v>
      </c>
      <c r="B99" s="8" t="s">
        <v>66</v>
      </c>
      <c r="C99" s="8" t="s">
        <v>67</v>
      </c>
      <c r="D99" s="14" t="s">
        <v>68</v>
      </c>
      <c r="E99" s="15">
        <v>650000</v>
      </c>
      <c r="F99" s="8" t="s">
        <v>939</v>
      </c>
      <c r="G99" s="15">
        <v>0</v>
      </c>
      <c r="H99" s="8" t="s">
        <v>50</v>
      </c>
      <c r="I99" s="15">
        <v>0</v>
      </c>
      <c r="J99" s="8" t="s">
        <v>50</v>
      </c>
      <c r="K99" s="15">
        <v>0</v>
      </c>
      <c r="L99" s="8" t="s">
        <v>50</v>
      </c>
      <c r="M99" s="15">
        <v>0</v>
      </c>
      <c r="N99" s="8" t="s">
        <v>50</v>
      </c>
      <c r="O99" s="15">
        <f t="shared" si="2"/>
        <v>650000</v>
      </c>
      <c r="P99" s="15">
        <v>0</v>
      </c>
      <c r="Q99" s="15">
        <v>0</v>
      </c>
      <c r="R99" s="15">
        <v>0</v>
      </c>
      <c r="S99" s="15">
        <v>0</v>
      </c>
      <c r="T99" s="15">
        <v>0</v>
      </c>
      <c r="U99" s="15">
        <v>0</v>
      </c>
      <c r="V99" s="15">
        <v>0</v>
      </c>
      <c r="W99" s="8" t="s">
        <v>934</v>
      </c>
      <c r="X99" s="8" t="s">
        <v>50</v>
      </c>
      <c r="Y99" s="2" t="s">
        <v>50</v>
      </c>
      <c r="Z99" s="2" t="s">
        <v>50</v>
      </c>
      <c r="AA99" s="16"/>
      <c r="AB99" s="2" t="s">
        <v>50</v>
      </c>
    </row>
    <row r="100" spans="1:28" ht="30" customHeight="1" x14ac:dyDescent="0.3">
      <c r="A100" s="8" t="s">
        <v>552</v>
      </c>
      <c r="B100" s="8" t="s">
        <v>66</v>
      </c>
      <c r="C100" s="8" t="s">
        <v>551</v>
      </c>
      <c r="D100" s="14" t="s">
        <v>68</v>
      </c>
      <c r="E100" s="15">
        <v>550000</v>
      </c>
      <c r="F100" s="8" t="s">
        <v>941</v>
      </c>
      <c r="G100" s="15">
        <v>0</v>
      </c>
      <c r="H100" s="8" t="s">
        <v>50</v>
      </c>
      <c r="I100" s="15">
        <v>0</v>
      </c>
      <c r="J100" s="8" t="s">
        <v>50</v>
      </c>
      <c r="K100" s="15">
        <v>0</v>
      </c>
      <c r="L100" s="8" t="s">
        <v>50</v>
      </c>
      <c r="M100" s="15">
        <v>0</v>
      </c>
      <c r="N100" s="8" t="s">
        <v>50</v>
      </c>
      <c r="O100" s="15">
        <f t="shared" si="2"/>
        <v>550000</v>
      </c>
      <c r="P100" s="15">
        <v>0</v>
      </c>
      <c r="Q100" s="15">
        <v>0</v>
      </c>
      <c r="R100" s="15">
        <v>0</v>
      </c>
      <c r="S100" s="15">
        <v>0</v>
      </c>
      <c r="T100" s="15">
        <v>0</v>
      </c>
      <c r="U100" s="15">
        <v>0</v>
      </c>
      <c r="V100" s="15">
        <v>0</v>
      </c>
      <c r="W100" s="8" t="s">
        <v>936</v>
      </c>
      <c r="X100" s="8" t="s">
        <v>50</v>
      </c>
      <c r="Y100" s="2" t="s">
        <v>50</v>
      </c>
      <c r="Z100" s="2" t="s">
        <v>50</v>
      </c>
      <c r="AA100" s="16"/>
      <c r="AB100" s="2" t="s">
        <v>50</v>
      </c>
    </row>
    <row r="101" spans="1:28" ht="30" customHeight="1" x14ac:dyDescent="0.3">
      <c r="A101" s="8" t="s">
        <v>562</v>
      </c>
      <c r="B101" s="8" t="s">
        <v>559</v>
      </c>
      <c r="C101" s="8" t="s">
        <v>560</v>
      </c>
      <c r="D101" s="14" t="s">
        <v>561</v>
      </c>
      <c r="E101" s="15">
        <v>63000</v>
      </c>
      <c r="F101" s="8" t="s">
        <v>943</v>
      </c>
      <c r="G101" s="15">
        <v>0</v>
      </c>
      <c r="H101" s="8" t="s">
        <v>50</v>
      </c>
      <c r="I101" s="15"/>
      <c r="J101" s="8"/>
      <c r="K101" s="15"/>
      <c r="L101" s="8"/>
      <c r="M101" s="15"/>
      <c r="N101" s="8"/>
      <c r="O101" s="15">
        <f t="shared" si="2"/>
        <v>63000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</v>
      </c>
      <c r="V101" s="15">
        <v>0</v>
      </c>
      <c r="W101" s="8" t="s">
        <v>938</v>
      </c>
      <c r="X101" s="8" t="s">
        <v>50</v>
      </c>
      <c r="Y101" s="2" t="s">
        <v>50</v>
      </c>
      <c r="Z101" s="2" t="s">
        <v>50</v>
      </c>
      <c r="AA101" s="16"/>
      <c r="AB101" s="2" t="s">
        <v>50</v>
      </c>
    </row>
    <row r="102" spans="1:28" ht="30" customHeight="1" x14ac:dyDescent="0.3">
      <c r="A102" s="8" t="s">
        <v>564</v>
      </c>
      <c r="B102" s="8" t="s">
        <v>559</v>
      </c>
      <c r="C102" s="8" t="s">
        <v>563</v>
      </c>
      <c r="D102" s="14" t="s">
        <v>561</v>
      </c>
      <c r="E102" s="15">
        <v>126000</v>
      </c>
      <c r="F102" s="8" t="s">
        <v>945</v>
      </c>
      <c r="G102" s="15">
        <v>0</v>
      </c>
      <c r="H102" s="8" t="s">
        <v>50</v>
      </c>
      <c r="I102" s="15"/>
      <c r="J102" s="8"/>
      <c r="K102" s="15"/>
      <c r="L102" s="8"/>
      <c r="M102" s="15"/>
      <c r="N102" s="8"/>
      <c r="O102" s="15">
        <f t="shared" si="2"/>
        <v>126000</v>
      </c>
      <c r="P102" s="15">
        <v>0</v>
      </c>
      <c r="Q102" s="15">
        <v>0</v>
      </c>
      <c r="R102" s="15">
        <v>0</v>
      </c>
      <c r="S102" s="15">
        <v>0</v>
      </c>
      <c r="T102" s="15">
        <v>0</v>
      </c>
      <c r="U102" s="15">
        <v>0</v>
      </c>
      <c r="V102" s="15">
        <v>0</v>
      </c>
      <c r="W102" s="8" t="s">
        <v>940</v>
      </c>
      <c r="X102" s="8" t="s">
        <v>50</v>
      </c>
      <c r="Y102" s="2" t="s">
        <v>50</v>
      </c>
      <c r="Z102" s="2" t="s">
        <v>50</v>
      </c>
      <c r="AA102" s="16"/>
      <c r="AB102" s="2" t="s">
        <v>50</v>
      </c>
    </row>
    <row r="103" spans="1:28" ht="30" customHeight="1" x14ac:dyDescent="0.3">
      <c r="A103" s="8" t="s">
        <v>566</v>
      </c>
      <c r="B103" s="8" t="s">
        <v>559</v>
      </c>
      <c r="C103" s="8" t="s">
        <v>565</v>
      </c>
      <c r="D103" s="14" t="s">
        <v>561</v>
      </c>
      <c r="E103" s="15">
        <v>0</v>
      </c>
      <c r="F103" s="8" t="s">
        <v>50</v>
      </c>
      <c r="G103" s="15">
        <v>0</v>
      </c>
      <c r="H103" s="8" t="s">
        <v>50</v>
      </c>
      <c r="I103" s="15">
        <v>0</v>
      </c>
      <c r="J103" s="8" t="s">
        <v>50</v>
      </c>
      <c r="K103" s="15">
        <v>0</v>
      </c>
      <c r="L103" s="8" t="s">
        <v>50</v>
      </c>
      <c r="M103" s="15">
        <v>300000</v>
      </c>
      <c r="N103" s="8" t="s">
        <v>947</v>
      </c>
      <c r="O103" s="15">
        <f t="shared" si="2"/>
        <v>300000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5">
        <v>0</v>
      </c>
      <c r="V103" s="15">
        <v>0</v>
      </c>
      <c r="W103" s="8" t="s">
        <v>942</v>
      </c>
      <c r="X103" s="8" t="s">
        <v>50</v>
      </c>
      <c r="Y103" s="2" t="s">
        <v>50</v>
      </c>
      <c r="Z103" s="2" t="s">
        <v>50</v>
      </c>
      <c r="AA103" s="16"/>
      <c r="AB103" s="2" t="s">
        <v>50</v>
      </c>
    </row>
    <row r="104" spans="1:28" ht="30" customHeight="1" x14ac:dyDescent="0.3">
      <c r="A104" s="8" t="s">
        <v>558</v>
      </c>
      <c r="B104" s="8" t="s">
        <v>556</v>
      </c>
      <c r="C104" s="8" t="s">
        <v>557</v>
      </c>
      <c r="D104" s="14" t="s">
        <v>68</v>
      </c>
      <c r="E104" s="15">
        <v>188000</v>
      </c>
      <c r="F104" s="8" t="s">
        <v>949</v>
      </c>
      <c r="G104" s="15">
        <v>0</v>
      </c>
      <c r="H104" s="8" t="s">
        <v>50</v>
      </c>
      <c r="I104" s="15">
        <v>0</v>
      </c>
      <c r="J104" s="8" t="s">
        <v>50</v>
      </c>
      <c r="K104" s="15"/>
      <c r="L104" s="8"/>
      <c r="M104" s="15"/>
      <c r="N104" s="8"/>
      <c r="O104" s="15">
        <f t="shared" si="2"/>
        <v>188000</v>
      </c>
      <c r="P104" s="15">
        <v>0</v>
      </c>
      <c r="Q104" s="15">
        <v>0</v>
      </c>
      <c r="R104" s="15">
        <v>0</v>
      </c>
      <c r="S104" s="15">
        <v>0</v>
      </c>
      <c r="T104" s="15">
        <v>0</v>
      </c>
      <c r="U104" s="15">
        <v>0</v>
      </c>
      <c r="V104" s="15">
        <v>0</v>
      </c>
      <c r="W104" s="8" t="s">
        <v>944</v>
      </c>
      <c r="X104" s="8" t="s">
        <v>50</v>
      </c>
      <c r="Y104" s="2" t="s">
        <v>50</v>
      </c>
      <c r="Z104" s="2" t="s">
        <v>50</v>
      </c>
      <c r="AA104" s="16"/>
      <c r="AB104" s="2" t="s">
        <v>50</v>
      </c>
    </row>
    <row r="105" spans="1:28" ht="30" customHeight="1" x14ac:dyDescent="0.3">
      <c r="A105" s="8" t="s">
        <v>71</v>
      </c>
      <c r="B105" s="8" t="s">
        <v>70</v>
      </c>
      <c r="C105" s="8" t="s">
        <v>1147</v>
      </c>
      <c r="D105" s="14" t="s">
        <v>68</v>
      </c>
      <c r="E105" s="15">
        <v>523000</v>
      </c>
      <c r="F105" s="8" t="s">
        <v>951</v>
      </c>
      <c r="G105" s="15">
        <v>0</v>
      </c>
      <c r="H105" s="8" t="s">
        <v>50</v>
      </c>
      <c r="I105" s="15">
        <v>0</v>
      </c>
      <c r="J105" s="8" t="s">
        <v>50</v>
      </c>
      <c r="K105" s="15"/>
      <c r="L105" s="8"/>
      <c r="M105" s="15"/>
      <c r="N105" s="8"/>
      <c r="O105" s="15">
        <f t="shared" si="2"/>
        <v>523000</v>
      </c>
      <c r="P105" s="15">
        <v>0</v>
      </c>
      <c r="Q105" s="15">
        <v>0</v>
      </c>
      <c r="R105" s="15">
        <v>0</v>
      </c>
      <c r="S105" s="15">
        <v>0</v>
      </c>
      <c r="T105" s="15">
        <v>0</v>
      </c>
      <c r="U105" s="15">
        <v>0</v>
      </c>
      <c r="V105" s="15">
        <v>0</v>
      </c>
      <c r="W105" s="8" t="s">
        <v>946</v>
      </c>
      <c r="X105" s="8" t="s">
        <v>50</v>
      </c>
      <c r="Y105" s="2" t="s">
        <v>50</v>
      </c>
      <c r="Z105" s="2" t="s">
        <v>50</v>
      </c>
      <c r="AA105" s="16"/>
      <c r="AB105" s="2" t="s">
        <v>50</v>
      </c>
    </row>
    <row r="106" spans="1:28" ht="30" customHeight="1" x14ac:dyDescent="0.3">
      <c r="A106" s="8" t="s">
        <v>74</v>
      </c>
      <c r="B106" s="8" t="s">
        <v>72</v>
      </c>
      <c r="C106" s="8" t="s">
        <v>73</v>
      </c>
      <c r="D106" s="14" t="s">
        <v>68</v>
      </c>
      <c r="E106" s="15">
        <v>1064000</v>
      </c>
      <c r="F106" s="8" t="s">
        <v>953</v>
      </c>
      <c r="G106" s="15">
        <v>0</v>
      </c>
      <c r="H106" s="8" t="s">
        <v>50</v>
      </c>
      <c r="I106" s="15">
        <v>0</v>
      </c>
      <c r="J106" s="8" t="s">
        <v>50</v>
      </c>
      <c r="K106" s="15"/>
      <c r="L106" s="8"/>
      <c r="M106" s="15"/>
      <c r="N106" s="8"/>
      <c r="O106" s="15">
        <f t="shared" si="2"/>
        <v>1064000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8" t="s">
        <v>948</v>
      </c>
      <c r="X106" s="8" t="s">
        <v>50</v>
      </c>
      <c r="Y106" s="2" t="s">
        <v>50</v>
      </c>
      <c r="Z106" s="2" t="s">
        <v>50</v>
      </c>
      <c r="AA106" s="16"/>
      <c r="AB106" s="2" t="s">
        <v>50</v>
      </c>
    </row>
    <row r="107" spans="1:28" ht="30" customHeight="1" x14ac:dyDescent="0.3">
      <c r="A107" s="8" t="s">
        <v>76</v>
      </c>
      <c r="B107" s="8" t="s">
        <v>72</v>
      </c>
      <c r="C107" s="8" t="s">
        <v>75</v>
      </c>
      <c r="D107" s="14" t="s">
        <v>68</v>
      </c>
      <c r="E107" s="15">
        <v>423000</v>
      </c>
      <c r="F107" s="8" t="s">
        <v>955</v>
      </c>
      <c r="G107" s="15">
        <v>0</v>
      </c>
      <c r="H107" s="8" t="s">
        <v>50</v>
      </c>
      <c r="I107" s="15">
        <v>0</v>
      </c>
      <c r="J107" s="8" t="s">
        <v>50</v>
      </c>
      <c r="K107" s="15"/>
      <c r="L107" s="8"/>
      <c r="M107" s="15"/>
      <c r="N107" s="8"/>
      <c r="O107" s="15">
        <f t="shared" si="2"/>
        <v>423000</v>
      </c>
      <c r="P107" s="15">
        <v>0</v>
      </c>
      <c r="Q107" s="15">
        <v>0</v>
      </c>
      <c r="R107" s="15">
        <v>0</v>
      </c>
      <c r="S107" s="15">
        <v>0</v>
      </c>
      <c r="T107" s="15">
        <v>0</v>
      </c>
      <c r="U107" s="15">
        <v>0</v>
      </c>
      <c r="V107" s="15">
        <v>0</v>
      </c>
      <c r="W107" s="8" t="s">
        <v>950</v>
      </c>
      <c r="X107" s="8" t="s">
        <v>50</v>
      </c>
      <c r="Y107" s="2" t="s">
        <v>50</v>
      </c>
      <c r="Z107" s="2" t="s">
        <v>50</v>
      </c>
      <c r="AA107" s="16"/>
      <c r="AB107" s="2" t="s">
        <v>50</v>
      </c>
    </row>
    <row r="108" spans="1:28" ht="30" customHeight="1" x14ac:dyDescent="0.3">
      <c r="A108" s="8" t="s">
        <v>721</v>
      </c>
      <c r="B108" s="8" t="s">
        <v>77</v>
      </c>
      <c r="C108" s="8" t="s">
        <v>720</v>
      </c>
      <c r="D108" s="14" t="s">
        <v>68</v>
      </c>
      <c r="E108" s="15">
        <v>135000</v>
      </c>
      <c r="F108" s="8" t="s">
        <v>957</v>
      </c>
      <c r="G108" s="15">
        <v>0</v>
      </c>
      <c r="H108" s="8" t="s">
        <v>50</v>
      </c>
      <c r="I108" s="15">
        <v>0</v>
      </c>
      <c r="J108" s="8" t="s">
        <v>50</v>
      </c>
      <c r="K108" s="15"/>
      <c r="L108" s="8"/>
      <c r="M108" s="15"/>
      <c r="N108" s="8"/>
      <c r="O108" s="15">
        <f t="shared" si="2"/>
        <v>135000</v>
      </c>
      <c r="P108" s="15">
        <v>0</v>
      </c>
      <c r="Q108" s="15">
        <v>0</v>
      </c>
      <c r="R108" s="15">
        <v>0</v>
      </c>
      <c r="S108" s="15">
        <v>0</v>
      </c>
      <c r="T108" s="15">
        <v>0</v>
      </c>
      <c r="U108" s="15">
        <v>0</v>
      </c>
      <c r="V108" s="15">
        <v>0</v>
      </c>
      <c r="W108" s="8" t="s">
        <v>952</v>
      </c>
      <c r="X108" s="8" t="s">
        <v>50</v>
      </c>
      <c r="Y108" s="2" t="s">
        <v>50</v>
      </c>
      <c r="Z108" s="2" t="s">
        <v>50</v>
      </c>
      <c r="AA108" s="16"/>
      <c r="AB108" s="2" t="s">
        <v>50</v>
      </c>
    </row>
    <row r="109" spans="1:28" ht="30" customHeight="1" x14ac:dyDescent="0.3">
      <c r="A109" s="8" t="s">
        <v>79</v>
      </c>
      <c r="B109" s="8" t="s">
        <v>77</v>
      </c>
      <c r="C109" s="8" t="s">
        <v>78</v>
      </c>
      <c r="D109" s="14" t="s">
        <v>68</v>
      </c>
      <c r="E109" s="15">
        <v>223000</v>
      </c>
      <c r="F109" s="8" t="s">
        <v>959</v>
      </c>
      <c r="G109" s="15">
        <v>0</v>
      </c>
      <c r="H109" s="8" t="s">
        <v>50</v>
      </c>
      <c r="I109" s="15">
        <v>0</v>
      </c>
      <c r="J109" s="8" t="s">
        <v>50</v>
      </c>
      <c r="K109" s="15"/>
      <c r="L109" s="8"/>
      <c r="M109" s="15"/>
      <c r="N109" s="8"/>
      <c r="O109" s="15">
        <f t="shared" si="2"/>
        <v>223000</v>
      </c>
      <c r="P109" s="15">
        <v>0</v>
      </c>
      <c r="Q109" s="15">
        <v>0</v>
      </c>
      <c r="R109" s="15">
        <v>0</v>
      </c>
      <c r="S109" s="15">
        <v>0</v>
      </c>
      <c r="T109" s="15">
        <v>0</v>
      </c>
      <c r="U109" s="15">
        <v>0</v>
      </c>
      <c r="V109" s="15">
        <v>0</v>
      </c>
      <c r="W109" s="8" t="s">
        <v>954</v>
      </c>
      <c r="X109" s="8" t="s">
        <v>50</v>
      </c>
      <c r="Y109" s="2" t="s">
        <v>50</v>
      </c>
      <c r="Z109" s="2" t="s">
        <v>50</v>
      </c>
      <c r="AA109" s="16"/>
      <c r="AB109" s="2" t="s">
        <v>50</v>
      </c>
    </row>
    <row r="110" spans="1:28" ht="30" customHeight="1" x14ac:dyDescent="0.3">
      <c r="A110" s="8" t="s">
        <v>724</v>
      </c>
      <c r="B110" s="8" t="s">
        <v>80</v>
      </c>
      <c r="C110" s="8" t="s">
        <v>723</v>
      </c>
      <c r="D110" s="14" t="s">
        <v>68</v>
      </c>
      <c r="E110" s="15">
        <v>162000</v>
      </c>
      <c r="F110" s="8" t="s">
        <v>961</v>
      </c>
      <c r="G110" s="15">
        <v>0</v>
      </c>
      <c r="H110" s="8" t="s">
        <v>50</v>
      </c>
      <c r="I110" s="15">
        <v>0</v>
      </c>
      <c r="J110" s="8" t="s">
        <v>50</v>
      </c>
      <c r="K110" s="15"/>
      <c r="L110" s="8"/>
      <c r="M110" s="15"/>
      <c r="N110" s="8"/>
      <c r="O110" s="15">
        <f t="shared" si="2"/>
        <v>162000</v>
      </c>
      <c r="P110" s="15">
        <v>0</v>
      </c>
      <c r="Q110" s="15">
        <v>0</v>
      </c>
      <c r="R110" s="15">
        <v>0</v>
      </c>
      <c r="S110" s="15">
        <v>0</v>
      </c>
      <c r="T110" s="15">
        <v>0</v>
      </c>
      <c r="U110" s="15">
        <v>0</v>
      </c>
      <c r="V110" s="15">
        <v>0</v>
      </c>
      <c r="W110" s="8" t="s">
        <v>956</v>
      </c>
      <c r="X110" s="8" t="s">
        <v>50</v>
      </c>
      <c r="Y110" s="2" t="s">
        <v>50</v>
      </c>
      <c r="Z110" s="2" t="s">
        <v>50</v>
      </c>
      <c r="AA110" s="16"/>
      <c r="AB110" s="2" t="s">
        <v>50</v>
      </c>
    </row>
    <row r="111" spans="1:28" ht="30" customHeight="1" x14ac:dyDescent="0.3">
      <c r="A111" s="8" t="s">
        <v>82</v>
      </c>
      <c r="B111" s="8" t="s">
        <v>80</v>
      </c>
      <c r="C111" s="8" t="s">
        <v>81</v>
      </c>
      <c r="D111" s="14" t="s">
        <v>68</v>
      </c>
      <c r="E111" s="15">
        <v>255000</v>
      </c>
      <c r="F111" s="8" t="s">
        <v>963</v>
      </c>
      <c r="G111" s="15">
        <v>0</v>
      </c>
      <c r="H111" s="8" t="s">
        <v>50</v>
      </c>
      <c r="I111" s="15">
        <v>0</v>
      </c>
      <c r="J111" s="8" t="s">
        <v>50</v>
      </c>
      <c r="K111" s="15"/>
      <c r="L111" s="8"/>
      <c r="M111" s="15"/>
      <c r="N111" s="8"/>
      <c r="O111" s="15">
        <f t="shared" si="2"/>
        <v>255000</v>
      </c>
      <c r="P111" s="15">
        <v>0</v>
      </c>
      <c r="Q111" s="15">
        <v>0</v>
      </c>
      <c r="R111" s="15">
        <v>0</v>
      </c>
      <c r="S111" s="15">
        <v>0</v>
      </c>
      <c r="T111" s="15">
        <v>0</v>
      </c>
      <c r="U111" s="15">
        <v>0</v>
      </c>
      <c r="V111" s="15">
        <v>0</v>
      </c>
      <c r="W111" s="8" t="s">
        <v>958</v>
      </c>
      <c r="X111" s="8" t="s">
        <v>50</v>
      </c>
      <c r="Y111" s="2" t="s">
        <v>50</v>
      </c>
      <c r="Z111" s="2" t="s">
        <v>50</v>
      </c>
      <c r="AA111" s="16"/>
      <c r="AB111" s="2" t="s">
        <v>50</v>
      </c>
    </row>
    <row r="112" spans="1:28" ht="30" customHeight="1" x14ac:dyDescent="0.3">
      <c r="A112" s="8" t="s">
        <v>85</v>
      </c>
      <c r="B112" s="8" t="s">
        <v>83</v>
      </c>
      <c r="C112" s="8" t="s">
        <v>84</v>
      </c>
      <c r="D112" s="14" t="s">
        <v>68</v>
      </c>
      <c r="E112" s="15">
        <v>865000</v>
      </c>
      <c r="F112" s="8" t="s">
        <v>965</v>
      </c>
      <c r="G112" s="15">
        <v>0</v>
      </c>
      <c r="H112" s="8" t="s">
        <v>50</v>
      </c>
      <c r="I112" s="15">
        <v>0</v>
      </c>
      <c r="J112" s="8" t="s">
        <v>50</v>
      </c>
      <c r="K112" s="15"/>
      <c r="L112" s="8"/>
      <c r="M112" s="15"/>
      <c r="N112" s="8"/>
      <c r="O112" s="15">
        <f t="shared" si="2"/>
        <v>865000</v>
      </c>
      <c r="P112" s="15">
        <v>0</v>
      </c>
      <c r="Q112" s="15">
        <v>0</v>
      </c>
      <c r="R112" s="15">
        <v>0</v>
      </c>
      <c r="S112" s="15">
        <v>0</v>
      </c>
      <c r="T112" s="15">
        <v>0</v>
      </c>
      <c r="U112" s="15">
        <v>0</v>
      </c>
      <c r="V112" s="15">
        <v>0</v>
      </c>
      <c r="W112" s="8" t="s">
        <v>960</v>
      </c>
      <c r="X112" s="8" t="s">
        <v>50</v>
      </c>
      <c r="Y112" s="2" t="s">
        <v>50</v>
      </c>
      <c r="Z112" s="2" t="s">
        <v>50</v>
      </c>
      <c r="AA112" s="16"/>
      <c r="AB112" s="2" t="s">
        <v>50</v>
      </c>
    </row>
    <row r="113" spans="1:28" ht="30" customHeight="1" x14ac:dyDescent="0.3">
      <c r="A113" s="8" t="s">
        <v>729</v>
      </c>
      <c r="B113" s="8" t="s">
        <v>727</v>
      </c>
      <c r="C113" s="8" t="s">
        <v>728</v>
      </c>
      <c r="D113" s="14" t="s">
        <v>68</v>
      </c>
      <c r="E113" s="15">
        <v>0</v>
      </c>
      <c r="F113" s="8" t="s">
        <v>50</v>
      </c>
      <c r="G113" s="15">
        <v>0</v>
      </c>
      <c r="H113" s="8" t="s">
        <v>50</v>
      </c>
      <c r="I113" s="15">
        <v>0</v>
      </c>
      <c r="J113" s="8" t="s">
        <v>50</v>
      </c>
      <c r="K113" s="15">
        <v>10000</v>
      </c>
      <c r="L113" s="8" t="s">
        <v>967</v>
      </c>
      <c r="M113" s="15">
        <v>4000</v>
      </c>
      <c r="N113" s="8" t="s">
        <v>968</v>
      </c>
      <c r="O113" s="15">
        <f t="shared" si="2"/>
        <v>4000</v>
      </c>
      <c r="P113" s="15">
        <v>0</v>
      </c>
      <c r="Q113" s="15">
        <v>0</v>
      </c>
      <c r="R113" s="15">
        <v>0</v>
      </c>
      <c r="S113" s="15">
        <v>0</v>
      </c>
      <c r="T113" s="15">
        <v>0</v>
      </c>
      <c r="U113" s="15">
        <v>0</v>
      </c>
      <c r="V113" s="15">
        <v>0</v>
      </c>
      <c r="W113" s="8" t="s">
        <v>962</v>
      </c>
      <c r="X113" s="8" t="s">
        <v>50</v>
      </c>
      <c r="Y113" s="2" t="s">
        <v>50</v>
      </c>
      <c r="Z113" s="2" t="s">
        <v>50</v>
      </c>
      <c r="AA113" s="16"/>
      <c r="AB113" s="2" t="s">
        <v>50</v>
      </c>
    </row>
    <row r="114" spans="1:28" ht="30" customHeight="1" x14ac:dyDescent="0.3">
      <c r="A114" s="8" t="s">
        <v>555</v>
      </c>
      <c r="B114" s="8" t="s">
        <v>553</v>
      </c>
      <c r="C114" s="8" t="s">
        <v>554</v>
      </c>
      <c r="D114" s="14" t="s">
        <v>68</v>
      </c>
      <c r="E114" s="15">
        <v>253000</v>
      </c>
      <c r="F114" s="8" t="s">
        <v>970</v>
      </c>
      <c r="G114" s="15">
        <v>0</v>
      </c>
      <c r="H114" s="8" t="s">
        <v>50</v>
      </c>
      <c r="I114" s="15">
        <v>0</v>
      </c>
      <c r="J114" s="8" t="s">
        <v>50</v>
      </c>
      <c r="K114" s="15"/>
      <c r="L114" s="8"/>
      <c r="M114" s="15"/>
      <c r="N114" s="8"/>
      <c r="O114" s="15">
        <f t="shared" si="2"/>
        <v>253000</v>
      </c>
      <c r="P114" s="15">
        <v>0</v>
      </c>
      <c r="Q114" s="15">
        <v>0</v>
      </c>
      <c r="R114" s="15">
        <v>0</v>
      </c>
      <c r="S114" s="15">
        <v>0</v>
      </c>
      <c r="T114" s="15">
        <v>0</v>
      </c>
      <c r="U114" s="15">
        <v>0</v>
      </c>
      <c r="V114" s="15">
        <v>0</v>
      </c>
      <c r="W114" s="8" t="s">
        <v>964</v>
      </c>
      <c r="X114" s="8" t="s">
        <v>50</v>
      </c>
      <c r="Y114" s="2" t="s">
        <v>50</v>
      </c>
      <c r="Z114" s="2" t="s">
        <v>50</v>
      </c>
      <c r="AA114" s="16"/>
      <c r="AB114" s="2" t="s">
        <v>50</v>
      </c>
    </row>
    <row r="115" spans="1:28" ht="30" customHeight="1" x14ac:dyDescent="0.3">
      <c r="A115" s="8" t="s">
        <v>125</v>
      </c>
      <c r="B115" s="8" t="s">
        <v>123</v>
      </c>
      <c r="C115" s="8" t="s">
        <v>124</v>
      </c>
      <c r="D115" s="14" t="s">
        <v>68</v>
      </c>
      <c r="E115" s="15">
        <v>550000</v>
      </c>
      <c r="F115" s="8" t="s">
        <v>972</v>
      </c>
      <c r="G115" s="15">
        <v>0</v>
      </c>
      <c r="H115" s="8" t="s">
        <v>50</v>
      </c>
      <c r="I115" s="15">
        <v>0</v>
      </c>
      <c r="J115" s="8" t="s">
        <v>50</v>
      </c>
      <c r="K115" s="15">
        <v>0</v>
      </c>
      <c r="L115" s="8" t="s">
        <v>50</v>
      </c>
      <c r="M115" s="15">
        <v>0</v>
      </c>
      <c r="N115" s="8" t="s">
        <v>50</v>
      </c>
      <c r="O115" s="15">
        <f t="shared" si="2"/>
        <v>550000</v>
      </c>
      <c r="P115" s="15">
        <v>0</v>
      </c>
      <c r="Q115" s="15">
        <v>0</v>
      </c>
      <c r="R115" s="15">
        <v>0</v>
      </c>
      <c r="S115" s="15">
        <v>0</v>
      </c>
      <c r="T115" s="15">
        <v>0</v>
      </c>
      <c r="U115" s="15">
        <v>0</v>
      </c>
      <c r="V115" s="15">
        <v>0</v>
      </c>
      <c r="W115" s="8" t="s">
        <v>966</v>
      </c>
      <c r="X115" s="8" t="s">
        <v>50</v>
      </c>
      <c r="Y115" s="2" t="s">
        <v>50</v>
      </c>
      <c r="Z115" s="2" t="s">
        <v>50</v>
      </c>
      <c r="AA115" s="16"/>
      <c r="AB115" s="2" t="s">
        <v>50</v>
      </c>
    </row>
    <row r="116" spans="1:28" ht="30" customHeight="1" x14ac:dyDescent="0.3">
      <c r="A116" s="8" t="s">
        <v>122</v>
      </c>
      <c r="B116" s="8" t="s">
        <v>120</v>
      </c>
      <c r="C116" s="8" t="s">
        <v>121</v>
      </c>
      <c r="D116" s="14" t="s">
        <v>88</v>
      </c>
      <c r="E116" s="15">
        <v>3500000</v>
      </c>
      <c r="F116" s="8" t="s">
        <v>974</v>
      </c>
      <c r="G116" s="15">
        <v>0</v>
      </c>
      <c r="H116" s="8" t="s">
        <v>50</v>
      </c>
      <c r="I116" s="15">
        <v>0</v>
      </c>
      <c r="J116" s="8" t="s">
        <v>50</v>
      </c>
      <c r="K116" s="15">
        <v>0</v>
      </c>
      <c r="L116" s="8" t="s">
        <v>50</v>
      </c>
      <c r="M116" s="15">
        <v>0</v>
      </c>
      <c r="N116" s="8" t="s">
        <v>50</v>
      </c>
      <c r="O116" s="15">
        <f t="shared" si="2"/>
        <v>3500000</v>
      </c>
      <c r="P116" s="15">
        <v>0</v>
      </c>
      <c r="Q116" s="15">
        <v>0</v>
      </c>
      <c r="R116" s="15">
        <v>0</v>
      </c>
      <c r="S116" s="15">
        <v>0</v>
      </c>
      <c r="T116" s="15">
        <v>0</v>
      </c>
      <c r="U116" s="15">
        <v>0</v>
      </c>
      <c r="V116" s="15">
        <v>0</v>
      </c>
      <c r="W116" s="8" t="s">
        <v>969</v>
      </c>
      <c r="X116" s="8" t="s">
        <v>50</v>
      </c>
      <c r="Y116" s="2" t="s">
        <v>50</v>
      </c>
      <c r="Z116" s="2" t="s">
        <v>50</v>
      </c>
      <c r="AA116" s="16"/>
      <c r="AB116" s="2" t="s">
        <v>50</v>
      </c>
    </row>
    <row r="117" spans="1:28" ht="30" customHeight="1" x14ac:dyDescent="0.3">
      <c r="A117" s="8" t="s">
        <v>545</v>
      </c>
      <c r="B117" s="8" t="s">
        <v>543</v>
      </c>
      <c r="C117" s="8" t="s">
        <v>544</v>
      </c>
      <c r="D117" s="14" t="s">
        <v>68</v>
      </c>
      <c r="E117" s="15">
        <v>1331000</v>
      </c>
      <c r="F117" s="8" t="s">
        <v>976</v>
      </c>
      <c r="G117" s="15">
        <v>0</v>
      </c>
      <c r="H117" s="8" t="s">
        <v>50</v>
      </c>
      <c r="I117" s="15">
        <v>0</v>
      </c>
      <c r="J117" s="8" t="s">
        <v>50</v>
      </c>
      <c r="K117" s="15"/>
      <c r="L117" s="8"/>
      <c r="M117" s="15"/>
      <c r="N117" s="8"/>
      <c r="O117" s="15">
        <f t="shared" si="2"/>
        <v>1331000</v>
      </c>
      <c r="P117" s="15">
        <v>0</v>
      </c>
      <c r="Q117" s="15">
        <v>0</v>
      </c>
      <c r="R117" s="15">
        <v>0</v>
      </c>
      <c r="S117" s="15">
        <v>0</v>
      </c>
      <c r="T117" s="15">
        <v>0</v>
      </c>
      <c r="U117" s="15">
        <v>0</v>
      </c>
      <c r="V117" s="15">
        <v>0</v>
      </c>
      <c r="W117" s="8" t="s">
        <v>971</v>
      </c>
      <c r="X117" s="8" t="s">
        <v>50</v>
      </c>
      <c r="Y117" s="2" t="s">
        <v>50</v>
      </c>
      <c r="Z117" s="2" t="s">
        <v>50</v>
      </c>
      <c r="AA117" s="16"/>
      <c r="AB117" s="2" t="s">
        <v>50</v>
      </c>
    </row>
    <row r="118" spans="1:28" ht="30" customHeight="1" x14ac:dyDescent="0.3">
      <c r="A118" s="8" t="s">
        <v>211</v>
      </c>
      <c r="B118" s="8" t="s">
        <v>209</v>
      </c>
      <c r="C118" s="8" t="s">
        <v>210</v>
      </c>
      <c r="D118" s="14" t="s">
        <v>186</v>
      </c>
      <c r="E118" s="15">
        <v>0</v>
      </c>
      <c r="F118" s="8" t="s">
        <v>50</v>
      </c>
      <c r="G118" s="15">
        <v>0</v>
      </c>
      <c r="H118" s="8" t="s">
        <v>50</v>
      </c>
      <c r="I118" s="15">
        <v>0</v>
      </c>
      <c r="J118" s="8" t="s">
        <v>50</v>
      </c>
      <c r="K118" s="15">
        <v>0</v>
      </c>
      <c r="L118" s="8" t="s">
        <v>50</v>
      </c>
      <c r="M118" s="15">
        <v>0</v>
      </c>
      <c r="N118" s="8" t="s">
        <v>50</v>
      </c>
      <c r="O118" s="15">
        <v>0</v>
      </c>
      <c r="P118" s="15">
        <v>0</v>
      </c>
      <c r="Q118" s="15">
        <v>0</v>
      </c>
      <c r="R118" s="15">
        <v>0</v>
      </c>
      <c r="S118" s="15">
        <v>0</v>
      </c>
      <c r="T118" s="15">
        <v>0</v>
      </c>
      <c r="U118" s="15">
        <v>30000</v>
      </c>
      <c r="V118" s="15">
        <f>SMALL(Q118:U118,COUNTIF(Q118:U118,0)+1)</f>
        <v>30000</v>
      </c>
      <c r="W118" s="8" t="s">
        <v>973</v>
      </c>
      <c r="X118" s="8" t="s">
        <v>50</v>
      </c>
      <c r="Y118" s="2" t="s">
        <v>979</v>
      </c>
      <c r="Z118" s="2" t="s">
        <v>50</v>
      </c>
      <c r="AA118" s="16"/>
      <c r="AB118" s="2" t="s">
        <v>50</v>
      </c>
    </row>
    <row r="119" spans="1:28" ht="30" customHeight="1" x14ac:dyDescent="0.3">
      <c r="A119" s="8" t="s">
        <v>220</v>
      </c>
      <c r="B119" s="8" t="s">
        <v>218</v>
      </c>
      <c r="C119" s="8" t="s">
        <v>50</v>
      </c>
      <c r="D119" s="14" t="s">
        <v>219</v>
      </c>
      <c r="E119" s="15">
        <v>0</v>
      </c>
      <c r="F119" s="8" t="s">
        <v>50</v>
      </c>
      <c r="G119" s="15">
        <v>0</v>
      </c>
      <c r="H119" s="8" t="s">
        <v>50</v>
      </c>
      <c r="I119" s="15">
        <v>0</v>
      </c>
      <c r="J119" s="8" t="s">
        <v>50</v>
      </c>
      <c r="K119" s="15">
        <v>0</v>
      </c>
      <c r="L119" s="8" t="s">
        <v>50</v>
      </c>
      <c r="M119" s="15">
        <v>0</v>
      </c>
      <c r="N119" s="8" t="s">
        <v>50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84000</v>
      </c>
      <c r="V119" s="15">
        <f>SMALL(Q119:U119,COUNTIF(Q119:U119,0)+1)</f>
        <v>84000</v>
      </c>
      <c r="W119" s="8" t="s">
        <v>975</v>
      </c>
      <c r="X119" s="8" t="s">
        <v>50</v>
      </c>
      <c r="Y119" s="2" t="s">
        <v>979</v>
      </c>
      <c r="Z119" s="2" t="s">
        <v>50</v>
      </c>
      <c r="AA119" s="16"/>
      <c r="AB119" s="2" t="s">
        <v>50</v>
      </c>
    </row>
    <row r="120" spans="1:28" ht="30" customHeight="1" x14ac:dyDescent="0.3">
      <c r="A120" s="8" t="s">
        <v>214</v>
      </c>
      <c r="B120" s="8" t="s">
        <v>212</v>
      </c>
      <c r="C120" s="8" t="s">
        <v>213</v>
      </c>
      <c r="D120" s="14" t="s">
        <v>163</v>
      </c>
      <c r="E120" s="15">
        <v>0</v>
      </c>
      <c r="F120" s="8" t="s">
        <v>50</v>
      </c>
      <c r="G120" s="15">
        <v>0</v>
      </c>
      <c r="H120" s="8" t="s">
        <v>50</v>
      </c>
      <c r="I120" s="15">
        <v>0</v>
      </c>
      <c r="J120" s="8" t="s">
        <v>50</v>
      </c>
      <c r="K120" s="15">
        <v>0</v>
      </c>
      <c r="L120" s="8" t="s">
        <v>50</v>
      </c>
      <c r="M120" s="15">
        <v>0</v>
      </c>
      <c r="N120" s="8" t="s">
        <v>50</v>
      </c>
      <c r="O120" s="15">
        <v>0</v>
      </c>
      <c r="P120" s="15">
        <v>0</v>
      </c>
      <c r="Q120" s="15">
        <v>0</v>
      </c>
      <c r="R120" s="15">
        <v>0</v>
      </c>
      <c r="S120" s="15">
        <v>0</v>
      </c>
      <c r="T120" s="15">
        <v>0</v>
      </c>
      <c r="U120" s="15">
        <v>700000</v>
      </c>
      <c r="V120" s="15">
        <f>SMALL(Q120:U120,COUNTIF(Q120:U120,0)+1)</f>
        <v>700000</v>
      </c>
      <c r="W120" s="8" t="s">
        <v>977</v>
      </c>
      <c r="X120" s="8" t="s">
        <v>50</v>
      </c>
      <c r="Y120" s="2" t="s">
        <v>979</v>
      </c>
      <c r="Z120" s="2" t="s">
        <v>50</v>
      </c>
      <c r="AA120" s="16"/>
      <c r="AB120" s="2" t="s">
        <v>50</v>
      </c>
    </row>
    <row r="121" spans="1:28" ht="30" customHeight="1" x14ac:dyDescent="0.3">
      <c r="A121" s="8" t="s">
        <v>217</v>
      </c>
      <c r="B121" s="8" t="s">
        <v>212</v>
      </c>
      <c r="C121" s="8" t="s">
        <v>215</v>
      </c>
      <c r="D121" s="14" t="s">
        <v>216</v>
      </c>
      <c r="E121" s="15">
        <v>0</v>
      </c>
      <c r="F121" s="8" t="s">
        <v>50</v>
      </c>
      <c r="G121" s="15">
        <v>0</v>
      </c>
      <c r="H121" s="8" t="s">
        <v>50</v>
      </c>
      <c r="I121" s="15">
        <v>0</v>
      </c>
      <c r="J121" s="8" t="s">
        <v>50</v>
      </c>
      <c r="K121" s="15">
        <v>0</v>
      </c>
      <c r="L121" s="8" t="s">
        <v>50</v>
      </c>
      <c r="M121" s="15">
        <v>0</v>
      </c>
      <c r="N121" s="8" t="s">
        <v>50</v>
      </c>
      <c r="O121" s="15">
        <v>0</v>
      </c>
      <c r="P121" s="15">
        <v>0</v>
      </c>
      <c r="Q121" s="15">
        <v>0</v>
      </c>
      <c r="R121" s="15">
        <v>0</v>
      </c>
      <c r="S121" s="15">
        <v>0</v>
      </c>
      <c r="T121" s="15">
        <v>0</v>
      </c>
      <c r="U121" s="15">
        <v>7000</v>
      </c>
      <c r="V121" s="15">
        <f>SMALL(Q121:U121,COUNTIF(Q121:U121,0)+1)</f>
        <v>7000</v>
      </c>
      <c r="W121" s="8" t="s">
        <v>978</v>
      </c>
      <c r="X121" s="8" t="s">
        <v>50</v>
      </c>
      <c r="Y121" s="2" t="s">
        <v>979</v>
      </c>
      <c r="Z121" s="2" t="s">
        <v>50</v>
      </c>
      <c r="AA121" s="16"/>
      <c r="AB121" s="2" t="s">
        <v>50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rintOptions horizontalCentered="1"/>
  <pageMargins left="0.59055118110236227" right="0.59055118110236227" top="0.78740157480314965" bottom="0.78740157480314965" header="0" footer="0"/>
  <pageSetup paperSize="9" scale="4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78"/>
  <sheetViews>
    <sheetView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238</v>
      </c>
      <c r="B1" t="s">
        <v>980</v>
      </c>
      <c r="C1" t="s">
        <v>981</v>
      </c>
      <c r="D1" t="s">
        <v>982</v>
      </c>
    </row>
    <row r="2" spans="1:4" x14ac:dyDescent="0.3">
      <c r="A2" s="1" t="s">
        <v>983</v>
      </c>
      <c r="B2">
        <v>100</v>
      </c>
      <c r="D2" s="1" t="s">
        <v>413</v>
      </c>
    </row>
    <row r="3" spans="1:4" x14ac:dyDescent="0.3">
      <c r="A3" t="s">
        <v>984</v>
      </c>
      <c r="C3">
        <v>2</v>
      </c>
      <c r="D3" s="1" t="s">
        <v>447</v>
      </c>
    </row>
    <row r="4" spans="1:4" x14ac:dyDescent="0.3">
      <c r="A4" t="s">
        <v>985</v>
      </c>
      <c r="C4">
        <v>3</v>
      </c>
      <c r="D4" s="1" t="s">
        <v>450</v>
      </c>
    </row>
    <row r="5" spans="1:4" x14ac:dyDescent="0.3">
      <c r="A5" s="1" t="s">
        <v>986</v>
      </c>
      <c r="B5">
        <v>100</v>
      </c>
      <c r="D5" s="1" t="s">
        <v>117</v>
      </c>
    </row>
    <row r="6" spans="1:4" x14ac:dyDescent="0.3">
      <c r="A6" s="1" t="s">
        <v>987</v>
      </c>
      <c r="B6">
        <v>100</v>
      </c>
      <c r="D6" s="1" t="s">
        <v>119</v>
      </c>
    </row>
    <row r="7" spans="1:4" x14ac:dyDescent="0.3">
      <c r="A7" t="s">
        <v>988</v>
      </c>
      <c r="C7">
        <v>2</v>
      </c>
      <c r="D7" s="1" t="s">
        <v>477</v>
      </c>
    </row>
    <row r="8" spans="1:4" x14ac:dyDescent="0.3">
      <c r="A8" t="s">
        <v>989</v>
      </c>
      <c r="C8">
        <v>2</v>
      </c>
      <c r="D8" s="1" t="s">
        <v>478</v>
      </c>
    </row>
    <row r="9" spans="1:4" x14ac:dyDescent="0.3">
      <c r="A9" s="1" t="s">
        <v>990</v>
      </c>
      <c r="B9">
        <v>100</v>
      </c>
      <c r="D9" s="1" t="s">
        <v>480</v>
      </c>
    </row>
    <row r="10" spans="1:4" x14ac:dyDescent="0.3">
      <c r="A10" t="s">
        <v>984</v>
      </c>
      <c r="C10">
        <v>2</v>
      </c>
      <c r="D10" s="1" t="s">
        <v>546</v>
      </c>
    </row>
    <row r="11" spans="1:4" x14ac:dyDescent="0.3">
      <c r="A11" t="s">
        <v>985</v>
      </c>
      <c r="C11">
        <v>3</v>
      </c>
      <c r="D11" s="1" t="s">
        <v>547</v>
      </c>
    </row>
    <row r="12" spans="1:4" x14ac:dyDescent="0.3">
      <c r="A12" s="1" t="s">
        <v>991</v>
      </c>
      <c r="B12">
        <v>100</v>
      </c>
      <c r="D12" s="1" t="s">
        <v>548</v>
      </c>
    </row>
    <row r="13" spans="1:4" x14ac:dyDescent="0.3">
      <c r="A13" t="s">
        <v>992</v>
      </c>
      <c r="C13">
        <v>2</v>
      </c>
      <c r="D13" s="1" t="s">
        <v>578</v>
      </c>
    </row>
    <row r="14" spans="1:4" x14ac:dyDescent="0.3">
      <c r="A14" t="s">
        <v>993</v>
      </c>
      <c r="C14">
        <v>2</v>
      </c>
      <c r="D14" s="1" t="s">
        <v>579</v>
      </c>
    </row>
    <row r="15" spans="1:4" x14ac:dyDescent="0.3">
      <c r="A15" t="s">
        <v>984</v>
      </c>
      <c r="C15">
        <v>2</v>
      </c>
      <c r="D15" s="1" t="s">
        <v>580</v>
      </c>
    </row>
    <row r="16" spans="1:4" x14ac:dyDescent="0.3">
      <c r="A16" s="1" t="s">
        <v>994</v>
      </c>
      <c r="B16">
        <v>100</v>
      </c>
      <c r="D16" s="1" t="s">
        <v>105</v>
      </c>
    </row>
    <row r="17" spans="1:4" x14ac:dyDescent="0.3">
      <c r="A17" s="1" t="s">
        <v>995</v>
      </c>
      <c r="B17">
        <v>100</v>
      </c>
      <c r="D17" s="1" t="s">
        <v>107</v>
      </c>
    </row>
    <row r="18" spans="1:4" x14ac:dyDescent="0.3">
      <c r="A18" s="1" t="s">
        <v>996</v>
      </c>
      <c r="B18">
        <v>100</v>
      </c>
      <c r="D18" s="1" t="s">
        <v>110</v>
      </c>
    </row>
    <row r="19" spans="1:4" x14ac:dyDescent="0.3">
      <c r="A19" s="1" t="s">
        <v>997</v>
      </c>
      <c r="B19">
        <v>100</v>
      </c>
      <c r="D19" s="1" t="s">
        <v>589</v>
      </c>
    </row>
    <row r="20" spans="1:4" x14ac:dyDescent="0.3">
      <c r="A20" t="s">
        <v>984</v>
      </c>
      <c r="C20">
        <v>3</v>
      </c>
      <c r="D20" s="1" t="s">
        <v>710</v>
      </c>
    </row>
    <row r="21" spans="1:4" x14ac:dyDescent="0.3">
      <c r="A21" t="s">
        <v>985</v>
      </c>
      <c r="C21">
        <v>3</v>
      </c>
      <c r="D21" s="1" t="s">
        <v>711</v>
      </c>
    </row>
    <row r="22" spans="1:4" x14ac:dyDescent="0.3">
      <c r="A22" s="1" t="s">
        <v>998</v>
      </c>
      <c r="B22">
        <v>100</v>
      </c>
      <c r="D22" s="1" t="s">
        <v>712</v>
      </c>
    </row>
    <row r="23" spans="1:4" x14ac:dyDescent="0.3">
      <c r="A23" t="s">
        <v>992</v>
      </c>
      <c r="C23">
        <v>2</v>
      </c>
      <c r="D23" s="1" t="s">
        <v>739</v>
      </c>
    </row>
    <row r="24" spans="1:4" x14ac:dyDescent="0.3">
      <c r="A24" t="s">
        <v>993</v>
      </c>
      <c r="C24">
        <v>2</v>
      </c>
      <c r="D24" s="1" t="s">
        <v>740</v>
      </c>
    </row>
    <row r="25" spans="1:4" x14ac:dyDescent="0.3">
      <c r="A25" t="s">
        <v>984</v>
      </c>
      <c r="C25">
        <v>2</v>
      </c>
      <c r="D25" s="1" t="s">
        <v>741</v>
      </c>
    </row>
    <row r="26" spans="1:4" x14ac:dyDescent="0.3">
      <c r="A26" s="1" t="s">
        <v>999</v>
      </c>
      <c r="B26">
        <v>100</v>
      </c>
      <c r="D26" s="1" t="s">
        <v>190</v>
      </c>
    </row>
    <row r="27" spans="1:4" x14ac:dyDescent="0.3">
      <c r="A27" s="1" t="s">
        <v>1000</v>
      </c>
      <c r="B27">
        <v>100</v>
      </c>
      <c r="D27" s="1" t="s">
        <v>191</v>
      </c>
    </row>
    <row r="28" spans="1:4" x14ac:dyDescent="0.3">
      <c r="A28" s="1" t="s">
        <v>1001</v>
      </c>
      <c r="B28">
        <v>100</v>
      </c>
      <c r="D28" s="1" t="s">
        <v>173</v>
      </c>
    </row>
    <row r="29" spans="1:4" x14ac:dyDescent="0.3">
      <c r="A29" t="s">
        <v>1002</v>
      </c>
      <c r="C29">
        <v>2</v>
      </c>
      <c r="D29" s="1" t="s">
        <v>258</v>
      </c>
    </row>
    <row r="30" spans="1:4" x14ac:dyDescent="0.3">
      <c r="A30" s="1" t="s">
        <v>1003</v>
      </c>
      <c r="B30">
        <v>100</v>
      </c>
      <c r="D30" s="1" t="s">
        <v>176</v>
      </c>
    </row>
    <row r="31" spans="1:4" x14ac:dyDescent="0.3">
      <c r="A31" t="s">
        <v>1002</v>
      </c>
      <c r="C31">
        <v>2</v>
      </c>
      <c r="D31" s="1" t="s">
        <v>271</v>
      </c>
    </row>
    <row r="32" spans="1:4" x14ac:dyDescent="0.3">
      <c r="A32" s="1" t="s">
        <v>1004</v>
      </c>
      <c r="B32">
        <v>100</v>
      </c>
      <c r="D32" s="1" t="s">
        <v>137</v>
      </c>
    </row>
    <row r="33" spans="1:4" x14ac:dyDescent="0.3">
      <c r="A33" t="s">
        <v>988</v>
      </c>
      <c r="C33">
        <v>3</v>
      </c>
      <c r="D33" s="1" t="s">
        <v>278</v>
      </c>
    </row>
    <row r="34" spans="1:4" x14ac:dyDescent="0.3">
      <c r="A34" t="s">
        <v>989</v>
      </c>
      <c r="C34">
        <v>3</v>
      </c>
      <c r="D34" s="1" t="s">
        <v>281</v>
      </c>
    </row>
    <row r="35" spans="1:4" x14ac:dyDescent="0.3">
      <c r="A35" s="1" t="s">
        <v>1005</v>
      </c>
      <c r="B35">
        <v>100</v>
      </c>
      <c r="D35" s="1" t="s">
        <v>140</v>
      </c>
    </row>
    <row r="36" spans="1:4" x14ac:dyDescent="0.3">
      <c r="A36" t="s">
        <v>988</v>
      </c>
      <c r="C36">
        <v>2</v>
      </c>
      <c r="D36" s="1" t="s">
        <v>285</v>
      </c>
    </row>
    <row r="37" spans="1:4" x14ac:dyDescent="0.3">
      <c r="A37" t="s">
        <v>989</v>
      </c>
      <c r="C37">
        <v>2</v>
      </c>
      <c r="D37" s="1" t="s">
        <v>286</v>
      </c>
    </row>
    <row r="38" spans="1:4" x14ac:dyDescent="0.3">
      <c r="A38" s="1" t="s">
        <v>1006</v>
      </c>
      <c r="B38">
        <v>100</v>
      </c>
      <c r="D38" s="1" t="s">
        <v>149</v>
      </c>
    </row>
    <row r="39" spans="1:4" x14ac:dyDescent="0.3">
      <c r="A39" t="s">
        <v>988</v>
      </c>
      <c r="C39">
        <v>2</v>
      </c>
      <c r="D39" s="1" t="s">
        <v>294</v>
      </c>
    </row>
    <row r="40" spans="1:4" x14ac:dyDescent="0.3">
      <c r="A40" t="s">
        <v>1007</v>
      </c>
      <c r="C40">
        <v>2</v>
      </c>
      <c r="D40" s="1" t="s">
        <v>297</v>
      </c>
    </row>
    <row r="41" spans="1:4" x14ac:dyDescent="0.3">
      <c r="A41" s="1" t="s">
        <v>1008</v>
      </c>
      <c r="B41">
        <v>100</v>
      </c>
      <c r="D41" s="1" t="s">
        <v>169</v>
      </c>
    </row>
    <row r="42" spans="1:4" x14ac:dyDescent="0.3">
      <c r="A42" t="s">
        <v>1002</v>
      </c>
      <c r="C42">
        <v>2</v>
      </c>
      <c r="D42" s="1" t="s">
        <v>306</v>
      </c>
    </row>
    <row r="43" spans="1:4" x14ac:dyDescent="0.3">
      <c r="A43" s="1" t="s">
        <v>1009</v>
      </c>
      <c r="B43">
        <v>100</v>
      </c>
      <c r="D43" s="1" t="s">
        <v>165</v>
      </c>
    </row>
    <row r="44" spans="1:4" x14ac:dyDescent="0.3">
      <c r="A44" t="s">
        <v>1010</v>
      </c>
      <c r="C44">
        <v>1</v>
      </c>
      <c r="D44" s="1" t="s">
        <v>315</v>
      </c>
    </row>
    <row r="45" spans="1:4" x14ac:dyDescent="0.3">
      <c r="A45" t="s">
        <v>1007</v>
      </c>
      <c r="C45">
        <v>2</v>
      </c>
      <c r="D45" s="1" t="s">
        <v>316</v>
      </c>
    </row>
    <row r="46" spans="1:4" x14ac:dyDescent="0.3">
      <c r="A46" s="1" t="s">
        <v>1011</v>
      </c>
      <c r="B46">
        <v>100</v>
      </c>
      <c r="D46" s="1" t="s">
        <v>153</v>
      </c>
    </row>
    <row r="47" spans="1:4" x14ac:dyDescent="0.3">
      <c r="A47" t="s">
        <v>1012</v>
      </c>
      <c r="C47">
        <v>2</v>
      </c>
      <c r="D47" s="1" t="s">
        <v>324</v>
      </c>
    </row>
    <row r="48" spans="1:4" x14ac:dyDescent="0.3">
      <c r="A48" t="s">
        <v>988</v>
      </c>
      <c r="C48">
        <v>2</v>
      </c>
      <c r="D48" s="1" t="s">
        <v>325</v>
      </c>
    </row>
    <row r="49" spans="1:4" x14ac:dyDescent="0.3">
      <c r="A49" s="1" t="s">
        <v>1013</v>
      </c>
      <c r="B49">
        <v>100</v>
      </c>
      <c r="D49" s="1" t="s">
        <v>183</v>
      </c>
    </row>
    <row r="50" spans="1:4" x14ac:dyDescent="0.3">
      <c r="A50" t="s">
        <v>1012</v>
      </c>
      <c r="C50">
        <v>2</v>
      </c>
      <c r="D50" s="1" t="s">
        <v>329</v>
      </c>
    </row>
    <row r="51" spans="1:4" x14ac:dyDescent="0.3">
      <c r="A51" t="s">
        <v>988</v>
      </c>
      <c r="C51">
        <v>2</v>
      </c>
      <c r="D51" s="1" t="s">
        <v>330</v>
      </c>
    </row>
    <row r="52" spans="1:4" x14ac:dyDescent="0.3">
      <c r="A52" s="1" t="s">
        <v>1014</v>
      </c>
      <c r="B52">
        <v>100</v>
      </c>
      <c r="D52" s="1" t="s">
        <v>156</v>
      </c>
    </row>
    <row r="53" spans="1:4" x14ac:dyDescent="0.3">
      <c r="A53" t="s">
        <v>1012</v>
      </c>
      <c r="C53">
        <v>2</v>
      </c>
      <c r="D53" s="1" t="s">
        <v>334</v>
      </c>
    </row>
    <row r="54" spans="1:4" x14ac:dyDescent="0.3">
      <c r="A54" t="s">
        <v>988</v>
      </c>
      <c r="C54">
        <v>2</v>
      </c>
      <c r="D54" s="1" t="s">
        <v>335</v>
      </c>
    </row>
    <row r="55" spans="1:4" x14ac:dyDescent="0.3">
      <c r="A55" s="1" t="s">
        <v>1015</v>
      </c>
      <c r="B55">
        <v>100</v>
      </c>
      <c r="D55" s="1" t="s">
        <v>145</v>
      </c>
    </row>
    <row r="56" spans="1:4" x14ac:dyDescent="0.3">
      <c r="A56" t="s">
        <v>1010</v>
      </c>
      <c r="C56">
        <v>2</v>
      </c>
      <c r="D56" s="1" t="s">
        <v>344</v>
      </c>
    </row>
    <row r="57" spans="1:4" x14ac:dyDescent="0.3">
      <c r="A57" t="s">
        <v>989</v>
      </c>
      <c r="C57">
        <v>2</v>
      </c>
      <c r="D57" s="1" t="s">
        <v>345</v>
      </c>
    </row>
    <row r="58" spans="1:4" x14ac:dyDescent="0.3">
      <c r="A58" s="1" t="s">
        <v>1016</v>
      </c>
      <c r="B58">
        <v>100</v>
      </c>
      <c r="D58" s="1" t="s">
        <v>115</v>
      </c>
    </row>
    <row r="59" spans="1:4" x14ac:dyDescent="0.3">
      <c r="A59" t="s">
        <v>993</v>
      </c>
      <c r="C59">
        <v>2</v>
      </c>
      <c r="D59" s="1" t="s">
        <v>357</v>
      </c>
    </row>
    <row r="60" spans="1:4" x14ac:dyDescent="0.3">
      <c r="A60" t="s">
        <v>992</v>
      </c>
      <c r="C60">
        <v>2</v>
      </c>
      <c r="D60" s="1" t="s">
        <v>360</v>
      </c>
    </row>
    <row r="61" spans="1:4" x14ac:dyDescent="0.3">
      <c r="A61" s="1" t="s">
        <v>1017</v>
      </c>
      <c r="B61">
        <v>100</v>
      </c>
      <c r="D61" s="1" t="s">
        <v>160</v>
      </c>
    </row>
    <row r="62" spans="1:4" x14ac:dyDescent="0.3">
      <c r="A62" t="s">
        <v>993</v>
      </c>
      <c r="C62">
        <v>2</v>
      </c>
      <c r="D62" s="1" t="s">
        <v>369</v>
      </c>
    </row>
    <row r="63" spans="1:4" x14ac:dyDescent="0.3">
      <c r="A63" t="s">
        <v>992</v>
      </c>
      <c r="C63">
        <v>2</v>
      </c>
      <c r="D63" s="1" t="s">
        <v>370</v>
      </c>
    </row>
    <row r="64" spans="1:4" x14ac:dyDescent="0.3">
      <c r="A64" s="1" t="s">
        <v>1018</v>
      </c>
      <c r="B64">
        <v>100</v>
      </c>
      <c r="D64" s="1" t="s">
        <v>129</v>
      </c>
    </row>
    <row r="65" spans="1:4" x14ac:dyDescent="0.3">
      <c r="A65" t="s">
        <v>988</v>
      </c>
      <c r="C65">
        <v>2</v>
      </c>
      <c r="D65" s="1" t="s">
        <v>375</v>
      </c>
    </row>
    <row r="66" spans="1:4" x14ac:dyDescent="0.3">
      <c r="A66" t="s">
        <v>989</v>
      </c>
      <c r="C66">
        <v>2</v>
      </c>
      <c r="D66" s="1" t="s">
        <v>376</v>
      </c>
    </row>
    <row r="67" spans="1:4" x14ac:dyDescent="0.3">
      <c r="A67" s="1" t="s">
        <v>1019</v>
      </c>
      <c r="B67">
        <v>100</v>
      </c>
      <c r="D67" s="1" t="s">
        <v>380</v>
      </c>
    </row>
    <row r="68" spans="1:4" x14ac:dyDescent="0.3">
      <c r="A68" t="s">
        <v>988</v>
      </c>
      <c r="C68">
        <v>2</v>
      </c>
      <c r="D68" s="1" t="s">
        <v>385</v>
      </c>
    </row>
    <row r="69" spans="1:4" x14ac:dyDescent="0.3">
      <c r="A69" t="s">
        <v>989</v>
      </c>
      <c r="C69">
        <v>2</v>
      </c>
      <c r="D69" s="1" t="s">
        <v>386</v>
      </c>
    </row>
    <row r="70" spans="1:4" x14ac:dyDescent="0.3">
      <c r="A70" s="1" t="s">
        <v>1020</v>
      </c>
      <c r="B70">
        <v>100</v>
      </c>
      <c r="D70" s="1" t="s">
        <v>389</v>
      </c>
    </row>
    <row r="71" spans="1:4" x14ac:dyDescent="0.3">
      <c r="A71" t="s">
        <v>988</v>
      </c>
      <c r="C71">
        <v>2</v>
      </c>
      <c r="D71" s="1" t="s">
        <v>392</v>
      </c>
    </row>
    <row r="72" spans="1:4" x14ac:dyDescent="0.3">
      <c r="A72" t="s">
        <v>1021</v>
      </c>
      <c r="C72">
        <v>2</v>
      </c>
      <c r="D72" s="1" t="s">
        <v>395</v>
      </c>
    </row>
    <row r="73" spans="1:4" x14ac:dyDescent="0.3">
      <c r="A73" t="s">
        <v>989</v>
      </c>
      <c r="C73">
        <v>2</v>
      </c>
      <c r="D73" s="1" t="s">
        <v>396</v>
      </c>
    </row>
    <row r="74" spans="1:4" x14ac:dyDescent="0.3">
      <c r="A74" s="1" t="s">
        <v>1022</v>
      </c>
      <c r="B74">
        <v>100</v>
      </c>
      <c r="D74" s="1" t="s">
        <v>399</v>
      </c>
    </row>
    <row r="75" spans="1:4" x14ac:dyDescent="0.3">
      <c r="A75" t="s">
        <v>1021</v>
      </c>
      <c r="C75">
        <v>2</v>
      </c>
      <c r="D75" s="1" t="s">
        <v>403</v>
      </c>
    </row>
    <row r="76" spans="1:4" x14ac:dyDescent="0.3">
      <c r="A76" t="s">
        <v>989</v>
      </c>
      <c r="C76">
        <v>2</v>
      </c>
      <c r="D76" s="1" t="s">
        <v>404</v>
      </c>
    </row>
    <row r="77" spans="1:4" x14ac:dyDescent="0.3">
      <c r="A77" s="1" t="s">
        <v>1023</v>
      </c>
      <c r="B77">
        <v>100</v>
      </c>
      <c r="D77" s="1" t="s">
        <v>407</v>
      </c>
    </row>
    <row r="78" spans="1:4" x14ac:dyDescent="0.3">
      <c r="A78" t="s">
        <v>1012</v>
      </c>
      <c r="C78">
        <v>2</v>
      </c>
      <c r="D78" s="1" t="s">
        <v>411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30"/>
  <sheetViews>
    <sheetView workbookViewId="0"/>
  </sheetViews>
  <sheetFormatPr defaultRowHeight="16.5" x14ac:dyDescent="0.3"/>
  <sheetData>
    <row r="1" spans="1:7" x14ac:dyDescent="0.3">
      <c r="A1" t="s">
        <v>1090</v>
      </c>
    </row>
    <row r="2" spans="1:7" x14ac:dyDescent="0.3">
      <c r="A2" s="1" t="s">
        <v>1091</v>
      </c>
      <c r="B2" t="s">
        <v>1092</v>
      </c>
      <c r="C2" s="1" t="s">
        <v>1093</v>
      </c>
    </row>
    <row r="3" spans="1:7" x14ac:dyDescent="0.3">
      <c r="A3" s="1" t="s">
        <v>1094</v>
      </c>
      <c r="B3" t="s">
        <v>1095</v>
      </c>
    </row>
    <row r="4" spans="1:7" x14ac:dyDescent="0.3">
      <c r="A4" s="1" t="s">
        <v>1096</v>
      </c>
      <c r="B4">
        <v>5</v>
      </c>
    </row>
    <row r="5" spans="1:7" x14ac:dyDescent="0.3">
      <c r="A5" s="1" t="s">
        <v>1097</v>
      </c>
      <c r="B5">
        <v>5</v>
      </c>
    </row>
    <row r="6" spans="1:7" x14ac:dyDescent="0.3">
      <c r="A6" s="1" t="s">
        <v>1098</v>
      </c>
      <c r="B6" t="s">
        <v>1099</v>
      </c>
    </row>
    <row r="7" spans="1:7" x14ac:dyDescent="0.3">
      <c r="A7" s="1" t="s">
        <v>1100</v>
      </c>
      <c r="B7" t="s">
        <v>979</v>
      </c>
      <c r="C7">
        <v>1</v>
      </c>
    </row>
    <row r="8" spans="1:7" x14ac:dyDescent="0.3">
      <c r="A8" s="1" t="s">
        <v>1101</v>
      </c>
      <c r="B8" t="s">
        <v>979</v>
      </c>
      <c r="C8">
        <v>2</v>
      </c>
    </row>
    <row r="9" spans="1:7" x14ac:dyDescent="0.3">
      <c r="A9" s="1" t="s">
        <v>1102</v>
      </c>
      <c r="B9" t="s">
        <v>754</v>
      </c>
      <c r="C9" t="s">
        <v>756</v>
      </c>
      <c r="D9" t="s">
        <v>757</v>
      </c>
      <c r="E9" t="s">
        <v>758</v>
      </c>
      <c r="F9" t="s">
        <v>759</v>
      </c>
      <c r="G9" t="s">
        <v>1103</v>
      </c>
    </row>
    <row r="10" spans="1:7" x14ac:dyDescent="0.3">
      <c r="A10" s="1" t="s">
        <v>1104</v>
      </c>
      <c r="B10">
        <v>1095.0999999999999</v>
      </c>
      <c r="C10">
        <v>0</v>
      </c>
      <c r="D10">
        <v>0</v>
      </c>
    </row>
    <row r="11" spans="1:7" x14ac:dyDescent="0.3">
      <c r="A11" s="1" t="s">
        <v>1105</v>
      </c>
      <c r="B11" t="s">
        <v>1106</v>
      </c>
      <c r="C11">
        <v>3</v>
      </c>
    </row>
    <row r="12" spans="1:7" x14ac:dyDescent="0.3">
      <c r="A12" s="1" t="s">
        <v>1107</v>
      </c>
      <c r="B12" t="s">
        <v>1106</v>
      </c>
      <c r="C12">
        <v>3</v>
      </c>
    </row>
    <row r="13" spans="1:7" x14ac:dyDescent="0.3">
      <c r="A13" s="1" t="s">
        <v>1108</v>
      </c>
      <c r="B13" t="s">
        <v>1106</v>
      </c>
      <c r="C13">
        <v>2</v>
      </c>
    </row>
    <row r="14" spans="1:7" x14ac:dyDescent="0.3">
      <c r="A14" s="1" t="s">
        <v>1109</v>
      </c>
      <c r="B14" t="s">
        <v>979</v>
      </c>
      <c r="C14">
        <v>5</v>
      </c>
    </row>
    <row r="15" spans="1:7" x14ac:dyDescent="0.3">
      <c r="A15" s="1" t="s">
        <v>1110</v>
      </c>
      <c r="B15" t="s">
        <v>1111</v>
      </c>
      <c r="C15" t="s">
        <v>1112</v>
      </c>
      <c r="D15" t="s">
        <v>1112</v>
      </c>
      <c r="E15" t="s">
        <v>1112</v>
      </c>
      <c r="F15">
        <v>1</v>
      </c>
    </row>
    <row r="16" spans="1:7" x14ac:dyDescent="0.3">
      <c r="A16" s="1" t="s">
        <v>1113</v>
      </c>
      <c r="B16">
        <v>0</v>
      </c>
      <c r="C16">
        <v>0</v>
      </c>
    </row>
    <row r="17" spans="1:13" x14ac:dyDescent="0.3">
      <c r="A17" s="1" t="s">
        <v>1114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1115</v>
      </c>
      <c r="B18">
        <v>0</v>
      </c>
      <c r="C18">
        <v>0</v>
      </c>
    </row>
    <row r="19" spans="1:13" x14ac:dyDescent="0.3">
      <c r="A19" s="1" t="s">
        <v>1116</v>
      </c>
    </row>
    <row r="20" spans="1:13" x14ac:dyDescent="0.3">
      <c r="A20" s="1" t="s">
        <v>1117</v>
      </c>
      <c r="B20" s="1" t="s">
        <v>50</v>
      </c>
      <c r="C20">
        <v>1</v>
      </c>
    </row>
    <row r="21" spans="1:13" x14ac:dyDescent="0.3">
      <c r="A21" t="s">
        <v>1118</v>
      </c>
      <c r="B21" t="s">
        <v>1119</v>
      </c>
      <c r="C21" t="s">
        <v>1120</v>
      </c>
    </row>
    <row r="22" spans="1:13" x14ac:dyDescent="0.3">
      <c r="A22">
        <v>1</v>
      </c>
      <c r="B22" s="1" t="s">
        <v>1121</v>
      </c>
      <c r="C22" s="1" t="s">
        <v>1122</v>
      </c>
    </row>
    <row r="23" spans="1:13" x14ac:dyDescent="0.3">
      <c r="A23">
        <v>2</v>
      </c>
      <c r="B23" s="1" t="s">
        <v>1123</v>
      </c>
      <c r="C23" s="1" t="s">
        <v>1124</v>
      </c>
    </row>
    <row r="24" spans="1:13" x14ac:dyDescent="0.3">
      <c r="A24">
        <v>3</v>
      </c>
      <c r="B24" s="1" t="s">
        <v>1125</v>
      </c>
      <c r="C24" s="1" t="s">
        <v>1126</v>
      </c>
    </row>
    <row r="25" spans="1:13" x14ac:dyDescent="0.3">
      <c r="A25">
        <v>4</v>
      </c>
      <c r="B25" s="1" t="s">
        <v>1127</v>
      </c>
      <c r="C25" s="1" t="s">
        <v>1128</v>
      </c>
    </row>
    <row r="26" spans="1:13" x14ac:dyDescent="0.3">
      <c r="A26">
        <v>5</v>
      </c>
      <c r="B26" s="1" t="s">
        <v>1129</v>
      </c>
      <c r="C26" s="1" t="s">
        <v>50</v>
      </c>
    </row>
    <row r="27" spans="1:13" x14ac:dyDescent="0.3">
      <c r="A27">
        <v>6</v>
      </c>
      <c r="B27" s="1" t="s">
        <v>1130</v>
      </c>
      <c r="C27" s="1" t="s">
        <v>1131</v>
      </c>
    </row>
    <row r="28" spans="1:13" x14ac:dyDescent="0.3">
      <c r="A28">
        <v>7</v>
      </c>
      <c r="B28" s="1" t="s">
        <v>1132</v>
      </c>
      <c r="C28" s="1" t="s">
        <v>50</v>
      </c>
    </row>
    <row r="29" spans="1:13" x14ac:dyDescent="0.3">
      <c r="A29">
        <v>8</v>
      </c>
      <c r="B29" s="1" t="s">
        <v>1132</v>
      </c>
      <c r="C29" s="1" t="s">
        <v>50</v>
      </c>
    </row>
    <row r="30" spans="1:13" x14ac:dyDescent="0.3">
      <c r="A30">
        <v>9</v>
      </c>
      <c r="B30" s="1" t="s">
        <v>1132</v>
      </c>
      <c r="C30" s="1" t="s">
        <v>50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12</vt:i4>
      </vt:variant>
    </vt:vector>
  </HeadingPairs>
  <TitlesOfParts>
    <vt:vector size="21" baseType="lpstr">
      <vt:lpstr>공종별집계표</vt:lpstr>
      <vt:lpstr>공종별내역서</vt:lpstr>
      <vt:lpstr>일위대가목록</vt:lpstr>
      <vt:lpstr>일위대가</vt:lpstr>
      <vt:lpstr>공량산출근거서_일위대가</vt:lpstr>
      <vt:lpstr>단가대비표</vt:lpstr>
      <vt:lpstr>공량설정_일위대가</vt:lpstr>
      <vt:lpstr> 공사설정 </vt:lpstr>
      <vt:lpstr>Sheet1</vt:lpstr>
      <vt:lpstr>공량산출근거서_일위대가!Print_Area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공량산출근거서_일위대가!Print_Titles</vt:lpstr>
      <vt:lpstr>공종별내역서!Print_Titles</vt:lpstr>
      <vt:lpstr>공종별집계표!Print_Titles</vt:lpstr>
      <vt:lpstr>단가대비표!Print_Titles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박병수</dc:creator>
  <cp:lastModifiedBy>EKR</cp:lastModifiedBy>
  <cp:lastPrinted>2025-07-03T09:06:52Z</cp:lastPrinted>
  <dcterms:created xsi:type="dcterms:W3CDTF">2021-03-30T11:36:20Z</dcterms:created>
  <dcterms:modified xsi:type="dcterms:W3CDTF">2026-07-23T05:14:58Z</dcterms:modified>
</cp:coreProperties>
</file>