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스쿨\LED전광판\3. 추진서류-업체 바뀜\시방서\수의시담요청\"/>
    </mc:Choice>
  </mc:AlternateContent>
  <bookViews>
    <workbookView xWindow="0" yWindow="0" windowWidth="28800" windowHeight="12255" tabRatio="802"/>
  </bookViews>
  <sheets>
    <sheet name="갑지" sheetId="106" r:id="rId1"/>
    <sheet name="원가계산서" sheetId="162" r:id="rId2"/>
    <sheet name="집계표" sheetId="155" r:id="rId3"/>
    <sheet name="내역서" sheetId="156" r:id="rId4"/>
    <sheet name="일위대가" sheetId="157" r:id="rId5"/>
    <sheet name="단가내역 및 수량산출" sheetId="163" r:id="rId6"/>
    <sheet name="물품견적서(에이앤티정보)" sheetId="167" r:id="rId7"/>
    <sheet name="물품견적서(원테크)" sheetId="164" r:id="rId8"/>
    <sheet name="물품견적서(현명)" sheetId="165" r:id="rId9"/>
    <sheet name="노임근거" sheetId="160" r:id="rId10"/>
    <sheet name="Sheet1" sheetId="16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1_" localSheetId="0">#REF!</definedName>
    <definedName name="_10_??4????">'[1]일위대가(계측기설치)'!#REF!</definedName>
    <definedName name="_100E6_" localSheetId="1">BlankMacro1</definedName>
    <definedName name="_101E6_">BlankMacro1</definedName>
    <definedName name="_102E7_" localSheetId="1">BlankMacro1</definedName>
    <definedName name="_103E7_">BlankMacro1</definedName>
    <definedName name="_104E8_" localSheetId="1">BlankMacro1</definedName>
    <definedName name="_105E8_">BlankMacro1</definedName>
    <definedName name="_106E9_" localSheetId="1">BlankMacro1</definedName>
    <definedName name="_107E9_">BlankMacro1</definedName>
    <definedName name="_108EW1_" localSheetId="1">BlankMacro1</definedName>
    <definedName name="_109EW1_">BlankMacro1</definedName>
    <definedName name="_11_??5????">'[1]일위대가(계측기설치)'!#REF!</definedName>
    <definedName name="_110EW2_" localSheetId="1">BlankMacro1</definedName>
    <definedName name="_111EW2_">BlankMacro1</definedName>
    <definedName name="_112EW3_" localSheetId="1">BlankMacro1</definedName>
    <definedName name="_113EW3_">BlankMacro1</definedName>
    <definedName name="_114FA41010_">[2]data2!#REF!</definedName>
    <definedName name="_115FA42006_">[2]data2!#REF!</definedName>
    <definedName name="_116FA42055_">[2]data2!#REF!</definedName>
    <definedName name="_117FA42062_">[2]data2!#REF!</definedName>
    <definedName name="_118FA42762_">[2]data2!#REF!</definedName>
    <definedName name="_119FF1_">#REF!</definedName>
    <definedName name="_12_??6????">'[1]일위대가(계측기설치)'!#REF!</definedName>
    <definedName name="_120fg34444_" localSheetId="1">BlankMacro1</definedName>
    <definedName name="_121fg34444_">BlankMacro1</definedName>
    <definedName name="_122G_0Extr">#REF!</definedName>
    <definedName name="_123G_0Extr">#REF!</definedName>
    <definedName name="_124G_0Extract">#REF!</definedName>
    <definedName name="_125G_0Extract">#REF!</definedName>
    <definedName name="_126IL1_">#REF!</definedName>
    <definedName name="_127l1_">[3]내역서!#REF!</definedName>
    <definedName name="_128p1_">#REF!</definedName>
    <definedName name="_129Q1_" localSheetId="0">#REF!</definedName>
    <definedName name="_13_0__123Grap">#REF!</definedName>
    <definedName name="_130Q1_">#REF!</definedName>
    <definedName name="_131Q2_" localSheetId="0">#REF!</definedName>
    <definedName name="_132Q2_">#REF!</definedName>
    <definedName name="_133Q3_" localSheetId="0">#REF!</definedName>
    <definedName name="_134Q3_">#REF!</definedName>
    <definedName name="_135Q4_" localSheetId="1">BlankMacro1</definedName>
    <definedName name="_136Q4_">BlankMacro1</definedName>
    <definedName name="_137Q5_" localSheetId="1">BlankMacro1</definedName>
    <definedName name="_138Q5_">BlankMacro1</definedName>
    <definedName name="_139Q6_" localSheetId="1">BlankMacro1</definedName>
    <definedName name="_14_____3_0Crite">#REF!</definedName>
    <definedName name="_140Q6_">BlankMacro1</definedName>
    <definedName name="_141Q7_" localSheetId="1">BlankMacro1</definedName>
    <definedName name="_142Q7_">BlankMacro1</definedName>
    <definedName name="_143Q8_" localSheetId="1">BlankMacro1</definedName>
    <definedName name="_144Q8_">BlankMacro1</definedName>
    <definedName name="_145Q9_" localSheetId="1">BlankMacro1</definedName>
    <definedName name="_146Q9_">BlankMacro1</definedName>
    <definedName name="_147__0Print_Tit">[4]LD!#REF!</definedName>
    <definedName name="_148__0Print_Tit">[4]LD!#REF!</definedName>
    <definedName name="_149__0PRINT_TITLES">[4]LD!#REF!</definedName>
    <definedName name="_15_____3_0Criteria">#REF!</definedName>
    <definedName name="_150__0PRINT_TITLES">[4]LD!#REF!</definedName>
    <definedName name="_151단" localSheetId="0">#REF!</definedName>
    <definedName name="_152단">#REF!</definedName>
    <definedName name="_16_____G_0Extr">#REF!</definedName>
    <definedName name="_17_____G_0Extract">#REF!</definedName>
    <definedName name="_18___3_0Crite">#REF!</definedName>
    <definedName name="_19___3_0Criteria">#REF!</definedName>
    <definedName name="_2_">#N/A</definedName>
    <definedName name="_20___G_0Extr">#REF!</definedName>
    <definedName name="_21___G_0Extract">#REF!</definedName>
    <definedName name="_22__3_0Criteria">#REF!</definedName>
    <definedName name="_23__G_0Extr">#REF!</definedName>
    <definedName name="_24__G_0Extract">#REF!</definedName>
    <definedName name="_25___0_F">[5]합천내역!#REF!</definedName>
    <definedName name="_26___0_F">[5]합천내역!#REF!</definedName>
    <definedName name="_27___0\LA">'[6]#REF'!#REF!</definedName>
    <definedName name="_28___0\MID">'[6]#REF'!#REF!</definedName>
    <definedName name="_29___0\SM">'[6]#REF'!#REF!</definedName>
    <definedName name="_3_">[7]I一般比!#REF!</definedName>
    <definedName name="_30_0_0_F">#REF!</definedName>
    <definedName name="_31_0_0_F">'[8]Y-WORK'!#REF!</definedName>
    <definedName name="_32___0ME">'[6]#REF'!#REF!</definedName>
    <definedName name="_33___0ME">'[6]#REF'!#REF!</definedName>
    <definedName name="_34_1._PAN_̮_BD.__LP___1">#REF!</definedName>
    <definedName name="_35_3_0Crite">#REF!</definedName>
    <definedName name="_36_3_0Criteria">#REF!</definedName>
    <definedName name="_37_G_0Extr">#REF!</definedName>
    <definedName name="_38_G_0Extract">#REF!</definedName>
    <definedName name="_39_단">#REF!</definedName>
    <definedName name="_4_">[6]변경집계표!#REF!</definedName>
    <definedName name="_40_0">[9]예가표!#REF!</definedName>
    <definedName name="_41_0">'[10]아파트 '!#REF!</definedName>
    <definedName name="_42_0">'[10]아파트 '!#REF!</definedName>
    <definedName name="_43_0\LA">'[6]#REF'!#REF!</definedName>
    <definedName name="_44_0\LA">'[6]#REF'!#REF!</definedName>
    <definedName name="_45_0\MID">'[6]#REF'!#REF!</definedName>
    <definedName name="_46_0\MID">'[6]#REF'!#REF!</definedName>
    <definedName name="_47_0\SM">'[6]#REF'!#REF!</definedName>
    <definedName name="_48_0\SM">'[6]#REF'!#REF!</definedName>
    <definedName name="_49_0_0_F" localSheetId="0">#REF!</definedName>
    <definedName name="_5_0ㅜ1.ㅜ">'[4]#REF'!#REF!</definedName>
    <definedName name="_50_0_0_F">#REF!</definedName>
    <definedName name="_51_0_0_F">#REF!</definedName>
    <definedName name="_52_0_0_F">#REF!</definedName>
    <definedName name="_53_0_0_F">#REF!</definedName>
    <definedName name="_54_0a1945.za1">[4]LD!#REF!</definedName>
    <definedName name="_55_0a1945.za1">[4]LD!#REF!</definedName>
    <definedName name="_56_0ME">'[6]#REF'!#REF!</definedName>
    <definedName name="_57_0ME">'[6]#REF'!#REF!</definedName>
    <definedName name="_58_0ME">'[6]#REF'!#REF!</definedName>
    <definedName name="_59_0ME">'[6]#REF'!#REF!</definedName>
    <definedName name="_6_0ㅜ1.ㅜ">'[4]#REF'!#REF!</definedName>
    <definedName name="_60_0Print_A">[11]손익!#REF!</definedName>
    <definedName name="_61_0Print_A">[4]LD!#REF!</definedName>
    <definedName name="_62_0Print_A">[4]LD!#REF!</definedName>
    <definedName name="_63_0PRINT_AREA">[11]손익!#REF!</definedName>
    <definedName name="_64_0PRINT_AREA">[4]LD!#REF!</definedName>
    <definedName name="_65_0PRINT_AREA">[4]LD!#REF!</definedName>
    <definedName name="_66_0ㅠ1">[4]LD!#REF!</definedName>
    <definedName name="_67_0ㅠ1">[4]LD!#REF!</definedName>
    <definedName name="_68_3_0Crite">#REF!</definedName>
    <definedName name="_69_3_0Crite">#REF!</definedName>
    <definedName name="_7_??1????">'[1]일위대가(계측기설치)'!#REF!</definedName>
    <definedName name="_70_3_0Criteria">#REF!</definedName>
    <definedName name="_71_3_0Criteria">#REF!</definedName>
    <definedName name="_72A1_" localSheetId="0">#REF!</definedName>
    <definedName name="_73A1_">#REF!</definedName>
    <definedName name="_74a14_">#REF!</definedName>
    <definedName name="_75AE1_" localSheetId="1">BlankMacro1</definedName>
    <definedName name="_76AE1_">BlankMacro1</definedName>
    <definedName name="_77AE2_" localSheetId="1">BlankMacro1</definedName>
    <definedName name="_78AE2_">BlankMacro1</definedName>
    <definedName name="_79AE3_" localSheetId="1">BlankMacro1</definedName>
    <definedName name="_8_??2????">'[1]일위대가(계측기설치)'!#REF!</definedName>
    <definedName name="_80AE3_">BlankMacro1</definedName>
    <definedName name="_81af02_">[12]MCC제원!$AT$6:$AU$14</definedName>
    <definedName name="_82b2_">#REF!</definedName>
    <definedName name="_83C19579_">#REF!</definedName>
    <definedName name="_84D1_" localSheetId="0">#REF!</definedName>
    <definedName name="_85D1_">#REF!</definedName>
    <definedName name="_86D2_" localSheetId="0">#REF!</definedName>
    <definedName name="_87D2_">#REF!</definedName>
    <definedName name="_88E1_" localSheetId="1">BlankMacro1</definedName>
    <definedName name="_89E1_">BlankMacro1</definedName>
    <definedName name="_9_??3????">'[1]일위대가(계측기설치)'!#REF!</definedName>
    <definedName name="_90E10_" localSheetId="1">BlankMacro1</definedName>
    <definedName name="_91E10_">BlankMacro1</definedName>
    <definedName name="_92E2_" localSheetId="1">BlankMacro1</definedName>
    <definedName name="_93E2_">BlankMacro1</definedName>
    <definedName name="_94E3_" localSheetId="1">BlankMacro1</definedName>
    <definedName name="_95E3_">BlankMacro1</definedName>
    <definedName name="_96E4_" localSheetId="1">BlankMacro1</definedName>
    <definedName name="_97E4_">BlankMacro1</definedName>
    <definedName name="_98E5_" localSheetId="1">BlankMacro1</definedName>
    <definedName name="_99E5_">BlankMacro1</definedName>
    <definedName name="AAAAA" localSheetId="1">BLCH</definedName>
    <definedName name="AAAAA">BLCH</definedName>
    <definedName name="autoloader" localSheetId="1">ErrorHandler_1</definedName>
    <definedName name="autoloader">ErrorHandler_1</definedName>
    <definedName name="BBB" localSheetId="1">BLCH</definedName>
    <definedName name="BBB">BLCH</definedName>
    <definedName name="E" localSheetId="1">BLCH</definedName>
    <definedName name="E">BLCH</definedName>
    <definedName name="Excel_BuiltIn_Database">NA()</definedName>
    <definedName name="Field00">[13]견적내용입력!$J$5</definedName>
    <definedName name="foo" localSheetId="1">ErrorHandler_1</definedName>
    <definedName name="foo">ErrorHandler_1</definedName>
    <definedName name="KKKK" localSheetId="1">BLCH</definedName>
    <definedName name="KKKK">BLCH</definedName>
    <definedName name="ListItem01">[13]발신정보!$C$4</definedName>
    <definedName name="ListItem02">[13]발신정보!$C$5</definedName>
    <definedName name="ListItem04">[13]발신정보!$C$7</definedName>
    <definedName name="ListItem07">[13]발신정보!$C$11</definedName>
    <definedName name="MMMM" localSheetId="1">BLCH</definedName>
    <definedName name="MMMM">BLCH</definedName>
    <definedName name="_xlnm.Print_Area" localSheetId="0">갑지!$A$1:$L$23</definedName>
    <definedName name="_xlnm.Print_Area" localSheetId="3">내역서!$A$1:$L$26</definedName>
    <definedName name="_xlnm.Print_Area" localSheetId="9">노임근거!$A$1:$G$16</definedName>
    <definedName name="_xlnm.Print_Area" localSheetId="6">'물품견적서(에이앤티정보)'!$A$1:$I$30</definedName>
    <definedName name="_xlnm.Print_Area" localSheetId="7">'물품견적서(원테크)'!$A$1:$H$26</definedName>
    <definedName name="_xlnm.Print_Area" localSheetId="8">'물품견적서(현명)'!$B$1:$H$40</definedName>
    <definedName name="_xlnm.Print_Area" localSheetId="1">원가계산서!$A$1:$M$27</definedName>
    <definedName name="_xlnm.Print_Area" localSheetId="4">일위대가!$A$1:$AE$15</definedName>
    <definedName name="_xlnm.Print_Area">#N/A</definedName>
    <definedName name="_xlnm.Print_Titles" localSheetId="3">내역서!$1:$3</definedName>
    <definedName name="_xlnm.Print_Titles" localSheetId="1">원가계산서!$1:$3</definedName>
    <definedName name="_xlnm.Print_Titles" localSheetId="4">일위대가!$1:$2</definedName>
    <definedName name="_xlnm.Print_Titles" localSheetId="2">집계표!$1:$3</definedName>
    <definedName name="_xlnm.Print_Titles">#REF!</definedName>
    <definedName name="rowclm">MOD(ROW(),2)</definedName>
    <definedName name="Sex">[13]견적내용입력!$E$8</definedName>
    <definedName name="VVVVVV" localSheetId="1">BLCH</definedName>
    <definedName name="VVVVVV">BLCH</definedName>
    <definedName name="W_1">'[14]MACRO(MCC)'!$E$1</definedName>
    <definedName name="W_3">'[14]MACRO(MCC)'!$C$1</definedName>
    <definedName name="π">PI()</definedName>
    <definedName name="ㄱㄷㄱ" localSheetId="1">BLCH</definedName>
    <definedName name="ㄱㄷㄱ">BLCH</definedName>
    <definedName name="공수1" localSheetId="1">BLCH</definedName>
    <definedName name="공수1">BLCH</definedName>
    <definedName name="관세1">'[15]국내조달(통합-1)'!$I$2</definedName>
    <definedName name="ㄴㄴㅁ" localSheetId="1">BLCH</definedName>
    <definedName name="ㄴㄴㅁ">BLCH</definedName>
    <definedName name="넬내렂" localSheetId="1">BLCH</definedName>
    <definedName name="넬내렂">BLCH</definedName>
    <definedName name="노계1" localSheetId="1">BLCH</definedName>
    <definedName name="노계1">BLCH</definedName>
    <definedName name="노무집" localSheetId="1">BLCH</definedName>
    <definedName name="노무집">BLCH</definedName>
    <definedName name="노집1" localSheetId="1">BLCH</definedName>
    <definedName name="노집1">BLCH</definedName>
    <definedName name="ㄷㄱ" localSheetId="1">BLCH</definedName>
    <definedName name="ㄷㄱ">BLCH</definedName>
    <definedName name="ㄷㅈㅅㄱㅈ" localSheetId="1">BLCH</definedName>
    <definedName name="ㄷㅈㅅㄱㅈ">BLCH</definedName>
    <definedName name="ㅁㅁㅁㅁ" localSheetId="1">BLCH</definedName>
    <definedName name="ㅁㅁㅁㅁ">BLCH</definedName>
    <definedName name="면장" localSheetId="1">BLCH</definedName>
    <definedName name="면장">BLCH</definedName>
    <definedName name="면장2" localSheetId="1">BLCH</definedName>
    <definedName name="면장2">BLCH</definedName>
    <definedName name="보험1">'[15]국내조달(통합-1)'!$I$1</definedName>
    <definedName name="부가1">'[15]국내조달(통합-1)'!$J$2</definedName>
    <definedName name="부대1">'[15]국내조달(통합-1)'!$J$1</definedName>
    <definedName name="소켓무게">[16]DATE!$G$24:$G$79</definedName>
    <definedName name="수면" localSheetId="1">BLCH</definedName>
    <definedName name="수면">BLCH</definedName>
    <definedName name="수입면장2" localSheetId="1">BLCH</definedName>
    <definedName name="수입면장2">BLCH</definedName>
    <definedName name="실소속임금대장" localSheetId="1">BLCH</definedName>
    <definedName name="실소속임금대장">BLCH</definedName>
    <definedName name="알어러" localSheetId="1">BLCH</definedName>
    <definedName name="알어러">BLCH</definedName>
    <definedName name="어ㅏ아" localSheetId="1">BLCH</definedName>
    <definedName name="어ㅏ아">BLCH</definedName>
    <definedName name="영구" localSheetId="1">BLCH</definedName>
    <definedName name="영구">BLCH</definedName>
    <definedName name="예비품" localSheetId="1">BLCH</definedName>
    <definedName name="예비품">BLCH</definedName>
    <definedName name="운송1">'[15]국내조달(통합-1)'!$H$2</definedName>
    <definedName name="일">[17]J直材4!$F$5:$G$5</definedName>
    <definedName name="일위목록">[18]일위목록!$A$7:$J$32</definedName>
    <definedName name="ㅈㄱ" localSheetId="1">BLCH</definedName>
    <definedName name="ㅈㄱ">BLCH</definedName>
    <definedName name="잡자재비">2%</definedName>
    <definedName name="전선관부속품비">[18]요율!$B$2</definedName>
    <definedName name="조직현황1" localSheetId="1">BLCH</definedName>
    <definedName name="조직현황1">BLCH</definedName>
    <definedName name="증감대비표" localSheetId="1">ErrorHandler_1</definedName>
    <definedName name="증감대비표">ErrorHandler_1</definedName>
    <definedName name="ㅌㅌㅌ" localSheetId="1">BLCH</definedName>
    <definedName name="ㅌㅌㅌ">BLCH</definedName>
    <definedName name="폐기물집계표" localSheetId="1">집</definedName>
    <definedName name="폐기물집계표">집</definedName>
    <definedName name="현장조작반" localSheetId="1">BLCH</definedName>
    <definedName name="현장조작반">BLCH</definedName>
    <definedName name="환율1">'[15]국내조달(통합-1)'!$H$1</definedName>
    <definedName name="ㅏㅎ">[17]J直材4!$F$5:$G$5</definedName>
    <definedName name="ㅓㅏㅏㅣ" localSheetId="1">BLCH</definedName>
    <definedName name="ㅓㅏㅏㅣ">BLCH</definedName>
    <definedName name="ㅠㄹ후ㅠ" localSheetId="1">ErrorHandler_1</definedName>
    <definedName name="ㅠㄹ후ㅠ">ErrorHandler_1</definedName>
  </definedNames>
  <calcPr calcId="162913" fullPrecision="0"/>
</workbook>
</file>

<file path=xl/calcChain.xml><?xml version="1.0" encoding="utf-8"?>
<calcChain xmlns="http://schemas.openxmlformats.org/spreadsheetml/2006/main">
  <c r="G21" i="167" l="1"/>
  <c r="G20" i="167"/>
  <c r="G19" i="167"/>
  <c r="G18" i="167"/>
  <c r="G17" i="167"/>
  <c r="G16" i="167"/>
  <c r="G15" i="167"/>
  <c r="G14" i="167"/>
  <c r="G13" i="167"/>
  <c r="G22" i="167" l="1"/>
  <c r="G23" i="167" s="1"/>
  <c r="G24" i="167" s="1"/>
  <c r="C10" i="167" s="1"/>
  <c r="E8" i="156" l="1"/>
  <c r="G24" i="156"/>
  <c r="G23" i="156"/>
  <c r="V10" i="157"/>
  <c r="D8" i="156"/>
  <c r="C8" i="156"/>
  <c r="B8" i="156"/>
  <c r="A8" i="156"/>
  <c r="E7" i="156"/>
  <c r="D7" i="156"/>
  <c r="C7" i="156"/>
  <c r="B7" i="156"/>
  <c r="A7" i="156"/>
  <c r="C10" i="157"/>
  <c r="A10" i="157"/>
  <c r="D9" i="156"/>
  <c r="C9" i="156"/>
  <c r="B9" i="156"/>
  <c r="A9" i="156"/>
  <c r="E6" i="156"/>
  <c r="D6" i="156"/>
  <c r="C6" i="156"/>
  <c r="B6" i="156"/>
  <c r="A6" i="156"/>
  <c r="F7" i="156" l="1"/>
  <c r="K7" i="156" s="1"/>
  <c r="F8" i="156"/>
  <c r="K8" i="156" s="1"/>
  <c r="F6" i="156"/>
  <c r="K6" i="156" s="1"/>
  <c r="F9" i="156"/>
  <c r="K9" i="156" s="1"/>
  <c r="G35" i="165"/>
  <c r="G34" i="165"/>
  <c r="G33" i="165"/>
  <c r="G32" i="165"/>
  <c r="G31" i="165"/>
  <c r="G30" i="165"/>
  <c r="G29" i="165"/>
  <c r="G28" i="165"/>
  <c r="G27" i="165"/>
  <c r="G26" i="165"/>
  <c r="G25" i="165"/>
  <c r="G24" i="165"/>
  <c r="G23" i="165"/>
  <c r="G22" i="165"/>
  <c r="G19" i="165"/>
  <c r="G18" i="165"/>
  <c r="G17" i="165"/>
  <c r="G16" i="165"/>
  <c r="B11" i="165"/>
  <c r="B10" i="165"/>
  <c r="B8" i="165"/>
  <c r="B7" i="165"/>
  <c r="B5" i="165"/>
  <c r="B1" i="165"/>
  <c r="G36" i="165" l="1"/>
  <c r="G37" i="165" s="1"/>
  <c r="G38" i="165" s="1"/>
  <c r="C13" i="165" s="1"/>
  <c r="G20" i="164"/>
  <c r="G17" i="164"/>
  <c r="G16" i="164"/>
  <c r="G15" i="164"/>
  <c r="A15" i="164"/>
  <c r="A16" i="164" s="1"/>
  <c r="A17" i="164" s="1"/>
  <c r="G14" i="164"/>
  <c r="G22" i="164" l="1"/>
  <c r="G23" i="164" s="1"/>
  <c r="G24" i="164" s="1"/>
  <c r="A10" i="164" s="1"/>
  <c r="G22" i="156"/>
  <c r="B22" i="156"/>
  <c r="Z15" i="157"/>
  <c r="B5" i="156"/>
  <c r="E5" i="156"/>
  <c r="D5" i="156"/>
  <c r="C5" i="156"/>
  <c r="A5" i="156"/>
  <c r="J4" i="157"/>
  <c r="D12" i="157"/>
  <c r="H12" i="157" s="1"/>
  <c r="C12" i="157"/>
  <c r="D8" i="157"/>
  <c r="P8" i="157" s="1"/>
  <c r="C8" i="157"/>
  <c r="D6" i="157"/>
  <c r="X6" i="157" s="1"/>
  <c r="C6" i="157"/>
  <c r="A12" i="157"/>
  <c r="A8" i="157"/>
  <c r="A6" i="157"/>
  <c r="A4" i="157"/>
  <c r="A1" i="163"/>
  <c r="P12" i="157" l="1"/>
  <c r="H11" i="106" l="1"/>
  <c r="I11" i="106" s="1"/>
  <c r="J11" i="106"/>
  <c r="K11" i="106" s="1"/>
  <c r="J12" i="106"/>
  <c r="K12" i="106" s="1"/>
  <c r="A5" i="155"/>
  <c r="B2" i="162"/>
  <c r="A1" i="155" s="1"/>
  <c r="A4" i="155"/>
  <c r="AB15" i="157"/>
  <c r="C23" i="156" s="1"/>
  <c r="C22" i="156"/>
  <c r="H22" i="156" s="1"/>
  <c r="K22" i="156" s="1"/>
  <c r="F5" i="155" l="1"/>
  <c r="AD15" i="157"/>
  <c r="C24" i="156" s="1"/>
  <c r="H24" i="156" s="1"/>
  <c r="K24" i="156" s="1"/>
  <c r="H23" i="156"/>
  <c r="K23" i="156" s="1"/>
  <c r="G21" i="156" l="1"/>
  <c r="G20" i="156"/>
  <c r="G19" i="156"/>
  <c r="G18" i="156"/>
  <c r="G17" i="156"/>
  <c r="G16" i="156"/>
  <c r="G15" i="156"/>
  <c r="G14" i="156"/>
  <c r="G13" i="156"/>
  <c r="G12" i="156"/>
  <c r="B21" i="156"/>
  <c r="B20" i="156"/>
  <c r="B19" i="156"/>
  <c r="B18" i="156"/>
  <c r="B17" i="156"/>
  <c r="B16" i="156"/>
  <c r="B15" i="156"/>
  <c r="B14" i="156"/>
  <c r="B13" i="156"/>
  <c r="B12" i="156"/>
  <c r="V15" i="157" l="1"/>
  <c r="C20" i="156" s="1"/>
  <c r="H20" i="156" s="1"/>
  <c r="K20" i="156" s="1"/>
  <c r="X15" i="157"/>
  <c r="C21" i="156" s="1"/>
  <c r="H21" i="156" s="1"/>
  <c r="K21" i="156" s="1"/>
  <c r="F15" i="157"/>
  <c r="C12" i="156" s="1"/>
  <c r="F5" i="156"/>
  <c r="K5" i="156" s="1"/>
  <c r="K10" i="156" s="1"/>
  <c r="E4" i="155" s="1"/>
  <c r="A5" i="160"/>
  <c r="A6" i="160"/>
  <c r="A7" i="160" s="1"/>
  <c r="A8" i="160" s="1"/>
  <c r="A9" i="160" s="1"/>
  <c r="A10" i="160" s="1"/>
  <c r="A11" i="160" s="1"/>
  <c r="A12" i="160" s="1"/>
  <c r="A13" i="160" s="1"/>
  <c r="A14" i="160" s="1"/>
  <c r="A15" i="160" s="1"/>
  <c r="A16" i="160" s="1"/>
  <c r="A1" i="156"/>
  <c r="F4" i="155" l="1"/>
  <c r="K4" i="155" s="1"/>
  <c r="F6" i="162" s="1"/>
  <c r="F11" i="106"/>
  <c r="G11" i="106" s="1"/>
  <c r="L11" i="106" s="1"/>
  <c r="H12" i="156"/>
  <c r="K12" i="156" s="1"/>
  <c r="N15" i="157" l="1"/>
  <c r="P15" i="157"/>
  <c r="C16" i="156" l="1"/>
  <c r="H16" i="156" s="1"/>
  <c r="K16" i="156" s="1"/>
  <c r="C17" i="156"/>
  <c r="R15" i="157"/>
  <c r="C18" i="156" s="1"/>
  <c r="H18" i="156" s="1"/>
  <c r="K18" i="156" s="1"/>
  <c r="H15" i="157"/>
  <c r="T15" i="157"/>
  <c r="C13" i="156" l="1"/>
  <c r="H13" i="156" s="1"/>
  <c r="K13" i="156" s="1"/>
  <c r="H17" i="156"/>
  <c r="K17" i="156" s="1"/>
  <c r="C19" i="156"/>
  <c r="H19" i="156" s="1"/>
  <c r="K19" i="156" s="1"/>
  <c r="L15" i="157"/>
  <c r="C15" i="156" s="1"/>
  <c r="H15" i="156" s="1"/>
  <c r="K15" i="156" s="1"/>
  <c r="F24" i="155"/>
  <c r="J15" i="157"/>
  <c r="C14" i="156" l="1"/>
  <c r="H14" i="156" s="1"/>
  <c r="K14" i="156" l="1"/>
  <c r="H25" i="156" l="1"/>
  <c r="K25" i="156" s="1"/>
  <c r="K26" i="156" s="1"/>
  <c r="G5" i="155" s="1"/>
  <c r="H5" i="155" s="1"/>
  <c r="K5" i="155" s="1"/>
  <c r="F7" i="162" s="1"/>
  <c r="F17" i="162" s="1"/>
  <c r="K24" i="155" l="1"/>
  <c r="H24" i="155"/>
  <c r="F15" i="162"/>
  <c r="F16" i="162"/>
  <c r="F30" i="162"/>
  <c r="F13" i="162"/>
  <c r="F14" i="162" s="1"/>
  <c r="F8" i="162"/>
  <c r="F9" i="162" s="1"/>
  <c r="F18" i="162" s="1"/>
  <c r="F12" i="162" l="1"/>
  <c r="H12" i="106"/>
  <c r="I12" i="106" s="1"/>
  <c r="L12" i="106" s="1"/>
  <c r="F11" i="162"/>
  <c r="F19" i="162"/>
  <c r="F20" i="162" l="1"/>
  <c r="F21" i="162" s="1"/>
  <c r="F22" i="162" s="1"/>
  <c r="F23" i="162" s="1"/>
  <c r="J13" i="106" l="1"/>
  <c r="K13" i="106" s="1"/>
  <c r="L13" i="106" s="1"/>
  <c r="F24" i="162"/>
  <c r="L16" i="106" s="1"/>
  <c r="L14" i="106"/>
  <c r="F25" i="162" l="1"/>
  <c r="F26" i="162" s="1"/>
  <c r="F27" i="162" s="1"/>
  <c r="L15" i="106"/>
  <c r="L17" i="106" l="1"/>
  <c r="L18" i="106" s="1"/>
  <c r="B3" i="162"/>
  <c r="C6" i="106" l="1"/>
  <c r="C7" i="106"/>
</calcChain>
</file>

<file path=xl/sharedStrings.xml><?xml version="1.0" encoding="utf-8"?>
<sst xmlns="http://schemas.openxmlformats.org/spreadsheetml/2006/main" count="440" uniqueCount="319">
  <si>
    <t>단위</t>
  </si>
  <si>
    <t>노무비</t>
    <phoneticPr fontId="36" type="noConversion"/>
  </si>
  <si>
    <t>단위</t>
    <phoneticPr fontId="2" type="noConversion"/>
  </si>
  <si>
    <t>통신케이블공</t>
  </si>
  <si>
    <t>보통인부</t>
  </si>
  <si>
    <t>통신설비공</t>
  </si>
  <si>
    <t>소계</t>
    <phoneticPr fontId="2" type="noConversion"/>
  </si>
  <si>
    <t>통신외선공</t>
  </si>
  <si>
    <t>H/W시험사</t>
  </si>
  <si>
    <t>S/W시험사</t>
  </si>
  <si>
    <t>통신관련산업기사</t>
  </si>
  <si>
    <t>통신내선공</t>
  </si>
  <si>
    <t>통신관련기사</t>
  </si>
  <si>
    <t>비  고</t>
    <phoneticPr fontId="36" type="noConversion"/>
  </si>
  <si>
    <t>설 계 년  월  일</t>
  </si>
  <si>
    <t>공      사      명   :</t>
  </si>
  <si>
    <t>번호</t>
  </si>
  <si>
    <t>구               분</t>
  </si>
  <si>
    <t>규   격</t>
  </si>
  <si>
    <t>수   량</t>
  </si>
  <si>
    <t>재    료    비</t>
  </si>
  <si>
    <t>노    무    비</t>
  </si>
  <si>
    <t>경         비</t>
  </si>
  <si>
    <t>단  가</t>
  </si>
  <si>
    <t>금     액</t>
  </si>
  <si>
    <t>식</t>
  </si>
  <si>
    <t>품     명</t>
    <phoneticPr fontId="2" type="noConversion"/>
  </si>
  <si>
    <t>규격</t>
    <phoneticPr fontId="2" type="noConversion"/>
  </si>
  <si>
    <t>수량</t>
    <phoneticPr fontId="36" type="noConversion"/>
  </si>
  <si>
    <t>재    료    비</t>
    <phoneticPr fontId="36" type="noConversion"/>
  </si>
  <si>
    <t>노    무    비</t>
    <phoneticPr fontId="36" type="noConversion"/>
  </si>
  <si>
    <t>경    비</t>
    <phoneticPr fontId="36" type="noConversion"/>
  </si>
  <si>
    <t>계</t>
    <phoneticPr fontId="36" type="noConversion"/>
  </si>
  <si>
    <t>비  고</t>
  </si>
  <si>
    <t>단    가</t>
    <phoneticPr fontId="36" type="noConversion"/>
  </si>
  <si>
    <t>금    액</t>
    <phoneticPr fontId="36" type="noConversion"/>
  </si>
  <si>
    <t>단   가</t>
    <phoneticPr fontId="36" type="noConversion"/>
  </si>
  <si>
    <t>금   액</t>
    <phoneticPr fontId="36" type="noConversion"/>
  </si>
  <si>
    <t>합              계</t>
    <phoneticPr fontId="36" type="noConversion"/>
  </si>
  <si>
    <t>품           명</t>
  </si>
  <si>
    <t>규     격</t>
  </si>
  <si>
    <t>인</t>
    <phoneticPr fontId="36" type="noConversion"/>
  </si>
  <si>
    <t>통신관련기사</t>
    <phoneticPr fontId="36" type="noConversion"/>
  </si>
  <si>
    <t>통신관련산업기사</t>
    <phoneticPr fontId="36" type="noConversion"/>
  </si>
  <si>
    <t>광케이블 설치사</t>
    <phoneticPr fontId="36" type="noConversion"/>
  </si>
  <si>
    <t>H/W 시험사</t>
  </si>
  <si>
    <t>S/W 시험사</t>
  </si>
  <si>
    <t>특별인부</t>
    <phoneticPr fontId="36" type="noConversion"/>
  </si>
  <si>
    <t>통신케이블공</t>
    <phoneticPr fontId="36" type="noConversion"/>
  </si>
  <si>
    <t>통신내선공</t>
    <phoneticPr fontId="36" type="noConversion"/>
  </si>
  <si>
    <t>공량</t>
    <phoneticPr fontId="2" type="noConversion"/>
  </si>
  <si>
    <t>설치</t>
    <phoneticPr fontId="2" type="noConversion"/>
  </si>
  <si>
    <t>소    계</t>
    <phoneticPr fontId="36" type="noConversion"/>
  </si>
  <si>
    <t>비고</t>
    <phoneticPr fontId="2" type="noConversion"/>
  </si>
  <si>
    <t>NO.</t>
  </si>
  <si>
    <t>직 종 명</t>
  </si>
  <si>
    <t>1. 공사부문</t>
  </si>
  <si>
    <t>통신관련기능사</t>
  </si>
  <si>
    <t>공  사  원  가  계  산  서</t>
  </si>
  <si>
    <t>공 사 명 :</t>
  </si>
  <si>
    <t>금    액 :</t>
  </si>
  <si>
    <t xml:space="preserve">비                   목    </t>
  </si>
  <si>
    <t>금          액</t>
  </si>
  <si>
    <t xml:space="preserve">    구        성        비    </t>
  </si>
  <si>
    <t xml:space="preserve">  순    공   사   원   가</t>
  </si>
  <si>
    <t xml:space="preserve"> 재       료       비</t>
  </si>
  <si>
    <t>노 무 비</t>
  </si>
  <si>
    <t>직   접   노   무   비</t>
  </si>
  <si>
    <t xml:space="preserve">  간   접   노   무   비  </t>
  </si>
  <si>
    <t xml:space="preserve">   직접노무비 </t>
  </si>
  <si>
    <t>*</t>
  </si>
  <si>
    <t xml:space="preserve"> [소       계]</t>
  </si>
  <si>
    <t>경        비</t>
  </si>
  <si>
    <t xml:space="preserve"> 기     계    경     비</t>
  </si>
  <si>
    <t xml:space="preserve"> 산   재   보   험   료</t>
  </si>
  <si>
    <t xml:space="preserve">   노무비 </t>
  </si>
  <si>
    <t xml:space="preserve"> 고   용   보   험   료</t>
  </si>
  <si>
    <t xml:space="preserve">   노무비</t>
  </si>
  <si>
    <t xml:space="preserve"> 건   강   보   험   료</t>
  </si>
  <si>
    <t xml:space="preserve">   직접노무비</t>
  </si>
  <si>
    <t xml:space="preserve"> 노인 장기 요양 보험료</t>
  </si>
  <si>
    <t xml:space="preserve">   건강보험료</t>
  </si>
  <si>
    <t xml:space="preserve"> 연   금   보   험   료</t>
  </si>
  <si>
    <t xml:space="preserve"> 퇴 직  공 제  부 금 비</t>
  </si>
  <si>
    <t>산업 안전 보건 관리비</t>
  </si>
  <si>
    <t xml:space="preserve">   (재료비+직노) x요율</t>
  </si>
  <si>
    <t xml:space="preserve"> 기     타    경     비</t>
  </si>
  <si>
    <t xml:space="preserve">   (재료비+노무비) </t>
  </si>
  <si>
    <t xml:space="preserve"> 수   도   광   열   비</t>
    <phoneticPr fontId="36" type="noConversion"/>
  </si>
  <si>
    <t>계</t>
  </si>
  <si>
    <t>일      반      관      리      비</t>
  </si>
  <si>
    <t xml:space="preserve">   (재료비+노무비+경비) </t>
  </si>
  <si>
    <t>이                              윤</t>
  </si>
  <si>
    <t xml:space="preserve">   (노무비+경비+일반관리비) </t>
  </si>
  <si>
    <t>공         급         가        액</t>
  </si>
  <si>
    <t>부      가      가      치      세</t>
  </si>
  <si>
    <t xml:space="preserve">   공급가액의 10%</t>
  </si>
  <si>
    <t>도      급      공      사      비</t>
  </si>
  <si>
    <t>총         공         사        비</t>
  </si>
  <si>
    <t>안전관리비</t>
  </si>
  <si>
    <t>(재+직노+도급자관급)*율</t>
  </si>
  <si>
    <t>(재+직노)*율</t>
  </si>
  <si>
    <t>[공구손료]</t>
    <phoneticPr fontId="2" type="noConversion"/>
  </si>
  <si>
    <t>노무비의 3%</t>
    <phoneticPr fontId="2" type="noConversion"/>
  </si>
  <si>
    <t>특별인부</t>
    <phoneticPr fontId="2" type="noConversion"/>
  </si>
  <si>
    <t>광케이블설치기사</t>
    <phoneticPr fontId="2" type="noConversion"/>
  </si>
  <si>
    <t>단위</t>
    <phoneticPr fontId="36" type="noConversion"/>
  </si>
  <si>
    <t>수량</t>
    <phoneticPr fontId="2" type="noConversion"/>
  </si>
  <si>
    <t>관급자재외 물품</t>
    <phoneticPr fontId="2" type="noConversion"/>
  </si>
  <si>
    <t>내장공</t>
    <phoneticPr fontId="2" type="noConversion"/>
  </si>
  <si>
    <t>플랜트기계설치공</t>
    <phoneticPr fontId="2" type="noConversion"/>
  </si>
  <si>
    <t>철거</t>
    <phoneticPr fontId="2" type="noConversion"/>
  </si>
  <si>
    <t>플랜트기계
설치공</t>
    <phoneticPr fontId="36" type="noConversion"/>
  </si>
  <si>
    <t>저압케이블전공</t>
    <phoneticPr fontId="2" type="noConversion"/>
  </si>
  <si>
    <t>저압케이블전공</t>
    <phoneticPr fontId="36" type="noConversion"/>
  </si>
  <si>
    <t>플랜트기계설치공</t>
    <phoneticPr fontId="2" type="noConversion"/>
  </si>
  <si>
    <t>저압케이블전공</t>
    <phoneticPr fontId="2" type="noConversion"/>
  </si>
  <si>
    <t>식</t>
    <phoneticPr fontId="2" type="noConversion"/>
  </si>
  <si>
    <t>노무비</t>
    <phoneticPr fontId="2" type="noConversion"/>
  </si>
  <si>
    <t>식</t>
    <phoneticPr fontId="2" type="noConversion"/>
  </si>
  <si>
    <t>합   계</t>
    <phoneticPr fontId="2" type="noConversion"/>
  </si>
  <si>
    <t>30일이하 공사</t>
    <phoneticPr fontId="2" type="noConversion"/>
  </si>
  <si>
    <t>LED전광판 프레임 공사</t>
    <phoneticPr fontId="2" type="noConversion"/>
  </si>
  <si>
    <t>합동강의실</t>
    <phoneticPr fontId="2" type="noConversion"/>
  </si>
  <si>
    <t>내역</t>
    <phoneticPr fontId="2" type="noConversion"/>
  </si>
  <si>
    <t>m</t>
    <phoneticPr fontId="2" type="noConversion"/>
  </si>
  <si>
    <t>대</t>
    <phoneticPr fontId="2" type="noConversion"/>
  </si>
  <si>
    <t>적용단가</t>
    <phoneticPr fontId="2" type="noConversion"/>
  </si>
  <si>
    <t>해당없음</t>
    <phoneticPr fontId="2" type="noConversion"/>
  </si>
  <si>
    <t>전광판 컨트롤러</t>
    <phoneticPr fontId="2" type="noConversion"/>
  </si>
  <si>
    <t>종합시험</t>
    <phoneticPr fontId="2" type="noConversion"/>
  </si>
  <si>
    <t>컨트롤러(운영컴퓨터)</t>
    <phoneticPr fontId="2" type="noConversion"/>
  </si>
  <si>
    <t>연결확인 및 영상점검(시운전등)</t>
    <phoneticPr fontId="2" type="noConversion"/>
  </si>
  <si>
    <t>식</t>
    <phoneticPr fontId="2" type="noConversion"/>
  </si>
  <si>
    <t>[합동강의실 시스템 구축 일위대가표]</t>
    <phoneticPr fontId="2" type="noConversion"/>
  </si>
  <si>
    <t>m²</t>
    <phoneticPr fontId="2" type="noConversion"/>
  </si>
  <si>
    <t>정통품 8-5-1</t>
    <phoneticPr fontId="2" type="noConversion"/>
  </si>
  <si>
    <t>정통품 3-5-4</t>
    <phoneticPr fontId="2" type="noConversion"/>
  </si>
  <si>
    <t>1. 수의계약 내역</t>
    <phoneticPr fontId="2" type="noConversion"/>
  </si>
  <si>
    <t>구조용각형강관(40X40mm)
1.6T</t>
    <phoneticPr fontId="2" type="noConversion"/>
  </si>
  <si>
    <t>내선전공</t>
    <phoneticPr fontId="36" type="noConversion"/>
  </si>
  <si>
    <t>내선전공</t>
    <phoneticPr fontId="2" type="noConversion"/>
  </si>
  <si>
    <t>2. 노무비 내역</t>
    <phoneticPr fontId="2" type="noConversion"/>
  </si>
  <si>
    <t>관급자재 소계</t>
    <phoneticPr fontId="2" type="noConversion"/>
  </si>
  <si>
    <t>노 무 비 소 계</t>
    <phoneticPr fontId="2" type="noConversion"/>
  </si>
  <si>
    <t>구조용각형강관외</t>
    <phoneticPr fontId="2" type="noConversion"/>
  </si>
  <si>
    <t>일반관리비</t>
    <phoneticPr fontId="2" type="noConversion"/>
  </si>
  <si>
    <t>이윤</t>
    <phoneticPr fontId="2" type="noConversion"/>
  </si>
  <si>
    <t>공급가액</t>
    <phoneticPr fontId="2" type="noConversion"/>
  </si>
  <si>
    <t>부가세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</si>
  <si>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</si>
  <si>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</si>
  <si>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</si>
  <si>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전체금액</t>
    <phoneticPr fontId="2" type="noConversion"/>
  </si>
  <si>
    <t>見     積     書</t>
    <phoneticPr fontId="36" type="noConversion"/>
  </si>
  <si>
    <t xml:space="preserve">        전남 순천시 해룡면 상성길 181, 2층</t>
    <phoneticPr fontId="36" type="noConversion"/>
  </si>
  <si>
    <t>대표이사  윤 웅 록</t>
    <phoneticPr fontId="36" type="noConversion"/>
  </si>
  <si>
    <t>유 효 기 간 : 견적 후 1개월</t>
  </si>
  <si>
    <t xml:space="preserve">        사업자등록번호 : 5 6 4 - 8 6 - 0 1 9 9 6</t>
    <phoneticPr fontId="36" type="noConversion"/>
  </si>
  <si>
    <t xml:space="preserve">        Tel.061)726-0882, Fax.0502)0604-0882</t>
    <phoneticPr fontId="36" type="noConversion"/>
  </si>
  <si>
    <t xml:space="preserve">        mail : one-tc@daum.net</t>
    <phoneticPr fontId="36" type="noConversion"/>
  </si>
  <si>
    <t xml:space="preserve"> No</t>
    <phoneticPr fontId="87" type="noConversion"/>
  </si>
  <si>
    <r>
      <t>품</t>
    </r>
    <r>
      <rPr>
        <b/>
        <sz val="14"/>
        <rFont val="Arial"/>
        <family val="2"/>
      </rPr>
      <t xml:space="preserve">             </t>
    </r>
    <r>
      <rPr>
        <b/>
        <sz val="14"/>
        <rFont val="돋움"/>
        <family val="3"/>
        <charset val="129"/>
      </rPr>
      <t>명</t>
    </r>
    <r>
      <rPr>
        <b/>
        <sz val="14"/>
        <rFont val="Arial"/>
        <family val="2"/>
      </rPr>
      <t xml:space="preserve">
</t>
    </r>
    <r>
      <rPr>
        <b/>
        <sz val="13"/>
        <rFont val="Arial"/>
        <family val="2"/>
      </rPr>
      <t>Commodity &amp; Description</t>
    </r>
    <phoneticPr fontId="36" type="noConversion"/>
  </si>
  <si>
    <r>
      <t>규</t>
    </r>
    <r>
      <rPr>
        <b/>
        <sz val="14"/>
        <rFont val="Arial"/>
        <family val="2"/>
      </rPr>
      <t xml:space="preserve">         </t>
    </r>
    <r>
      <rPr>
        <b/>
        <sz val="14"/>
        <rFont val="돋움"/>
        <family val="3"/>
        <charset val="129"/>
      </rPr>
      <t>격</t>
    </r>
    <r>
      <rPr>
        <b/>
        <sz val="14"/>
        <rFont val="Arial"/>
        <family val="2"/>
      </rPr>
      <t xml:space="preserve">
Specification</t>
    </r>
    <phoneticPr fontId="36" type="noConversion"/>
  </si>
  <si>
    <r>
      <t>단위</t>
    </r>
    <r>
      <rPr>
        <b/>
        <sz val="14"/>
        <rFont val="Arial"/>
        <family val="2"/>
      </rPr>
      <t xml:space="preserve">
Unit</t>
    </r>
    <phoneticPr fontId="36" type="noConversion"/>
  </si>
  <si>
    <r>
      <t>수량</t>
    </r>
    <r>
      <rPr>
        <b/>
        <sz val="14"/>
        <rFont val="Arial"/>
        <family val="2"/>
      </rPr>
      <t xml:space="preserve">
Q'ty</t>
    </r>
    <phoneticPr fontId="36" type="noConversion"/>
  </si>
  <si>
    <r>
      <t>단</t>
    </r>
    <r>
      <rPr>
        <b/>
        <sz val="14"/>
        <rFont val="Arial"/>
        <family val="2"/>
      </rPr>
      <t xml:space="preserve">    </t>
    </r>
    <r>
      <rPr>
        <b/>
        <sz val="14"/>
        <rFont val="돋움"/>
        <family val="3"/>
        <charset val="129"/>
      </rPr>
      <t>가</t>
    </r>
    <r>
      <rPr>
        <b/>
        <sz val="14"/>
        <rFont val="Arial"/>
        <family val="2"/>
      </rPr>
      <t xml:space="preserve">
Unit Price</t>
    </r>
    <phoneticPr fontId="36" type="noConversion"/>
  </si>
  <si>
    <r>
      <t>금</t>
    </r>
    <r>
      <rPr>
        <b/>
        <sz val="14"/>
        <rFont val="Arial"/>
        <family val="2"/>
      </rPr>
      <t xml:space="preserve">    </t>
    </r>
    <r>
      <rPr>
        <b/>
        <sz val="14"/>
        <rFont val="돋움"/>
        <family val="3"/>
        <charset val="129"/>
      </rPr>
      <t>액</t>
    </r>
    <r>
      <rPr>
        <b/>
        <sz val="14"/>
        <rFont val="Arial"/>
        <family val="2"/>
      </rPr>
      <t xml:space="preserve">
Amount</t>
    </r>
    <phoneticPr fontId="36" type="noConversion"/>
  </si>
  <si>
    <r>
      <t>비</t>
    </r>
    <r>
      <rPr>
        <b/>
        <sz val="14"/>
        <rFont val="Arial"/>
        <family val="2"/>
      </rPr>
      <t xml:space="preserve">     </t>
    </r>
    <r>
      <rPr>
        <b/>
        <sz val="14"/>
        <rFont val="돋움"/>
        <family val="3"/>
        <charset val="129"/>
      </rPr>
      <t>고</t>
    </r>
    <r>
      <rPr>
        <b/>
        <sz val="14"/>
        <rFont val="Arial"/>
        <family val="2"/>
      </rPr>
      <t xml:space="preserve">
Remark</t>
    </r>
    <phoneticPr fontId="36" type="noConversion"/>
  </si>
  <si>
    <t>LED전광판 프레임 공사</t>
    <phoneticPr fontId="36" type="noConversion"/>
  </si>
  <si>
    <t>1. 구조용 각 파이프
 - 40 X 40mm / 1.6T</t>
    <phoneticPr fontId="36" type="noConversion"/>
  </si>
  <si>
    <t>m</t>
    <phoneticPr fontId="36" type="noConversion"/>
  </si>
  <si>
    <t>EA</t>
    <phoneticPr fontId="36" type="noConversion"/>
  </si>
  <si>
    <t>소        계</t>
    <phoneticPr fontId="36" type="noConversion"/>
  </si>
  <si>
    <t>부  가  세</t>
    <phoneticPr fontId="36" type="noConversion"/>
  </si>
  <si>
    <t>합        계</t>
    <phoneticPr fontId="36" type="noConversion"/>
  </si>
  <si>
    <t>(부가세 포함)</t>
    <phoneticPr fontId="36" type="noConversion"/>
  </si>
  <si>
    <t>*****  정성을 다하겠습니다. *****</t>
    <phoneticPr fontId="36" type="noConversion"/>
  </si>
  <si>
    <t>물품단가3
(원테크견적서)</t>
    <phoneticPr fontId="2" type="noConversion"/>
  </si>
  <si>
    <t>견     적     서</t>
    <phoneticPr fontId="87" type="noConversion"/>
  </si>
  <si>
    <t xml:space="preserve">문서번호 : </t>
    <phoneticPr fontId="36" type="noConversion"/>
  </si>
  <si>
    <t>009</t>
    <phoneticPr fontId="36" type="noConversion"/>
  </si>
  <si>
    <t>ex) 001, 002</t>
    <phoneticPr fontId="36" type="noConversion"/>
  </si>
  <si>
    <t xml:space="preserve"> </t>
    <phoneticPr fontId="87" type="noConversion"/>
  </si>
  <si>
    <t>㈜  현   명</t>
    <phoneticPr fontId="87" type="noConversion"/>
  </si>
  <si>
    <t xml:space="preserve">견적일 : </t>
    <phoneticPr fontId="36" type="noConversion"/>
  </si>
  <si>
    <t>사업자등록번호: 134-86-33147</t>
    <phoneticPr fontId="87" type="noConversion"/>
  </si>
  <si>
    <t>전남 순천시 원가곡1길 6-7</t>
    <phoneticPr fontId="87" type="noConversion"/>
  </si>
  <si>
    <t xml:space="preserve">받는분 : </t>
    <phoneticPr fontId="36" type="noConversion"/>
  </si>
  <si>
    <t>대표전화 : (061)741-0815</t>
    <phoneticPr fontId="87" type="noConversion"/>
  </si>
  <si>
    <t xml:space="preserve">견적명 : </t>
    <phoneticPr fontId="36" type="noConversion"/>
  </si>
  <si>
    <r>
      <t xml:space="preserve">다음과 같이 </t>
    </r>
    <r>
      <rPr>
        <b/>
        <sz val="12"/>
        <color indexed="8"/>
        <rFont val="맑은 고딕"/>
        <family val="3"/>
        <charset val="129"/>
      </rPr>
      <t>견적</t>
    </r>
    <r>
      <rPr>
        <sz val="12"/>
        <color indexed="8"/>
        <rFont val="맑은 고딕"/>
        <family val="3"/>
        <charset val="129"/>
      </rPr>
      <t xml:space="preserve"> 합니다.</t>
    </r>
    <phoneticPr fontId="87" type="noConversion"/>
  </si>
  <si>
    <t>F  A  X   : (061)741-0817</t>
    <phoneticPr fontId="36" type="noConversion"/>
  </si>
  <si>
    <t>대표이사 : 김   철   현(인)</t>
    <phoneticPr fontId="87" type="noConversion"/>
  </si>
  <si>
    <t xml:space="preserve">견적담당자 : </t>
    <phoneticPr fontId="36" type="noConversion"/>
  </si>
  <si>
    <t>정보통신공사업,전기공사,설비공사</t>
    <phoneticPr fontId="87" type="noConversion"/>
  </si>
  <si>
    <t xml:space="preserve">핸드폰번호 : </t>
    <phoneticPr fontId="36" type="noConversion"/>
  </si>
  <si>
    <t xml:space="preserve">E-mail : </t>
    <phoneticPr fontId="36" type="noConversion"/>
  </si>
  <si>
    <t>합  계  금  액</t>
  </si>
  <si>
    <t>품     명</t>
    <phoneticPr fontId="87" type="noConversion"/>
  </si>
  <si>
    <t>규     격</t>
    <phoneticPr fontId="87" type="noConversion"/>
  </si>
  <si>
    <t>수 량</t>
    <phoneticPr fontId="87" type="noConversion"/>
  </si>
  <si>
    <t>단 위</t>
    <phoneticPr fontId="87" type="noConversion"/>
  </si>
  <si>
    <t>단   가</t>
    <phoneticPr fontId="87" type="noConversion"/>
  </si>
  <si>
    <t>금   액</t>
    <phoneticPr fontId="87" type="noConversion"/>
  </si>
  <si>
    <t>비   고</t>
    <phoneticPr fontId="87" type="noConversion"/>
  </si>
  <si>
    <t>견적요청 요약 내용 기입</t>
    <phoneticPr fontId="36" type="noConversion"/>
  </si>
  <si>
    <t>전광판 프레임</t>
    <phoneticPr fontId="36" type="noConversion"/>
  </si>
  <si>
    <t>&gt; 구조용 각 파이프, 40X40mm, 1.6T</t>
    <phoneticPr fontId="36" type="noConversion"/>
  </si>
  <si>
    <t>개</t>
    <phoneticPr fontId="36" type="noConversion"/>
  </si>
  <si>
    <t>합계</t>
    <phoneticPr fontId="36" type="noConversion"/>
  </si>
  <si>
    <t>부가가치세</t>
    <phoneticPr fontId="114" type="noConversion"/>
  </si>
  <si>
    <t>%</t>
    <phoneticPr fontId="36" type="noConversion"/>
  </si>
  <si>
    <t xml:space="preserve">총 계 </t>
    <phoneticPr fontId="36" type="noConversion"/>
  </si>
  <si>
    <t xml:space="preserve"> - 거래조건 : 첫거래 선결제
 - 유효기간 : 견적일로부터 30일
 - 납품기한 : 발주후 30일</t>
    <phoneticPr fontId="36" type="noConversion"/>
  </si>
  <si>
    <t xml:space="preserve"> - 조달우수, 이노비즈, 메인비즈, 벤처기업, ISO 45001/9001, Q-MARK, 성능인증, G-PASS, TTA, 직접생산업체(CCTV, 전광판/안내판, 차량번호판독기)</t>
    <phoneticPr fontId="36" type="noConversion"/>
  </si>
  <si>
    <t>물품단가4
(현명견적서)</t>
    <phoneticPr fontId="2" type="noConversion"/>
  </si>
  <si>
    <t>견 적 건 명 : 영상강의실 구축 부대공사 내역서</t>
    <phoneticPr fontId="36" type="noConversion"/>
  </si>
  <si>
    <t>◆ 사  업  비</t>
    <phoneticPr fontId="2" type="noConversion"/>
  </si>
  <si>
    <t>◆ 공   사   장   소   :</t>
    <phoneticPr fontId="2" type="noConversion"/>
  </si>
  <si>
    <t xml:space="preserve">   총  공  사  금  액 :</t>
    <phoneticPr fontId="2" type="noConversion"/>
  </si>
  <si>
    <t xml:space="preserve">   도  급  공  사  비 :</t>
    <phoneticPr fontId="2" type="noConversion"/>
  </si>
  <si>
    <t>HDMI Cable</t>
  </si>
  <si>
    <t>HDMI Cable</t>
    <phoneticPr fontId="2" type="noConversion"/>
  </si>
  <si>
    <t>10m</t>
  </si>
  <si>
    <t>10m</t>
    <phoneticPr fontId="2" type="noConversion"/>
  </si>
  <si>
    <t>30m</t>
  </si>
  <si>
    <t>30m</t>
    <phoneticPr fontId="2" type="noConversion"/>
  </si>
  <si>
    <t>EA</t>
  </si>
  <si>
    <t>EA</t>
    <phoneticPr fontId="2" type="noConversion"/>
  </si>
  <si>
    <t>LED전광판 설치</t>
  </si>
  <si>
    <t>LED전광판 설치</t>
    <phoneticPr fontId="2" type="noConversion"/>
  </si>
  <si>
    <t>1.25mm, 640×480×52mm</t>
  </si>
  <si>
    <t>1.25mm, 640×480×52mm</t>
    <phoneticPr fontId="2" type="noConversion"/>
  </si>
  <si>
    <t>9.22m² / 2400 X 3840mm</t>
    <phoneticPr fontId="2" type="noConversion"/>
  </si>
  <si>
    <t xml:space="preserve">                          구  분
  공 정 별 </t>
    <phoneticPr fontId="36" type="noConversion"/>
  </si>
  <si>
    <t>정통품 8-5-1</t>
    <phoneticPr fontId="2" type="noConversion"/>
  </si>
  <si>
    <t xml:space="preserve">정통품 4-8-1 </t>
    <phoneticPr fontId="2" type="noConversion"/>
  </si>
  <si>
    <t>2026년도 상반기 통신부문 노임 산출 근거</t>
    <phoneticPr fontId="36" type="noConversion"/>
  </si>
  <si>
    <t>2026년 상반기노임</t>
    <phoneticPr fontId="2" type="noConversion"/>
  </si>
  <si>
    <t>물품단가1
(조달식별번호)
(설치비여부)</t>
    <phoneticPr fontId="2" type="noConversion"/>
  </si>
  <si>
    <t>135,000
(24150622)
(하차도)</t>
    <phoneticPr fontId="2" type="noConversion"/>
  </si>
  <si>
    <t>440,000
(24453351)
(하차도)</t>
    <phoneticPr fontId="2" type="noConversion"/>
  </si>
  <si>
    <t>부가세 별도</t>
    <phoneticPr fontId="2" type="noConversion"/>
  </si>
  <si>
    <t>4,200mm 2개
2,300mm 7개 / 부가세 별도</t>
    <phoneticPr fontId="2" type="noConversion"/>
  </si>
  <si>
    <t>2026.      7.         .</t>
    <phoneticPr fontId="15" type="noConversion"/>
  </si>
  <si>
    <t>천원이하 절삭</t>
    <phoneticPr fontId="2" type="noConversion"/>
  </si>
  <si>
    <t>전광판 컨트롤러</t>
  </si>
  <si>
    <t>전광판 컨트롤러</t>
    <phoneticPr fontId="36" type="noConversion"/>
  </si>
  <si>
    <t>1. 컨트롤러</t>
    <phoneticPr fontId="2" type="noConversion"/>
  </si>
  <si>
    <t>대</t>
  </si>
  <si>
    <t>대</t>
    <phoneticPr fontId="36" type="noConversion"/>
  </si>
  <si>
    <t>HDMI케이블</t>
    <phoneticPr fontId="36" type="noConversion"/>
  </si>
  <si>
    <t>1. 10m</t>
    <phoneticPr fontId="36" type="noConversion"/>
  </si>
  <si>
    <t>1. 30m</t>
    <phoneticPr fontId="2" type="noConversion"/>
  </si>
  <si>
    <t>컨트롤러</t>
    <phoneticPr fontId="36" type="noConversion"/>
  </si>
  <si>
    <t>&gt; 전광판 컨트롤러</t>
    <phoneticPr fontId="36" type="noConversion"/>
  </si>
  <si>
    <t>케이블</t>
    <phoneticPr fontId="36" type="noConversion"/>
  </si>
  <si>
    <t>&gt; 광케이블 10m</t>
    <phoneticPr fontId="36" type="noConversion"/>
  </si>
  <si>
    <t>&gt; 광케이블 30m</t>
    <phoneticPr fontId="36" type="noConversion"/>
  </si>
  <si>
    <t>대</t>
    <phoneticPr fontId="36" type="noConversion"/>
  </si>
  <si>
    <t>물품단가2
(에이앤티정보)</t>
    <phoneticPr fontId="2" type="noConversion"/>
  </si>
  <si>
    <t>견    적    서</t>
    <phoneticPr fontId="36" type="noConversion"/>
  </si>
  <si>
    <t>발 송 번 호 :</t>
    <phoneticPr fontId="36" type="noConversion"/>
  </si>
  <si>
    <t>공  급  자</t>
    <phoneticPr fontId="36" type="noConversion"/>
  </si>
  <si>
    <t>등록번호</t>
    <phoneticPr fontId="36" type="noConversion"/>
  </si>
  <si>
    <t>334-88-02724</t>
    <phoneticPr fontId="36" type="noConversion"/>
  </si>
  <si>
    <t>작 성 일 자 :</t>
    <phoneticPr fontId="36" type="noConversion"/>
  </si>
  <si>
    <t>상   호</t>
    <phoneticPr fontId="36" type="noConversion"/>
  </si>
  <si>
    <t xml:space="preserve">          (주)에이앤티정보시스템</t>
    <phoneticPr fontId="36" type="noConversion"/>
  </si>
  <si>
    <t>대   표</t>
    <phoneticPr fontId="36" type="noConversion"/>
  </si>
  <si>
    <t>서   양   기       (印)</t>
    <phoneticPr fontId="36" type="noConversion"/>
  </si>
  <si>
    <t>주   소</t>
    <phoneticPr fontId="36" type="noConversion"/>
  </si>
  <si>
    <t xml:space="preserve">TEL :                               FAX : </t>
    <phoneticPr fontId="36" type="noConversion"/>
  </si>
  <si>
    <t>전   화</t>
    <phoneticPr fontId="36" type="noConversion"/>
  </si>
  <si>
    <t xml:space="preserve">TEL: 1899-4784/FAX: 062-973-4786
e-mail : yanggiseo@antinfosys.com </t>
    <phoneticPr fontId="36" type="noConversion"/>
  </si>
  <si>
    <t>下記와 같이 見積 합니다.</t>
    <phoneticPr fontId="36" type="noConversion"/>
  </si>
  <si>
    <t>업   태</t>
    <phoneticPr fontId="36" type="noConversion"/>
  </si>
  <si>
    <t>정보통신업</t>
    <phoneticPr fontId="36" type="noConversion"/>
  </si>
  <si>
    <t>종  목</t>
    <phoneticPr fontId="36" type="noConversion"/>
  </si>
  <si>
    <t>시스템 통합자문 및 구축</t>
    <phoneticPr fontId="36" type="noConversion"/>
  </si>
  <si>
    <t>건     명</t>
    <phoneticPr fontId="36" type="noConversion"/>
  </si>
  <si>
    <t>금     액</t>
    <phoneticPr fontId="36" type="noConversion"/>
  </si>
  <si>
    <t>순위</t>
    <phoneticPr fontId="36" type="noConversion"/>
  </si>
  <si>
    <t>품    명</t>
    <phoneticPr fontId="36" type="noConversion"/>
  </si>
  <si>
    <t>규    격</t>
    <phoneticPr fontId="36" type="noConversion"/>
  </si>
  <si>
    <t>단위</t>
    <phoneticPr fontId="36" type="noConversion"/>
  </si>
  <si>
    <t>단      가</t>
    <phoneticPr fontId="36" type="noConversion"/>
  </si>
  <si>
    <t>금      액</t>
    <phoneticPr fontId="36" type="noConversion"/>
  </si>
  <si>
    <t>식별번호</t>
    <phoneticPr fontId="36" type="noConversion"/>
  </si>
  <si>
    <t>무상지원</t>
    <phoneticPr fontId="36" type="noConversion"/>
  </si>
  <si>
    <t>소             계</t>
    <phoneticPr fontId="36" type="noConversion"/>
  </si>
  <si>
    <t>부 가  가 치 세</t>
    <phoneticPr fontId="36" type="noConversion"/>
  </si>
  <si>
    <t>합             계</t>
    <phoneticPr fontId="36" type="noConversion"/>
  </si>
  <si>
    <t>** 주요업무 : 정보통신공사, 시스템통합(SI)업, 시스템 컨설팅, CCTV, 주차관제시스템, 무선AP, 전산 네트워크 구축외</t>
    <phoneticPr fontId="36" type="noConversion"/>
  </si>
  <si>
    <t>** 담   당 : 서양기 (010-5541-4785)</t>
    <phoneticPr fontId="36" type="noConversion"/>
  </si>
  <si>
    <t>㈜에이앤티정보시스템(ANTIS)</t>
    <phoneticPr fontId="36" type="noConversion"/>
  </si>
  <si>
    <t>ANT2026-071402</t>
    <phoneticPr fontId="36" type="noConversion"/>
  </si>
  <si>
    <t>순천대학교 사회과학대학장 貴中</t>
    <phoneticPr fontId="36" type="noConversion"/>
  </si>
  <si>
    <t>참조 : 김재홍팀장님          Mail : jang3008@korea.kr</t>
    <phoneticPr fontId="36" type="noConversion"/>
  </si>
  <si>
    <t>강의실 LED전광판 부대공사 물품 견적 건</t>
    <phoneticPr fontId="36" type="noConversion"/>
  </si>
  <si>
    <t xml:space="preserve"> &gt; 합동강의실 부대공사</t>
    <phoneticPr fontId="36" type="noConversion"/>
  </si>
  <si>
    <t>구조용각형강관(40X40mm)
1.6T</t>
  </si>
  <si>
    <t>m</t>
  </si>
  <si>
    <t>컨트롤러(운영컴퓨터)</t>
  </si>
  <si>
    <t>LED전광판 프레임</t>
    <phoneticPr fontId="2" type="noConversion"/>
  </si>
  <si>
    <t>해당없음</t>
    <phoneticPr fontId="2" type="noConversion"/>
  </si>
  <si>
    <t>** 컨트롤러는 준비실 음향장비 랙에 설치 합니다.</t>
    <phoneticPr fontId="36" type="noConversion"/>
  </si>
  <si>
    <t xml:space="preserve">  순천대학교 사회교육대학 貴下</t>
    <phoneticPr fontId="36" type="noConversion"/>
  </si>
  <si>
    <t>견 적 번 호 : OT20260714-002</t>
    <phoneticPr fontId="36" type="noConversion"/>
  </si>
  <si>
    <t>견 적 일 자 : 2026년  07월  14일</t>
    <phoneticPr fontId="36" type="noConversion"/>
  </si>
  <si>
    <t>참        조 :  사회대학</t>
    <phoneticPr fontId="36" type="noConversion"/>
  </si>
  <si>
    <t>순천대학교 사회과학대학</t>
    <phoneticPr fontId="36" type="noConversion"/>
  </si>
  <si>
    <t>강의실 LED전광판 부대공사 내역서</t>
    <phoneticPr fontId="36" type="noConversion"/>
  </si>
  <si>
    <t>서반석 팀장</t>
    <phoneticPr fontId="36" type="noConversion"/>
  </si>
  <si>
    <t>010-6209-0157</t>
    <phoneticPr fontId="36" type="noConversion"/>
  </si>
  <si>
    <t>전남광주통합특별시 목포시 석현로 46
목포벤처문화지원센터 벤처동 303호</t>
    <phoneticPr fontId="36" type="noConversion"/>
  </si>
  <si>
    <t>애니메이션문화콘텐츠스쿨 융합캠퍼스 첨단 강의실 구축 통신공사</t>
    <phoneticPr fontId="2" type="noConversion"/>
  </si>
  <si>
    <t>국립 순천대학교 인문예술관(E6) 지하 합동강의실(B05)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</si>
</sst>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5" formatCode="\$#,##0.00_);\(\$#,##0.00\)"/>
    <numFmt numFmtId="176" formatCode="0.0%"/>
    <numFmt numFmtId="177" formatCode="#,##0_ "/>
    <numFmt numFmtId="178" formatCode="&quot;?#,##0.00;\-&quot;&quot;?&quot;#,##0.00"/>
    <numFmt numFmtId="179" formatCode="_ * #,##0_ ;_ * \-#,##0_ ;_ * &quot;-&quot;_ ;_ @_ "/>
    <numFmt numFmtId="180" formatCode="_ &quot;₩&quot;* #,##0_ ;_ &quot;₩&quot;* \-#,##0_ ;_ &quot;₩&quot;* &quot;-&quot;_ ;_ @_ "/>
    <numFmt numFmtId="181" formatCode="#."/>
    <numFmt numFmtId="182" formatCode="0.000"/>
    <numFmt numFmtId="183" formatCode="\-\2\2\4&quot; &quot;"/>
    <numFmt numFmtId="184" formatCode="\-\1&quot; &quot;"/>
    <numFmt numFmtId="185" formatCode="#,##0&quot;  &quot;"/>
    <numFmt numFmtId="186" formatCode="#,##0\ \ \ \ \ "/>
    <numFmt numFmtId="187" formatCode="#,##0.0&quot;     &quot;"/>
    <numFmt numFmtId="188" formatCode="\-\2\2\5&quot; &quot;"/>
    <numFmt numFmtId="189" formatCode="_-* #,##0_-;&quot;₩&quot;\!\-* #,##0_-;_-* &quot;-&quot;_-;_-@_-"/>
    <numFmt numFmtId="190" formatCode="\$#,##0\ ;\(\$#,##0\)"/>
    <numFmt numFmtId="191" formatCode="#,##0_ ;[Red]\-#,##0\ "/>
    <numFmt numFmtId="192" formatCode="0.0%;[Red]&quot;△&quot;0.0%"/>
    <numFmt numFmtId="193" formatCode="0.00%;[Red]&quot;△&quot;0.00%"/>
    <numFmt numFmtId="194" formatCode="0.000_);[Red]\(0.000\)"/>
    <numFmt numFmtId="195" formatCode="#,##0_);\(#,##0\)"/>
    <numFmt numFmtId="196" formatCode="&quot;$&quot;#,##0.00_);&quot;₩&quot;&quot;₩&quot;&quot;₩&quot;&quot;₩&quot;&quot;₩&quot;&quot;₩&quot;\(&quot;$&quot;#,##0.00&quot;₩&quot;&quot;₩&quot;&quot;₩&quot;&quot;₩&quot;&quot;₩&quot;&quot;₩&quot;\)"/>
    <numFmt numFmtId="197" formatCode="0.000%"/>
    <numFmt numFmtId="198" formatCode="0.00_);[Red]\(0.00\)"/>
    <numFmt numFmtId="199" formatCode="0.000_ "/>
    <numFmt numFmtId="200" formatCode="#,##0_);[Red]\(#,##0\)"/>
    <numFmt numFmtId="201" formatCode="&quot;문서번호 : HM-&quot;\,###"/>
    <numFmt numFmtId="202" formatCode="General&quot; SET&quot;"/>
  </numFmts>
  <fonts count="129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</font>
    <font>
      <sz val="12"/>
      <name val="¹UAAA¼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µ¸¿òÃ¼"/>
      <family val="3"/>
      <charset val="129"/>
    </font>
    <font>
      <sz val="12"/>
      <name val="μ¸¿oA¼"/>
      <family val="1"/>
      <charset val="129"/>
    </font>
    <font>
      <sz val="12"/>
      <name val="System"/>
      <family val="2"/>
      <charset val="129"/>
    </font>
    <font>
      <sz val="9"/>
      <name val="Times New Roman"/>
      <family val="1"/>
    </font>
    <font>
      <sz val="12"/>
      <name val="Arial MT"/>
      <family val="2"/>
    </font>
    <font>
      <u/>
      <sz val="14"/>
      <color indexed="36"/>
      <name val="Cordia New"/>
      <family val="2"/>
      <charset val="222"/>
    </font>
    <font>
      <u/>
      <sz val="8"/>
      <color indexed="12"/>
      <name val="Times New Roman"/>
      <family val="1"/>
    </font>
    <font>
      <b/>
      <i/>
      <sz val="10"/>
      <name val="명조"/>
      <family val="3"/>
      <charset val="129"/>
    </font>
    <font>
      <sz val="1"/>
      <color indexed="0"/>
      <name val="Courier"/>
      <family val="3"/>
    </font>
    <font>
      <sz val="1"/>
      <color indexed="16"/>
      <name val="Courier"/>
      <family val="3"/>
    </font>
    <font>
      <sz val="10"/>
      <color indexed="24"/>
      <name val="Arial"/>
      <family val="2"/>
    </font>
    <font>
      <sz val="9"/>
      <name val="으뜸체"/>
      <family val="1"/>
      <charset val="129"/>
    </font>
    <font>
      <i/>
      <sz val="12"/>
      <name val="굴림체"/>
      <family val="3"/>
      <charset val="129"/>
    </font>
    <font>
      <sz val="10"/>
      <name val="돋움"/>
      <family val="3"/>
      <charset val="129"/>
    </font>
    <font>
      <sz val="1"/>
      <color indexed="16"/>
      <name val="Courier New"/>
      <family val="3"/>
    </font>
    <font>
      <sz val="1"/>
      <color indexed="8"/>
      <name val="Courier New"/>
      <family val="3"/>
    </font>
    <font>
      <sz val="11"/>
      <name val="¾©"/>
      <family val="3"/>
      <charset val="129"/>
    </font>
    <font>
      <sz val="12"/>
      <name val="±¼¸²A¼"/>
      <family val="3"/>
      <charset val="129"/>
    </font>
    <font>
      <sz val="9"/>
      <name val="돋움체"/>
      <family val="3"/>
      <charset val="129"/>
    </font>
    <font>
      <sz val="9"/>
      <name val="맑은 고딕"/>
      <family val="3"/>
      <charset val="129"/>
    </font>
    <font>
      <b/>
      <sz val="9"/>
      <name val="돋움체"/>
      <family val="3"/>
      <charset val="129"/>
    </font>
    <font>
      <sz val="11"/>
      <name val="맑은 고딕"/>
      <family val="3"/>
      <charset val="129"/>
    </font>
    <font>
      <sz val="9"/>
      <color indexed="10"/>
      <name val="돋움체"/>
      <family val="3"/>
      <charset val="129"/>
    </font>
    <font>
      <b/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FF000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u/>
      <sz val="16"/>
      <color rgb="FF000000"/>
      <name val="굴림체"/>
      <family val="3"/>
      <charset val="129"/>
    </font>
    <font>
      <b/>
      <sz val="9"/>
      <color rgb="FFFF0000"/>
      <name val="돋움체"/>
      <family val="3"/>
      <charset val="129"/>
    </font>
    <font>
      <b/>
      <sz val="16"/>
      <name val="돋움"/>
      <family val="3"/>
      <charset val="129"/>
    </font>
    <font>
      <b/>
      <u/>
      <sz val="48"/>
      <name val="돋움"/>
      <family val="3"/>
      <charset val="129"/>
    </font>
    <font>
      <b/>
      <u/>
      <sz val="16"/>
      <name val="돋움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u/>
      <sz val="8.25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2"/>
      <name val="Arial"/>
      <family val="2"/>
    </font>
    <font>
      <b/>
      <sz val="14"/>
      <name val="Arial"/>
      <family val="2"/>
    </font>
    <font>
      <sz val="8"/>
      <name val="바탕"/>
      <family val="1"/>
      <charset val="129"/>
    </font>
    <font>
      <b/>
      <sz val="13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4"/>
      <name val="돋움"/>
      <family val="3"/>
      <charset val="129"/>
    </font>
    <font>
      <sz val="16"/>
      <name val="돋움"/>
      <family val="3"/>
      <charset val="129"/>
    </font>
    <font>
      <b/>
      <sz val="16"/>
      <name val="Arial"/>
      <family val="2"/>
    </font>
    <font>
      <sz val="11"/>
      <color theme="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u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3"/>
      <name val="맑은 고딕"/>
      <family val="3"/>
      <charset val="129"/>
      <scheme val="major"/>
    </font>
    <font>
      <u/>
      <sz val="13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0"/>
      <name val="새돋움"/>
      <family val="1"/>
      <charset val="129"/>
    </font>
    <font>
      <sz val="9"/>
      <name val="새돋움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새돋움"/>
      <family val="1"/>
      <charset val="129"/>
    </font>
    <font>
      <sz val="10"/>
      <name val="맑은 고딕"/>
      <family val="3"/>
      <charset val="129"/>
      <scheme val="minor"/>
    </font>
    <font>
      <sz val="10"/>
      <name val="새돋움"/>
      <family val="1"/>
      <charset val="129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92D050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83">
    <xf numFmtId="0" fontId="0" fillId="0" borderId="0">
      <alignment vertical="center"/>
    </xf>
    <xf numFmtId="0" fontId="7" fillId="0" borderId="0">
      <protection locked="0"/>
    </xf>
    <xf numFmtId="0" fontId="6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2" fillId="0" borderId="0">
      <alignment vertical="center"/>
    </xf>
    <xf numFmtId="0" fontId="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2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>
      <alignment vertical="center"/>
    </xf>
    <xf numFmtId="181" fontId="54" fillId="0" borderId="0">
      <protection locked="0"/>
    </xf>
    <xf numFmtId="181" fontId="5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6" fillId="0" borderId="0"/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5" fillId="0" borderId="0">
      <protection locked="0"/>
    </xf>
    <xf numFmtId="0" fontId="16" fillId="0" borderId="0" applyFont="0" applyFill="0" applyBorder="0" applyAlignment="0" applyProtection="0"/>
    <xf numFmtId="0" fontId="7" fillId="0" borderId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54" fillId="0" borderId="0">
      <protection locked="0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" fillId="0" borderId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1" fontId="54" fillId="0" borderId="0">
      <protection locked="0"/>
    </xf>
    <xf numFmtId="0" fontId="42" fillId="0" borderId="0"/>
    <xf numFmtId="0" fontId="8" fillId="0" borderId="0"/>
    <xf numFmtId="0" fontId="42" fillId="0" borderId="0"/>
    <xf numFmtId="0" fontId="42" fillId="0" borderId="0"/>
    <xf numFmtId="49" fontId="17" fillId="0" borderId="0" applyBorder="0"/>
    <xf numFmtId="37" fontId="9" fillId="0" borderId="0"/>
    <xf numFmtId="37" fontId="17" fillId="0" borderId="0"/>
    <xf numFmtId="0" fontId="57" fillId="0" borderId="0"/>
    <xf numFmtId="0" fontId="17" fillId="0" borderId="0"/>
    <xf numFmtId="0" fontId="3" fillId="0" borderId="0" applyFill="0" applyBorder="0" applyAlignment="0"/>
    <xf numFmtId="177" fontId="7" fillId="0" borderId="0" applyFill="0" applyBorder="0" applyAlignment="0"/>
    <xf numFmtId="182" fontId="43" fillId="0" borderId="0" applyFill="0" applyBorder="0" applyAlignment="0"/>
    <xf numFmtId="183" fontId="1" fillId="0" borderId="0" applyFill="0" applyBorder="0" applyAlignment="0"/>
    <xf numFmtId="184" fontId="1" fillId="0" borderId="0" applyFill="0" applyBorder="0" applyAlignment="0"/>
    <xf numFmtId="0" fontId="4" fillId="0" borderId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41" fontId="18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49" fillId="0" borderId="0">
      <protection locked="0"/>
    </xf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50" fillId="0" borderId="0" applyFont="0" applyFill="0" applyBorder="0" applyAlignment="0" applyProtection="0"/>
    <xf numFmtId="3" fontId="50" fillId="0" borderId="0" applyFont="0" applyFill="0" applyBorder="0" applyAlignment="0" applyProtection="0"/>
    <xf numFmtId="25" fontId="4" fillId="0" borderId="0" applyFill="0" applyBorder="0" applyAlignment="0" applyProtection="0"/>
    <xf numFmtId="0" fontId="18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49" fillId="0" borderId="0">
      <protection locked="0"/>
    </xf>
    <xf numFmtId="0" fontId="7" fillId="0" borderId="1" applyFill="0" applyBorder="0" applyAlignment="0"/>
    <xf numFmtId="0" fontId="4" fillId="0" borderId="0" applyFont="0" applyFill="0" applyBorder="0" applyAlignment="0" applyProtection="0"/>
    <xf numFmtId="186" fontId="14" fillId="0" borderId="0" applyFont="0" applyFill="0" applyBorder="0" applyAlignment="0" applyProtection="0"/>
    <xf numFmtId="190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185" fontId="1" fillId="0" borderId="0" applyFill="0" applyBorder="0" applyAlignment="0"/>
    <xf numFmtId="177" fontId="7" fillId="0" borderId="0" applyFill="0" applyBorder="0" applyAlignment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185" fontId="1" fillId="0" borderId="0" applyFill="0" applyBorder="0" applyAlignment="0"/>
    <xf numFmtId="177" fontId="7" fillId="0" borderId="0" applyFill="0" applyBorder="0" applyAlignment="0"/>
    <xf numFmtId="0" fontId="4" fillId="0" borderId="0" applyNumberFormat="0" applyFill="0" applyBorder="0" applyAlignment="0" applyProtection="0"/>
    <xf numFmtId="10" fontId="4" fillId="0" borderId="0" applyFill="0" applyBorder="0" applyAlignment="0" applyProtection="0"/>
    <xf numFmtId="176" fontId="4" fillId="0" borderId="0" applyFont="0" applyFill="0" applyBorder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49" fillId="0" borderId="0">
      <protection locked="0"/>
    </xf>
    <xf numFmtId="188" fontId="1" fillId="0" borderId="0" applyFont="0" applyFill="0" applyBorder="0" applyAlignment="0" applyProtection="0"/>
    <xf numFmtId="185" fontId="1" fillId="0" borderId="0" applyFill="0" applyBorder="0" applyAlignment="0"/>
    <xf numFmtId="177" fontId="7" fillId="0" borderId="0" applyFill="0" applyBorder="0" applyAlignment="0"/>
    <xf numFmtId="3" fontId="47" fillId="0" borderId="2"/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3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181" fontId="55" fillId="0" borderId="0">
      <protection locked="0"/>
    </xf>
    <xf numFmtId="192" fontId="14" fillId="0" borderId="0" applyFont="0" applyFill="0" applyBorder="0" applyProtection="0">
      <alignment horizontal="center" vertical="center"/>
    </xf>
    <xf numFmtId="193" fontId="14" fillId="0" borderId="0" applyFont="0" applyFill="0" applyBorder="0" applyProtection="0">
      <alignment horizontal="center" vertical="center"/>
    </xf>
    <xf numFmtId="9" fontId="13" fillId="23" borderId="0" applyFill="0" applyBorder="0" applyProtection="0">
      <alignment horizontal="right"/>
    </xf>
    <xf numFmtId="10" fontId="13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19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5" borderId="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8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8" borderId="3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21" borderId="11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48" fillId="0" borderId="0">
      <protection locked="0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180" fontId="7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53" fillId="0" borderId="0" applyFont="0" applyFill="0" applyBorder="0" applyAlignment="0" applyProtection="0"/>
    <xf numFmtId="42" fontId="53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68" fillId="0" borderId="0"/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3" fillId="0" borderId="0"/>
    <xf numFmtId="0" fontId="69" fillId="0" borderId="0">
      <alignment vertical="center"/>
    </xf>
    <xf numFmtId="0" fontId="7" fillId="0" borderId="0"/>
    <xf numFmtId="0" fontId="3" fillId="0" borderId="0"/>
    <xf numFmtId="0" fontId="69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37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51" fillId="0" borderId="0"/>
    <xf numFmtId="0" fontId="1" fillId="0" borderId="0">
      <alignment vertical="center"/>
    </xf>
    <xf numFmtId="0" fontId="69" fillId="0" borderId="0">
      <alignment vertical="center"/>
    </xf>
    <xf numFmtId="0" fontId="3" fillId="0" borderId="0"/>
    <xf numFmtId="0" fontId="7" fillId="0" borderId="12">
      <alignment vertical="center" wrapText="1"/>
    </xf>
    <xf numFmtId="0" fontId="10" fillId="0" borderId="0"/>
    <xf numFmtId="0" fontId="3" fillId="0" borderId="1" applyNumberFormat="0" applyFill="0" applyProtection="0">
      <alignment vertical="center"/>
    </xf>
    <xf numFmtId="0" fontId="4" fillId="0" borderId="0"/>
    <xf numFmtId="0" fontId="7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6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555">
    <xf numFmtId="0" fontId="0" fillId="0" borderId="0" xfId="0">
      <alignment vertical="center"/>
    </xf>
    <xf numFmtId="41" fontId="10" fillId="0" borderId="0" xfId="326" applyNumberFormat="1" applyFont="1" applyAlignment="1">
      <alignment vertical="center"/>
    </xf>
    <xf numFmtId="41" fontId="10" fillId="0" borderId="0" xfId="225" applyFont="1" applyAlignment="1">
      <alignment vertical="center"/>
    </xf>
    <xf numFmtId="3" fontId="10" fillId="0" borderId="0" xfId="326" applyNumberFormat="1" applyFont="1" applyAlignment="1">
      <alignment horizontal="center" vertical="center"/>
    </xf>
    <xf numFmtId="0" fontId="10" fillId="0" borderId="0" xfId="326" applyFont="1" applyAlignment="1">
      <alignment vertical="center"/>
    </xf>
    <xf numFmtId="0" fontId="58" fillId="0" borderId="0" xfId="335" applyFont="1">
      <alignment vertical="center"/>
    </xf>
    <xf numFmtId="3" fontId="58" fillId="0" borderId="0" xfId="335" applyNumberFormat="1" applyFont="1">
      <alignment vertical="center"/>
    </xf>
    <xf numFmtId="42" fontId="58" fillId="0" borderId="14" xfId="335" applyNumberFormat="1" applyFont="1" applyBorder="1" applyAlignment="1">
      <alignment horizontal="left" vertical="center" shrinkToFit="1"/>
    </xf>
    <xf numFmtId="42" fontId="58" fillId="0" borderId="12" xfId="335" applyNumberFormat="1" applyFont="1" applyBorder="1" applyAlignment="1">
      <alignment vertical="center" shrinkToFit="1"/>
    </xf>
    <xf numFmtId="0" fontId="58" fillId="0" borderId="12" xfId="335" applyFont="1" applyBorder="1" applyAlignment="1">
      <alignment horizontal="center" vertical="center" shrinkToFit="1"/>
    </xf>
    <xf numFmtId="3" fontId="58" fillId="0" borderId="12" xfId="335" applyNumberFormat="1" applyFont="1" applyBorder="1" applyAlignment="1">
      <alignment horizontal="right" vertical="center" shrinkToFit="1"/>
    </xf>
    <xf numFmtId="0" fontId="58" fillId="0" borderId="13" xfId="335" applyFont="1" applyBorder="1" applyAlignment="1">
      <alignment horizontal="right" vertical="center" shrinkToFit="1"/>
    </xf>
    <xf numFmtId="0" fontId="58" fillId="0" borderId="14" xfId="335" applyFont="1" applyBorder="1" applyAlignment="1">
      <alignment horizontal="left" vertical="center" shrinkToFit="1"/>
    </xf>
    <xf numFmtId="0" fontId="58" fillId="0" borderId="14" xfId="335" applyFont="1" applyBorder="1" applyAlignment="1">
      <alignment vertical="center" shrinkToFit="1"/>
    </xf>
    <xf numFmtId="0" fontId="58" fillId="0" borderId="16" xfId="335" applyFont="1" applyBorder="1" applyAlignment="1">
      <alignment horizontal="center" vertical="center" shrinkToFit="1"/>
    </xf>
    <xf numFmtId="0" fontId="58" fillId="0" borderId="15" xfId="335" applyFont="1" applyBorder="1" applyAlignment="1">
      <alignment horizontal="center" vertical="center" shrinkToFit="1"/>
    </xf>
    <xf numFmtId="0" fontId="58" fillId="0" borderId="15" xfId="335" applyFont="1" applyBorder="1" applyAlignment="1">
      <alignment horizontal="right" vertical="center" shrinkToFit="1"/>
    </xf>
    <xf numFmtId="3" fontId="58" fillId="0" borderId="15" xfId="335" applyNumberFormat="1" applyFont="1" applyBorder="1" applyAlignment="1">
      <alignment horizontal="right" vertical="center" shrinkToFit="1"/>
    </xf>
    <xf numFmtId="0" fontId="58" fillId="0" borderId="20" xfId="335" applyFont="1" applyBorder="1" applyAlignment="1">
      <alignment horizontal="right" vertical="center" shrinkToFit="1"/>
    </xf>
    <xf numFmtId="0" fontId="58" fillId="0" borderId="12" xfId="335" applyFont="1" applyBorder="1" applyAlignment="1">
      <alignment horizontal="center" vertical="center"/>
    </xf>
    <xf numFmtId="198" fontId="58" fillId="23" borderId="21" xfId="335" applyNumberFormat="1" applyFont="1" applyFill="1" applyBorder="1" applyAlignment="1">
      <alignment horizontal="center" vertical="center" shrinkToFit="1"/>
    </xf>
    <xf numFmtId="0" fontId="58" fillId="23" borderId="22" xfId="335" applyFont="1" applyFill="1" applyBorder="1" applyAlignment="1">
      <alignment horizontal="center" vertical="center" shrinkToFit="1"/>
    </xf>
    <xf numFmtId="198" fontId="58" fillId="23" borderId="12" xfId="335" applyNumberFormat="1" applyFont="1" applyFill="1" applyBorder="1" applyAlignment="1">
      <alignment horizontal="center" vertical="center" shrinkToFit="1"/>
    </xf>
    <xf numFmtId="199" fontId="58" fillId="23" borderId="21" xfId="335" applyNumberFormat="1" applyFont="1" applyFill="1" applyBorder="1" applyAlignment="1">
      <alignment horizontal="center" vertical="center" shrinkToFit="1"/>
    </xf>
    <xf numFmtId="41" fontId="58" fillId="23" borderId="14" xfId="335" applyNumberFormat="1" applyFont="1" applyFill="1" applyBorder="1" applyAlignment="1">
      <alignment horizontal="left" vertical="center" wrapText="1"/>
    </xf>
    <xf numFmtId="0" fontId="58" fillId="23" borderId="12" xfId="335" applyFont="1" applyFill="1" applyBorder="1" applyAlignment="1">
      <alignment horizontal="center" vertical="center" shrinkToFit="1"/>
    </xf>
    <xf numFmtId="0" fontId="58" fillId="0" borderId="16" xfId="335" applyFont="1" applyBorder="1" applyAlignment="1">
      <alignment horizontal="center" vertical="center"/>
    </xf>
    <xf numFmtId="0" fontId="58" fillId="0" borderId="15" xfId="335" applyFont="1" applyBorder="1" applyAlignment="1">
      <alignment horizontal="center" vertical="center"/>
    </xf>
    <xf numFmtId="40" fontId="58" fillId="0" borderId="15" xfId="335" applyNumberFormat="1" applyFont="1" applyBorder="1" applyAlignment="1">
      <alignment horizontal="center" vertical="center" shrinkToFit="1"/>
    </xf>
    <xf numFmtId="0" fontId="59" fillId="0" borderId="12" xfId="335" applyFont="1" applyBorder="1">
      <alignment vertical="center"/>
    </xf>
    <xf numFmtId="0" fontId="59" fillId="0" borderId="12" xfId="335" applyFont="1" applyBorder="1" applyAlignment="1">
      <alignment horizontal="center" vertical="center"/>
    </xf>
    <xf numFmtId="0" fontId="61" fillId="0" borderId="0" xfId="335" applyFont="1">
      <alignment vertical="center"/>
    </xf>
    <xf numFmtId="0" fontId="58" fillId="23" borderId="0" xfId="335" applyFont="1" applyFill="1">
      <alignment vertical="center"/>
    </xf>
    <xf numFmtId="3" fontId="58" fillId="23" borderId="1" xfId="335" applyNumberFormat="1" applyFont="1" applyFill="1" applyBorder="1" applyAlignment="1">
      <alignment horizontal="center" vertical="center"/>
    </xf>
    <xf numFmtId="42" fontId="58" fillId="23" borderId="12" xfId="335" applyNumberFormat="1" applyFont="1" applyFill="1" applyBorder="1" applyAlignment="1">
      <alignment vertical="center" shrinkToFit="1"/>
    </xf>
    <xf numFmtId="0" fontId="58" fillId="23" borderId="13" xfId="335" applyFont="1" applyFill="1" applyBorder="1" applyAlignment="1">
      <alignment horizontal="right" vertical="center" shrinkToFit="1"/>
    </xf>
    <xf numFmtId="0" fontId="62" fillId="0" borderId="14" xfId="335" applyFont="1" applyBorder="1" applyAlignment="1">
      <alignment horizontal="left" vertical="center" shrinkToFit="1"/>
    </xf>
    <xf numFmtId="0" fontId="62" fillId="0" borderId="12" xfId="335" applyFont="1" applyBorder="1" applyAlignment="1">
      <alignment horizontal="center" vertical="center" shrinkToFit="1"/>
    </xf>
    <xf numFmtId="3" fontId="62" fillId="0" borderId="12" xfId="335" applyNumberFormat="1" applyFont="1" applyBorder="1" applyAlignment="1">
      <alignment horizontal="right" vertical="center" shrinkToFit="1"/>
    </xf>
    <xf numFmtId="0" fontId="59" fillId="0" borderId="0" xfId="335" applyFont="1">
      <alignment vertical="center"/>
    </xf>
    <xf numFmtId="3" fontId="59" fillId="0" borderId="0" xfId="335" applyNumberFormat="1" applyFont="1">
      <alignment vertical="center"/>
    </xf>
    <xf numFmtId="0" fontId="63" fillId="0" borderId="0" xfId="335" applyFont="1" applyAlignment="1">
      <alignment vertical="center" shrinkToFit="1"/>
    </xf>
    <xf numFmtId="3" fontId="63" fillId="0" borderId="0" xfId="335" applyNumberFormat="1" applyFont="1" applyAlignment="1">
      <alignment horizontal="center" vertical="center"/>
    </xf>
    <xf numFmtId="0" fontId="63" fillId="0" borderId="0" xfId="335" applyFont="1" applyAlignment="1">
      <alignment horizontal="center" vertical="center"/>
    </xf>
    <xf numFmtId="0" fontId="63" fillId="0" borderId="0" xfId="335" applyFont="1" applyAlignment="1">
      <alignment horizontal="right" vertical="center"/>
    </xf>
    <xf numFmtId="0" fontId="63" fillId="0" borderId="0" xfId="335" applyFont="1" applyAlignment="1">
      <alignment horizontal="left" vertical="center"/>
    </xf>
    <xf numFmtId="0" fontId="59" fillId="0" borderId="0" xfId="335" applyFont="1" applyAlignment="1">
      <alignment horizontal="left" vertical="center"/>
    </xf>
    <xf numFmtId="0" fontId="59" fillId="0" borderId="0" xfId="335" applyFont="1" applyAlignment="1">
      <alignment vertical="center" shrinkToFit="1"/>
    </xf>
    <xf numFmtId="3" fontId="59" fillId="0" borderId="0" xfId="335" applyNumberFormat="1" applyFont="1" applyAlignment="1">
      <alignment horizontal="center" vertical="center"/>
    </xf>
    <xf numFmtId="0" fontId="59" fillId="0" borderId="0" xfId="335" applyFont="1" applyAlignment="1">
      <alignment horizontal="center" vertical="center"/>
    </xf>
    <xf numFmtId="3" fontId="59" fillId="0" borderId="0" xfId="335" applyNumberFormat="1" applyFont="1" applyAlignment="1">
      <alignment horizontal="right" vertical="center"/>
    </xf>
    <xf numFmtId="0" fontId="58" fillId="23" borderId="1" xfId="335" applyFont="1" applyFill="1" applyBorder="1" applyAlignment="1">
      <alignment horizontal="center" vertical="center" shrinkToFit="1"/>
    </xf>
    <xf numFmtId="0" fontId="59" fillId="23" borderId="0" xfId="335" applyFont="1" applyFill="1">
      <alignment vertical="center"/>
    </xf>
    <xf numFmtId="0" fontId="59" fillId="23" borderId="12" xfId="335" applyFont="1" applyFill="1" applyBorder="1" applyAlignment="1">
      <alignment horizontal="center" vertical="center"/>
    </xf>
    <xf numFmtId="3" fontId="59" fillId="23" borderId="12" xfId="335" applyNumberFormat="1" applyFont="1" applyFill="1" applyBorder="1" applyAlignment="1">
      <alignment horizontal="center" vertical="center" wrapText="1"/>
    </xf>
    <xf numFmtId="3" fontId="59" fillId="0" borderId="12" xfId="335" applyNumberFormat="1" applyFont="1" applyBorder="1" applyAlignment="1">
      <alignment horizontal="center" vertical="center"/>
    </xf>
    <xf numFmtId="0" fontId="59" fillId="0" borderId="12" xfId="335" applyFont="1" applyBorder="1" applyAlignment="1">
      <alignment horizontal="left" vertical="center" indent="1"/>
    </xf>
    <xf numFmtId="177" fontId="59" fillId="0" borderId="12" xfId="335" applyNumberFormat="1" applyFont="1" applyBorder="1" applyAlignment="1">
      <alignment horizontal="center" vertical="center"/>
    </xf>
    <xf numFmtId="3" fontId="64" fillId="0" borderId="12" xfId="335" applyNumberFormat="1" applyFont="1" applyBorder="1" applyAlignment="1">
      <alignment horizontal="center" vertical="center" wrapText="1"/>
    </xf>
    <xf numFmtId="177" fontId="59" fillId="0" borderId="12" xfId="335" applyNumberFormat="1" applyFont="1" applyBorder="1">
      <alignment vertical="center"/>
    </xf>
    <xf numFmtId="3" fontId="64" fillId="0" borderId="12" xfId="335" applyNumberFormat="1" applyFont="1" applyBorder="1" applyAlignment="1">
      <alignment horizontal="center" vertical="center"/>
    </xf>
    <xf numFmtId="3" fontId="65" fillId="0" borderId="12" xfId="335" applyNumberFormat="1" applyFont="1" applyBorder="1" applyAlignment="1">
      <alignment horizontal="center" vertical="center"/>
    </xf>
    <xf numFmtId="0" fontId="61" fillId="0" borderId="0" xfId="335" applyFont="1" applyAlignment="1">
      <alignment horizontal="center" vertical="center"/>
    </xf>
    <xf numFmtId="0" fontId="70" fillId="0" borderId="0" xfId="334" applyFont="1" applyAlignment="1">
      <alignment vertical="center"/>
    </xf>
    <xf numFmtId="0" fontId="71" fillId="0" borderId="0" xfId="334" applyFont="1" applyAlignment="1">
      <alignment vertical="center"/>
    </xf>
    <xf numFmtId="0" fontId="72" fillId="0" borderId="0" xfId="334" applyFont="1" applyAlignment="1">
      <alignment vertical="center"/>
    </xf>
    <xf numFmtId="0" fontId="71" fillId="0" borderId="0" xfId="334" applyFont="1" applyAlignment="1">
      <alignment horizontal="left" vertical="center"/>
    </xf>
    <xf numFmtId="0" fontId="72" fillId="0" borderId="0" xfId="334" applyFont="1" applyAlignment="1">
      <alignment horizontal="left" vertical="center"/>
    </xf>
    <xf numFmtId="0" fontId="72" fillId="0" borderId="23" xfId="334" applyFont="1" applyBorder="1" applyAlignment="1">
      <alignment vertical="center"/>
    </xf>
    <xf numFmtId="0" fontId="72" fillId="0" borderId="23" xfId="334" applyFont="1" applyBorder="1" applyAlignment="1">
      <alignment horizontal="left" vertical="center"/>
    </xf>
    <xf numFmtId="3" fontId="72" fillId="0" borderId="24" xfId="334" applyNumberFormat="1" applyFont="1" applyBorder="1" applyAlignment="1">
      <alignment horizontal="center" vertical="center"/>
    </xf>
    <xf numFmtId="177" fontId="72" fillId="0" borderId="18" xfId="334" applyNumberFormat="1" applyFont="1" applyBorder="1" applyAlignment="1">
      <alignment vertical="center"/>
    </xf>
    <xf numFmtId="177" fontId="72" fillId="0" borderId="21" xfId="334" applyNumberFormat="1" applyFont="1" applyBorder="1" applyAlignment="1">
      <alignment vertical="center"/>
    </xf>
    <xf numFmtId="177" fontId="72" fillId="0" borderId="25" xfId="334" applyNumberFormat="1" applyFont="1" applyBorder="1" applyAlignment="1">
      <alignment vertical="center"/>
    </xf>
    <xf numFmtId="0" fontId="72" fillId="0" borderId="0" xfId="334" applyFont="1" applyAlignment="1">
      <alignment horizontal="center" vertical="center"/>
    </xf>
    <xf numFmtId="10" fontId="72" fillId="0" borderId="26" xfId="334" applyNumberFormat="1" applyFont="1" applyBorder="1" applyAlignment="1">
      <alignment horizontal="left" vertical="center"/>
    </xf>
    <xf numFmtId="177" fontId="72" fillId="0" borderId="27" xfId="334" applyNumberFormat="1" applyFont="1" applyBorder="1" applyAlignment="1">
      <alignment vertical="center"/>
    </xf>
    <xf numFmtId="197" fontId="72" fillId="0" borderId="26" xfId="334" applyNumberFormat="1" applyFont="1" applyBorder="1" applyAlignment="1">
      <alignment horizontal="left" vertical="center"/>
    </xf>
    <xf numFmtId="0" fontId="72" fillId="0" borderId="28" xfId="334" applyFont="1" applyBorder="1" applyAlignment="1">
      <alignment horizontal="center" vertical="center"/>
    </xf>
    <xf numFmtId="177" fontId="72" fillId="0" borderId="12" xfId="334" applyNumberFormat="1" applyFont="1" applyBorder="1" applyAlignment="1">
      <alignment vertical="center"/>
    </xf>
    <xf numFmtId="0" fontId="72" fillId="0" borderId="29" xfId="334" applyFont="1" applyBorder="1" applyAlignment="1">
      <alignment horizontal="center" vertical="center"/>
    </xf>
    <xf numFmtId="10" fontId="72" fillId="0" borderId="30" xfId="334" applyNumberFormat="1" applyFont="1" applyBorder="1" applyAlignment="1">
      <alignment horizontal="left" vertical="center"/>
    </xf>
    <xf numFmtId="0" fontId="72" fillId="0" borderId="31" xfId="334" applyFont="1" applyBorder="1" applyAlignment="1">
      <alignment horizontal="center" vertical="center"/>
    </xf>
    <xf numFmtId="177" fontId="72" fillId="0" borderId="15" xfId="334" applyNumberFormat="1" applyFont="1" applyBorder="1" applyAlignment="1">
      <alignment vertical="center"/>
    </xf>
    <xf numFmtId="3" fontId="72" fillId="0" borderId="0" xfId="334" applyNumberFormat="1" applyFont="1" applyAlignment="1">
      <alignment vertical="center"/>
    </xf>
    <xf numFmtId="0" fontId="72" fillId="26" borderId="0" xfId="334" applyFont="1" applyFill="1" applyAlignment="1">
      <alignment vertical="center"/>
    </xf>
    <xf numFmtId="41" fontId="72" fillId="26" borderId="0" xfId="185" applyFont="1" applyFill="1" applyAlignment="1">
      <alignment vertical="center"/>
    </xf>
    <xf numFmtId="41" fontId="72" fillId="26" borderId="0" xfId="185" applyFont="1" applyFill="1" applyAlignment="1">
      <alignment horizontal="left" vertical="center"/>
    </xf>
    <xf numFmtId="0" fontId="72" fillId="0" borderId="32" xfId="334" applyFont="1" applyBorder="1" applyAlignment="1">
      <alignment horizontal="center" vertical="center"/>
    </xf>
    <xf numFmtId="0" fontId="72" fillId="0" borderId="33" xfId="334" applyFont="1" applyBorder="1" applyAlignment="1">
      <alignment horizontal="center" vertical="center"/>
    </xf>
    <xf numFmtId="0" fontId="72" fillId="0" borderId="34" xfId="334" applyFont="1" applyBorder="1" applyAlignment="1">
      <alignment horizontal="center" vertical="center"/>
    </xf>
    <xf numFmtId="0" fontId="3" fillId="0" borderId="28" xfId="334" applyBorder="1" applyAlignment="1">
      <alignment horizontal="center" vertical="center"/>
    </xf>
    <xf numFmtId="0" fontId="72" fillId="0" borderId="35" xfId="334" applyFont="1" applyBorder="1" applyAlignment="1">
      <alignment horizontal="center" vertical="center"/>
    </xf>
    <xf numFmtId="0" fontId="72" fillId="0" borderId="36" xfId="334" applyFont="1" applyBorder="1" applyAlignment="1">
      <alignment horizontal="center" vertical="center"/>
    </xf>
    <xf numFmtId="3" fontId="59" fillId="27" borderId="12" xfId="335" applyNumberFormat="1" applyFont="1" applyFill="1" applyBorder="1" applyAlignment="1">
      <alignment horizontal="center" vertical="center"/>
    </xf>
    <xf numFmtId="0" fontId="67" fillId="0" borderId="0" xfId="0" applyFont="1">
      <alignment vertical="center"/>
    </xf>
    <xf numFmtId="0" fontId="67" fillId="0" borderId="0" xfId="0" applyFont="1" applyAlignment="1">
      <alignment horizontal="center" vertical="center"/>
    </xf>
    <xf numFmtId="3" fontId="74" fillId="0" borderId="12" xfId="335" applyNumberFormat="1" applyFont="1" applyBorder="1" applyAlignment="1">
      <alignment horizontal="center" vertical="center"/>
    </xf>
    <xf numFmtId="0" fontId="75" fillId="0" borderId="12" xfId="335" applyFont="1" applyBorder="1">
      <alignment vertical="center"/>
    </xf>
    <xf numFmtId="0" fontId="74" fillId="0" borderId="12" xfId="335" applyFont="1" applyBorder="1" applyAlignment="1">
      <alignment vertical="center" shrinkToFit="1"/>
    </xf>
    <xf numFmtId="0" fontId="74" fillId="0" borderId="12" xfId="335" applyFont="1" applyBorder="1" applyAlignment="1">
      <alignment horizontal="center" vertical="center"/>
    </xf>
    <xf numFmtId="3" fontId="74" fillId="0" borderId="12" xfId="335" applyNumberFormat="1" applyFont="1" applyBorder="1">
      <alignment vertical="center"/>
    </xf>
    <xf numFmtId="0" fontId="74" fillId="0" borderId="12" xfId="335" applyFont="1" applyBorder="1">
      <alignment vertical="center"/>
    </xf>
    <xf numFmtId="4" fontId="74" fillId="0" borderId="12" xfId="335" applyNumberFormat="1" applyFont="1" applyBorder="1" applyAlignment="1">
      <alignment horizontal="center" vertical="center"/>
    </xf>
    <xf numFmtId="194" fontId="58" fillId="23" borderId="21" xfId="335" applyNumberFormat="1" applyFont="1" applyFill="1" applyBorder="1" applyAlignment="1">
      <alignment horizontal="center" vertical="center" shrinkToFit="1"/>
    </xf>
    <xf numFmtId="0" fontId="74" fillId="0" borderId="12" xfId="335" applyFont="1" applyBorder="1" applyAlignment="1">
      <alignment horizontal="center" vertical="center"/>
    </xf>
    <xf numFmtId="0" fontId="74" fillId="0" borderId="12" xfId="335" applyFont="1" applyBorder="1" applyAlignment="1">
      <alignment horizontal="center" vertical="center" wrapText="1"/>
    </xf>
    <xf numFmtId="0" fontId="58" fillId="23" borderId="1" xfId="335" applyFont="1" applyFill="1" applyBorder="1" applyAlignment="1">
      <alignment vertical="center" shrinkToFit="1"/>
    </xf>
    <xf numFmtId="0" fontId="74" fillId="0" borderId="12" xfId="335" applyFont="1" applyBorder="1" applyAlignment="1">
      <alignment horizontal="center" vertical="center"/>
    </xf>
    <xf numFmtId="0" fontId="58" fillId="23" borderId="1" xfId="335" applyFont="1" applyFill="1" applyBorder="1" applyAlignment="1">
      <alignment horizontal="center" vertical="center" shrinkToFit="1"/>
    </xf>
    <xf numFmtId="0" fontId="67" fillId="0" borderId="1" xfId="0" applyFont="1" applyFill="1" applyBorder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0" fontId="67" fillId="0" borderId="0" xfId="0" applyFont="1" applyFill="1">
      <alignment vertical="center"/>
    </xf>
    <xf numFmtId="0" fontId="75" fillId="0" borderId="41" xfId="335" applyFont="1" applyBorder="1" applyAlignment="1">
      <alignment vertical="center"/>
    </xf>
    <xf numFmtId="49" fontId="58" fillId="0" borderId="0" xfId="335" applyNumberFormat="1" applyFont="1">
      <alignment vertical="center"/>
    </xf>
    <xf numFmtId="3" fontId="74" fillId="0" borderId="13" xfId="326" applyNumberFormat="1" applyFont="1" applyBorder="1" applyAlignment="1">
      <alignment horizontal="center" vertical="center"/>
    </xf>
    <xf numFmtId="0" fontId="74" fillId="0" borderId="14" xfId="326" applyFont="1" applyBorder="1" applyAlignment="1">
      <alignment vertical="center"/>
    </xf>
    <xf numFmtId="0" fontId="74" fillId="0" borderId="12" xfId="326" applyFont="1" applyBorder="1" applyAlignment="1">
      <alignment vertical="center"/>
    </xf>
    <xf numFmtId="42" fontId="74" fillId="0" borderId="12" xfId="326" applyNumberFormat="1" applyFont="1" applyBorder="1" applyAlignment="1">
      <alignment horizontal="left" vertical="center"/>
    </xf>
    <xf numFmtId="3" fontId="74" fillId="0" borderId="12" xfId="326" applyNumberFormat="1" applyFont="1" applyBorder="1" applyAlignment="1">
      <alignment vertical="center"/>
    </xf>
    <xf numFmtId="41" fontId="74" fillId="0" borderId="12" xfId="170" applyFont="1" applyBorder="1" applyAlignment="1">
      <alignment vertical="center"/>
    </xf>
    <xf numFmtId="3" fontId="74" fillId="0" borderId="13" xfId="326" applyNumberFormat="1" applyFont="1" applyBorder="1" applyAlignment="1">
      <alignment horizontal="right" vertical="center"/>
    </xf>
    <xf numFmtId="10" fontId="74" fillId="0" borderId="12" xfId="0" applyNumberFormat="1" applyFont="1" applyBorder="1" applyAlignment="1">
      <alignment horizontal="center" vertical="center"/>
    </xf>
    <xf numFmtId="0" fontId="74" fillId="0" borderId="12" xfId="0" applyFont="1" applyBorder="1">
      <alignment vertical="center"/>
    </xf>
    <xf numFmtId="0" fontId="74" fillId="0" borderId="13" xfId="326" applyFont="1" applyBorder="1" applyAlignment="1">
      <alignment vertical="center"/>
    </xf>
    <xf numFmtId="0" fontId="74" fillId="0" borderId="16" xfId="326" applyFont="1" applyBorder="1" applyAlignment="1">
      <alignment vertical="center"/>
    </xf>
    <xf numFmtId="0" fontId="74" fillId="0" borderId="15" xfId="326" applyFont="1" applyBorder="1" applyAlignment="1">
      <alignment horizontal="center" vertical="center"/>
    </xf>
    <xf numFmtId="0" fontId="74" fillId="0" borderId="15" xfId="326" applyFont="1" applyBorder="1" applyAlignment="1">
      <alignment vertical="center"/>
    </xf>
    <xf numFmtId="3" fontId="74" fillId="0" borderId="20" xfId="326" applyNumberFormat="1" applyFont="1" applyBorder="1" applyAlignment="1">
      <alignment horizontal="center" vertical="center"/>
    </xf>
    <xf numFmtId="3" fontId="74" fillId="0" borderId="12" xfId="335" applyNumberFormat="1" applyFont="1" applyBorder="1" applyAlignment="1">
      <alignment horizontal="center" vertical="center"/>
    </xf>
    <xf numFmtId="0" fontId="67" fillId="0" borderId="64" xfId="0" applyFont="1" applyFill="1" applyBorder="1" applyAlignment="1">
      <alignment horizontal="left" vertical="center"/>
    </xf>
    <xf numFmtId="0" fontId="67" fillId="0" borderId="66" xfId="0" applyFont="1" applyFill="1" applyBorder="1" applyAlignment="1">
      <alignment horizontal="center" vertical="center"/>
    </xf>
    <xf numFmtId="0" fontId="67" fillId="0" borderId="67" xfId="0" applyFont="1" applyFill="1" applyBorder="1" applyAlignment="1">
      <alignment horizontal="right" vertical="center"/>
    </xf>
    <xf numFmtId="0" fontId="67" fillId="0" borderId="68" xfId="0" applyFont="1" applyFill="1" applyBorder="1" applyAlignment="1">
      <alignment horizontal="right" vertical="center"/>
    </xf>
    <xf numFmtId="0" fontId="67" fillId="0" borderId="69" xfId="0" applyFont="1" applyFill="1" applyBorder="1" applyAlignment="1">
      <alignment horizontal="left" vertical="center"/>
    </xf>
    <xf numFmtId="0" fontId="67" fillId="0" borderId="71" xfId="0" applyFont="1" applyBorder="1" applyAlignment="1">
      <alignment horizontal="center" vertical="center"/>
    </xf>
    <xf numFmtId="0" fontId="67" fillId="0" borderId="72" xfId="0" applyFont="1" applyFill="1" applyBorder="1" applyAlignment="1">
      <alignment horizontal="center" vertical="center"/>
    </xf>
    <xf numFmtId="0" fontId="67" fillId="0" borderId="73" xfId="0" applyFont="1" applyFill="1" applyBorder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7" fillId="0" borderId="60" xfId="0" applyFont="1" applyFill="1" applyBorder="1" applyAlignment="1">
      <alignment horizontal="center" vertical="center"/>
    </xf>
    <xf numFmtId="0" fontId="67" fillId="0" borderId="65" xfId="0" applyFont="1" applyFill="1" applyBorder="1" applyAlignment="1">
      <alignment horizontal="left" vertical="center"/>
    </xf>
    <xf numFmtId="41" fontId="0" fillId="0" borderId="0" xfId="170" applyFont="1">
      <alignment vertical="center"/>
    </xf>
    <xf numFmtId="41" fontId="67" fillId="0" borderId="60" xfId="170" applyFont="1" applyFill="1" applyBorder="1" applyAlignment="1">
      <alignment horizontal="right" vertical="center"/>
    </xf>
    <xf numFmtId="41" fontId="67" fillId="0" borderId="1" xfId="170" applyFont="1" applyFill="1" applyBorder="1" applyAlignment="1">
      <alignment horizontal="right" vertical="center"/>
    </xf>
    <xf numFmtId="41" fontId="67" fillId="0" borderId="67" xfId="170" applyFont="1" applyFill="1" applyBorder="1" applyAlignment="1">
      <alignment horizontal="right" vertical="center"/>
    </xf>
    <xf numFmtId="41" fontId="67" fillId="0" borderId="0" xfId="170" applyFont="1">
      <alignment vertical="center"/>
    </xf>
    <xf numFmtId="0" fontId="0" fillId="0" borderId="0" xfId="0" applyAlignment="1">
      <alignment horizontal="center" vertical="center"/>
    </xf>
    <xf numFmtId="0" fontId="67" fillId="0" borderId="67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73" fillId="0" borderId="0" xfId="0" applyFont="1" applyBorder="1" applyAlignment="1">
      <alignment horizontal="left" vertical="center"/>
    </xf>
    <xf numFmtId="41" fontId="67" fillId="0" borderId="72" xfId="170" applyFont="1" applyFill="1" applyBorder="1" applyAlignment="1">
      <alignment horizontal="center" vertical="center" wrapText="1"/>
    </xf>
    <xf numFmtId="0" fontId="67" fillId="0" borderId="70" xfId="0" applyFont="1" applyFill="1" applyBorder="1" applyAlignment="1">
      <alignment horizontal="left" vertical="center" wrapText="1"/>
    </xf>
    <xf numFmtId="41" fontId="67" fillId="0" borderId="1" xfId="170" applyFont="1" applyFill="1" applyBorder="1" applyAlignment="1">
      <alignment horizontal="right" vertical="center" wrapText="1"/>
    </xf>
    <xf numFmtId="0" fontId="67" fillId="0" borderId="65" xfId="0" applyFont="1" applyFill="1" applyBorder="1" applyAlignment="1">
      <alignment horizontal="left" vertical="center" wrapText="1"/>
    </xf>
    <xf numFmtId="0" fontId="67" fillId="0" borderId="72" xfId="0" applyFont="1" applyFill="1" applyBorder="1" applyAlignment="1">
      <alignment horizontal="center" vertical="center" wrapText="1"/>
    </xf>
    <xf numFmtId="0" fontId="67" fillId="0" borderId="60" xfId="0" applyFont="1" applyFill="1" applyBorder="1" applyAlignment="1">
      <alignment vertical="center" wrapText="1"/>
    </xf>
    <xf numFmtId="41" fontId="67" fillId="0" borderId="60" xfId="170" applyFont="1" applyFill="1" applyBorder="1" applyAlignment="1">
      <alignment horizontal="right" vertical="center" wrapText="1"/>
    </xf>
    <xf numFmtId="3" fontId="67" fillId="0" borderId="1" xfId="0" applyNumberFormat="1" applyFont="1" applyFill="1" applyBorder="1" applyAlignment="1">
      <alignment horizontal="right" vertical="center" wrapText="1"/>
    </xf>
    <xf numFmtId="3" fontId="67" fillId="0" borderId="60" xfId="0" applyNumberFormat="1" applyFont="1" applyFill="1" applyBorder="1" applyAlignment="1">
      <alignment horizontal="right" vertical="center"/>
    </xf>
    <xf numFmtId="0" fontId="58" fillId="0" borderId="12" xfId="335" applyNumberFormat="1" applyFont="1" applyBorder="1" applyAlignment="1">
      <alignment horizontal="center" vertical="center"/>
    </xf>
    <xf numFmtId="41" fontId="74" fillId="0" borderId="12" xfId="170" applyNumberFormat="1" applyFont="1" applyBorder="1" applyAlignment="1">
      <alignment vertical="center"/>
    </xf>
    <xf numFmtId="3" fontId="74" fillId="0" borderId="13" xfId="326" applyNumberFormat="1" applyFont="1" applyBorder="1" applyAlignment="1">
      <alignment vertical="center"/>
    </xf>
    <xf numFmtId="40" fontId="77" fillId="23" borderId="20" xfId="335" applyNumberFormat="1" applyFont="1" applyFill="1" applyBorder="1" applyAlignment="1">
      <alignment horizontal="center" vertical="center" shrinkToFit="1"/>
    </xf>
    <xf numFmtId="49" fontId="74" fillId="0" borderId="12" xfId="326" applyNumberFormat="1" applyFont="1" applyBorder="1" applyAlignment="1">
      <alignment horizontal="left" vertical="center"/>
    </xf>
    <xf numFmtId="200" fontId="18" fillId="0" borderId="0" xfId="326" applyNumberFormat="1" applyFont="1" applyAlignment="1">
      <alignment vertical="center"/>
    </xf>
    <xf numFmtId="0" fontId="18" fillId="0" borderId="0" xfId="326" applyFont="1" applyAlignment="1">
      <alignment vertical="center"/>
    </xf>
    <xf numFmtId="41" fontId="18" fillId="0" borderId="0" xfId="172" applyFont="1" applyAlignment="1">
      <alignment vertical="center"/>
    </xf>
    <xf numFmtId="0" fontId="3" fillId="0" borderId="0" xfId="326"/>
    <xf numFmtId="0" fontId="79" fillId="0" borderId="0" xfId="326" applyFont="1" applyAlignment="1">
      <alignment horizontal="center" vertical="center"/>
    </xf>
    <xf numFmtId="0" fontId="79" fillId="0" borderId="0" xfId="326" applyFont="1" applyAlignment="1">
      <alignment horizontal="left" vertical="center"/>
    </xf>
    <xf numFmtId="0" fontId="81" fillId="0" borderId="0" xfId="326" applyFont="1" applyBorder="1" applyAlignment="1">
      <alignment horizontal="left" vertical="center"/>
    </xf>
    <xf numFmtId="0" fontId="81" fillId="0" borderId="0" xfId="326" applyFont="1" applyAlignment="1">
      <alignment horizontal="center" vertical="center"/>
    </xf>
    <xf numFmtId="0" fontId="82" fillId="0" borderId="74" xfId="326" applyFont="1" applyBorder="1" applyAlignment="1">
      <alignment horizontal="left" vertical="center"/>
    </xf>
    <xf numFmtId="0" fontId="82" fillId="0" borderId="50" xfId="326" applyFont="1" applyBorder="1" applyAlignment="1">
      <alignment horizontal="left" vertical="center"/>
    </xf>
    <xf numFmtId="0" fontId="82" fillId="0" borderId="33" xfId="326" applyFont="1" applyBorder="1" applyAlignment="1">
      <alignment horizontal="left" vertical="center"/>
    </xf>
    <xf numFmtId="0" fontId="82" fillId="0" borderId="2" xfId="326" applyFont="1" applyBorder="1" applyAlignment="1">
      <alignment horizontal="left" vertical="center"/>
    </xf>
    <xf numFmtId="0" fontId="82" fillId="0" borderId="40" xfId="326" applyFont="1" applyBorder="1" applyAlignment="1">
      <alignment horizontal="left" vertical="center"/>
    </xf>
    <xf numFmtId="0" fontId="82" fillId="0" borderId="29" xfId="326" applyFont="1" applyBorder="1" applyAlignment="1">
      <alignment horizontal="left" vertical="center"/>
    </xf>
    <xf numFmtId="0" fontId="82" fillId="0" borderId="35" xfId="326" applyFont="1" applyBorder="1" applyAlignment="1">
      <alignment horizontal="left" vertical="center"/>
    </xf>
    <xf numFmtId="0" fontId="81" fillId="0" borderId="2" xfId="326" applyFont="1" applyBorder="1" applyAlignment="1">
      <alignment horizontal="left" vertical="center"/>
    </xf>
    <xf numFmtId="0" fontId="82" fillId="0" borderId="75" xfId="326" applyFont="1" applyBorder="1" applyAlignment="1">
      <alignment horizontal="left" vertical="center"/>
    </xf>
    <xf numFmtId="0" fontId="82" fillId="0" borderId="53" xfId="326" applyFont="1" applyBorder="1" applyAlignment="1">
      <alignment horizontal="left" vertical="center"/>
    </xf>
    <xf numFmtId="0" fontId="82" fillId="0" borderId="31" xfId="326" applyFont="1" applyBorder="1" applyAlignment="1">
      <alignment horizontal="left" vertical="center"/>
    </xf>
    <xf numFmtId="0" fontId="82" fillId="0" borderId="2" xfId="326" applyFont="1" applyBorder="1" applyAlignment="1">
      <alignment vertical="center"/>
    </xf>
    <xf numFmtId="0" fontId="85" fillId="0" borderId="0" xfId="326" applyFont="1" applyAlignment="1">
      <alignment vertical="center"/>
    </xf>
    <xf numFmtId="0" fontId="18" fillId="0" borderId="0" xfId="326" applyFont="1" applyAlignment="1">
      <alignment horizontal="left" vertical="center"/>
    </xf>
    <xf numFmtId="0" fontId="18" fillId="0" borderId="0" xfId="326" applyFont="1" applyAlignment="1">
      <alignment horizontal="center" vertical="center"/>
    </xf>
    <xf numFmtId="0" fontId="86" fillId="0" borderId="1" xfId="376" applyFont="1" applyFill="1" applyBorder="1" applyAlignment="1">
      <alignment horizontal="center" vertical="center"/>
    </xf>
    <xf numFmtId="0" fontId="82" fillId="0" borderId="1" xfId="376" applyFont="1" applyFill="1" applyBorder="1" applyAlignment="1">
      <alignment horizontal="center" vertical="center" wrapText="1"/>
    </xf>
    <xf numFmtId="49" fontId="82" fillId="0" borderId="1" xfId="376" applyNumberFormat="1" applyFont="1" applyFill="1" applyBorder="1" applyAlignment="1">
      <alignment horizontal="center" vertical="center" wrapText="1"/>
    </xf>
    <xf numFmtId="41" fontId="82" fillId="0" borderId="1" xfId="172" applyFont="1" applyFill="1" applyBorder="1" applyAlignment="1">
      <alignment horizontal="center" vertical="center" wrapText="1"/>
    </xf>
    <xf numFmtId="41" fontId="15" fillId="0" borderId="0" xfId="172" applyFont="1" applyAlignment="1">
      <alignment vertical="center"/>
    </xf>
    <xf numFmtId="0" fontId="89" fillId="0" borderId="2" xfId="376" applyFont="1" applyBorder="1" applyAlignment="1">
      <alignment vertical="center"/>
    </xf>
    <xf numFmtId="0" fontId="89" fillId="0" borderId="0" xfId="376" applyFont="1" applyBorder="1" applyAlignment="1">
      <alignment horizontal="center" vertical="center"/>
    </xf>
    <xf numFmtId="49" fontId="90" fillId="0" borderId="0" xfId="376" applyNumberFormat="1" applyFont="1" applyFill="1" applyBorder="1" applyAlignment="1">
      <alignment vertical="center"/>
    </xf>
    <xf numFmtId="0" fontId="90" fillId="0" borderId="0" xfId="376" applyFont="1" applyFill="1" applyBorder="1" applyAlignment="1">
      <alignment horizontal="centerContinuous" vertical="center"/>
    </xf>
    <xf numFmtId="41" fontId="90" fillId="0" borderId="0" xfId="172" applyFont="1" applyFill="1" applyBorder="1" applyAlignment="1">
      <alignment horizontal="center" vertical="center"/>
    </xf>
    <xf numFmtId="0" fontId="90" fillId="0" borderId="28" xfId="376" applyFont="1" applyBorder="1" applyAlignment="1">
      <alignment horizontal="center" vertical="center"/>
    </xf>
    <xf numFmtId="0" fontId="3" fillId="0" borderId="1" xfId="376" quotePrefix="1" applyFont="1" applyBorder="1" applyAlignment="1">
      <alignment horizontal="center" vertical="center"/>
    </xf>
    <xf numFmtId="0" fontId="3" fillId="0" borderId="1" xfId="326" applyBorder="1" applyAlignment="1">
      <alignment vertical="center"/>
    </xf>
    <xf numFmtId="41" fontId="91" fillId="0" borderId="1" xfId="172" applyFont="1" applyBorder="1" applyAlignment="1">
      <alignment vertical="center" wrapText="1"/>
    </xf>
    <xf numFmtId="41" fontId="92" fillId="0" borderId="1" xfId="172" applyFont="1" applyBorder="1" applyAlignment="1">
      <alignment horizontal="center" vertical="center" wrapText="1"/>
    </xf>
    <xf numFmtId="0" fontId="3" fillId="0" borderId="1" xfId="326" applyFont="1" applyBorder="1" applyAlignment="1">
      <alignment horizontal="center" vertical="center"/>
    </xf>
    <xf numFmtId="177" fontId="3" fillId="0" borderId="1" xfId="326" applyNumberFormat="1" applyFont="1" applyBorder="1" applyAlignment="1">
      <alignment vertical="center"/>
    </xf>
    <xf numFmtId="0" fontId="3" fillId="0" borderId="1" xfId="326" applyBorder="1" applyAlignment="1">
      <alignment horizontal="center" vertical="center" wrapText="1"/>
    </xf>
    <xf numFmtId="41" fontId="18" fillId="0" borderId="0" xfId="326" applyNumberFormat="1" applyFont="1" applyAlignment="1">
      <alignment vertical="center"/>
    </xf>
    <xf numFmtId="0" fontId="3" fillId="0" borderId="1" xfId="326" applyBorder="1" applyAlignment="1">
      <alignment horizontal="left" vertical="center"/>
    </xf>
    <xf numFmtId="0" fontId="3" fillId="0" borderId="1" xfId="326" applyBorder="1" applyAlignment="1">
      <alignment horizontal="center" vertical="center"/>
    </xf>
    <xf numFmtId="177" fontId="3" fillId="0" borderId="1" xfId="326" applyNumberFormat="1" applyFont="1" applyBorder="1" applyAlignment="1">
      <alignment horizontal="right" vertical="center"/>
    </xf>
    <xf numFmtId="0" fontId="0" fillId="0" borderId="1" xfId="376" applyFont="1" applyBorder="1" applyAlignment="1">
      <alignment horizontal="center" vertical="center"/>
    </xf>
    <xf numFmtId="0" fontId="3" fillId="0" borderId="1" xfId="326" applyFill="1" applyBorder="1" applyAlignment="1">
      <alignment horizontal="left" vertical="center"/>
    </xf>
    <xf numFmtId="0" fontId="3" fillId="0" borderId="1" xfId="326" applyBorder="1" applyAlignment="1">
      <alignment horizontal="left" vertical="center" wrapText="1"/>
    </xf>
    <xf numFmtId="0" fontId="3" fillId="0" borderId="1" xfId="376" applyFont="1" applyBorder="1" applyAlignment="1">
      <alignment horizontal="center" vertical="center"/>
    </xf>
    <xf numFmtId="0" fontId="3" fillId="29" borderId="1" xfId="376" quotePrefix="1" applyFont="1" applyFill="1" applyBorder="1" applyAlignment="1">
      <alignment horizontal="center" vertical="center"/>
    </xf>
    <xf numFmtId="0" fontId="78" fillId="29" borderId="1" xfId="326" applyFont="1" applyFill="1" applyBorder="1" applyAlignment="1">
      <alignment horizontal="center" vertical="center"/>
    </xf>
    <xf numFmtId="0" fontId="82" fillId="29" borderId="1" xfId="326" applyFont="1" applyFill="1" applyBorder="1" applyAlignment="1">
      <alignment horizontal="center" vertical="center" wrapText="1"/>
    </xf>
    <xf numFmtId="9" fontId="82" fillId="29" borderId="1" xfId="326" applyNumberFormat="1" applyFont="1" applyFill="1" applyBorder="1" applyAlignment="1">
      <alignment horizontal="center" vertical="center" wrapText="1"/>
    </xf>
    <xf numFmtId="49" fontId="93" fillId="30" borderId="1" xfId="326" applyNumberFormat="1" applyFont="1" applyFill="1" applyBorder="1" applyAlignment="1">
      <alignment vertical="center"/>
    </xf>
    <xf numFmtId="49" fontId="78" fillId="30" borderId="1" xfId="326" applyNumberFormat="1" applyFont="1" applyFill="1" applyBorder="1" applyAlignment="1">
      <alignment horizontal="center" vertical="center"/>
    </xf>
    <xf numFmtId="49" fontId="93" fillId="0" borderId="1" xfId="326" applyNumberFormat="1" applyFont="1" applyFill="1" applyBorder="1" applyAlignment="1">
      <alignment vertical="center"/>
    </xf>
    <xf numFmtId="0" fontId="53" fillId="0" borderId="1" xfId="326" applyFont="1" applyBorder="1" applyAlignment="1">
      <alignment horizontal="center" vertical="center"/>
    </xf>
    <xf numFmtId="177" fontId="94" fillId="0" borderId="1" xfId="326" applyNumberFormat="1" applyFont="1" applyBorder="1" applyAlignment="1">
      <alignment horizontal="center" vertical="center"/>
    </xf>
    <xf numFmtId="3" fontId="95" fillId="0" borderId="1" xfId="172" applyNumberFormat="1" applyFont="1" applyFill="1" applyBorder="1" applyAlignment="1">
      <alignment horizontal="right" vertical="center"/>
    </xf>
    <xf numFmtId="177" fontId="93" fillId="0" borderId="1" xfId="326" applyNumberFormat="1" applyFont="1" applyFill="1" applyBorder="1" applyAlignment="1">
      <alignment horizontal="center" vertical="center"/>
    </xf>
    <xf numFmtId="49" fontId="93" fillId="0" borderId="23" xfId="326" applyNumberFormat="1" applyFont="1" applyFill="1" applyBorder="1" applyAlignment="1">
      <alignment vertical="center"/>
    </xf>
    <xf numFmtId="0" fontId="86" fillId="0" borderId="0" xfId="326" applyFont="1" applyFill="1" applyBorder="1" applyAlignment="1">
      <alignment vertical="center"/>
    </xf>
    <xf numFmtId="0" fontId="86" fillId="0" borderId="0" xfId="326" applyFont="1" applyFill="1" applyBorder="1" applyAlignment="1">
      <alignment horizontal="center" vertical="center"/>
    </xf>
    <xf numFmtId="0" fontId="15" fillId="0" borderId="0" xfId="326" applyFont="1" applyAlignment="1">
      <alignment vertical="center"/>
    </xf>
    <xf numFmtId="0" fontId="15" fillId="0" borderId="0" xfId="326" applyFont="1" applyAlignment="1">
      <alignment horizontal="left" vertical="center"/>
    </xf>
    <xf numFmtId="201" fontId="97" fillId="0" borderId="0" xfId="377" applyNumberFormat="1" applyFont="1" applyAlignment="1">
      <alignment vertical="top"/>
    </xf>
    <xf numFmtId="0" fontId="97" fillId="0" borderId="0" xfId="377" applyFont="1">
      <alignment vertical="center"/>
    </xf>
    <xf numFmtId="3" fontId="97" fillId="0" borderId="0" xfId="377" applyNumberFormat="1" applyFont="1">
      <alignment vertical="center"/>
    </xf>
    <xf numFmtId="0" fontId="98" fillId="0" borderId="0" xfId="377" applyFont="1">
      <alignment vertical="center"/>
    </xf>
    <xf numFmtId="0" fontId="100" fillId="0" borderId="0" xfId="377" applyFont="1">
      <alignment vertical="center"/>
    </xf>
    <xf numFmtId="0" fontId="100" fillId="0" borderId="0" xfId="377" applyFont="1" applyAlignment="1">
      <alignment horizontal="centerContinuous" vertical="center"/>
    </xf>
    <xf numFmtId="0" fontId="99" fillId="0" borderId="0" xfId="377" applyFont="1" applyBorder="1" applyAlignment="1">
      <alignment horizontal="center" vertical="center"/>
    </xf>
    <xf numFmtId="0" fontId="101" fillId="0" borderId="0" xfId="377" applyFont="1" applyAlignment="1">
      <alignment horizontal="centerContinuous" vertical="center"/>
    </xf>
    <xf numFmtId="3" fontId="101" fillId="0" borderId="0" xfId="377" applyNumberFormat="1" applyFont="1" applyAlignment="1">
      <alignment horizontal="centerContinuous" vertical="center"/>
    </xf>
    <xf numFmtId="0" fontId="98" fillId="0" borderId="1" xfId="377" applyFont="1" applyBorder="1" applyAlignment="1">
      <alignment horizontal="right" vertical="center"/>
    </xf>
    <xf numFmtId="0" fontId="97" fillId="0" borderId="0" xfId="377" applyNumberFormat="1" applyFont="1" applyAlignment="1">
      <alignment horizontal="left" vertical="center" indent="2"/>
    </xf>
    <xf numFmtId="3" fontId="98" fillId="0" borderId="0" xfId="377" applyNumberFormat="1" applyFont="1">
      <alignment vertical="center"/>
    </xf>
    <xf numFmtId="0" fontId="97" fillId="0" borderId="0" xfId="377" applyFont="1" applyAlignment="1">
      <alignment horizontal="left" vertical="center"/>
    </xf>
    <xf numFmtId="0" fontId="98" fillId="0" borderId="1" xfId="377" applyFont="1" applyBorder="1" applyAlignment="1">
      <alignment horizontal="center" vertical="center"/>
    </xf>
    <xf numFmtId="0" fontId="98" fillId="0" borderId="1" xfId="377" applyNumberFormat="1" applyFont="1" applyBorder="1" applyAlignment="1">
      <alignment horizontal="center" vertical="center"/>
    </xf>
    <xf numFmtId="0" fontId="98" fillId="0" borderId="55" xfId="377" applyFont="1" applyBorder="1" applyAlignment="1">
      <alignment horizontal="right" vertical="center"/>
    </xf>
    <xf numFmtId="0" fontId="98" fillId="0" borderId="56" xfId="377" applyFont="1" applyBorder="1">
      <alignment vertical="center"/>
    </xf>
    <xf numFmtId="0" fontId="98" fillId="0" borderId="32" xfId="377" applyFont="1" applyBorder="1">
      <alignment vertical="center"/>
    </xf>
    <xf numFmtId="0" fontId="103" fillId="0" borderId="0" xfId="377" applyFont="1" applyAlignment="1">
      <alignment horizontal="left" vertical="center" indent="2"/>
    </xf>
    <xf numFmtId="0" fontId="98" fillId="0" borderId="1" xfId="377" applyFont="1" applyBorder="1" applyAlignment="1">
      <alignment horizontal="left" vertical="center"/>
    </xf>
    <xf numFmtId="0" fontId="98" fillId="0" borderId="0" xfId="377" applyFont="1" applyAlignment="1">
      <alignment horizontal="left" vertical="center" indent="2"/>
    </xf>
    <xf numFmtId="3" fontId="98" fillId="0" borderId="0" xfId="377" applyNumberFormat="1" applyFont="1" applyAlignment="1">
      <alignment horizontal="left" vertical="center" indent="2"/>
    </xf>
    <xf numFmtId="0" fontId="98" fillId="0" borderId="76" xfId="377" applyFont="1" applyBorder="1" applyAlignment="1">
      <alignment horizontal="left" vertical="center"/>
    </xf>
    <xf numFmtId="0" fontId="98" fillId="0" borderId="23" xfId="377" applyFont="1" applyBorder="1">
      <alignment vertical="center"/>
    </xf>
    <xf numFmtId="0" fontId="98" fillId="0" borderId="77" xfId="377" applyFont="1" applyBorder="1">
      <alignment vertical="center"/>
    </xf>
    <xf numFmtId="0" fontId="96" fillId="0" borderId="0" xfId="377">
      <alignment vertical="center"/>
    </xf>
    <xf numFmtId="0" fontId="106" fillId="0" borderId="0" xfId="377" applyFont="1">
      <alignment vertical="center"/>
    </xf>
    <xf numFmtId="3" fontId="107" fillId="0" borderId="0" xfId="377" applyNumberFormat="1" applyFont="1">
      <alignment vertical="center"/>
    </xf>
    <xf numFmtId="0" fontId="97" fillId="0" borderId="78" xfId="377" applyFont="1" applyBorder="1" applyAlignment="1">
      <alignment horizontal="center" vertical="center"/>
    </xf>
    <xf numFmtId="0" fontId="98" fillId="0" borderId="0" xfId="377" applyFont="1" applyBorder="1">
      <alignment vertical="center"/>
    </xf>
    <xf numFmtId="0" fontId="98" fillId="0" borderId="0" xfId="377" applyFont="1" applyBorder="1" applyAlignment="1">
      <alignment horizontal="center" vertical="center"/>
    </xf>
    <xf numFmtId="0" fontId="97" fillId="0" borderId="79" xfId="377" applyFont="1" applyBorder="1" applyAlignment="1">
      <alignment horizontal="center" vertical="center"/>
    </xf>
    <xf numFmtId="3" fontId="97" fillId="0" borderId="79" xfId="377" applyNumberFormat="1" applyFont="1" applyBorder="1" applyAlignment="1">
      <alignment horizontal="center" vertical="center"/>
    </xf>
    <xf numFmtId="0" fontId="97" fillId="0" borderId="80" xfId="377" applyFont="1" applyBorder="1" applyAlignment="1">
      <alignment horizontal="center" vertical="center"/>
    </xf>
    <xf numFmtId="0" fontId="109" fillId="0" borderId="48" xfId="377" applyFont="1" applyBorder="1" applyAlignment="1">
      <alignment horizontal="center" vertical="center" wrapText="1"/>
    </xf>
    <xf numFmtId="0" fontId="109" fillId="0" borderId="27" xfId="377" applyFont="1" applyBorder="1" applyAlignment="1">
      <alignment horizontal="left" vertical="center" wrapText="1"/>
    </xf>
    <xf numFmtId="0" fontId="109" fillId="0" borderId="27" xfId="377" applyFont="1" applyBorder="1" applyAlignment="1">
      <alignment horizontal="center" vertical="center"/>
    </xf>
    <xf numFmtId="3" fontId="109" fillId="0" borderId="27" xfId="377" applyNumberFormat="1" applyFont="1" applyBorder="1" applyAlignment="1">
      <alignment horizontal="center" vertical="center"/>
    </xf>
    <xf numFmtId="41" fontId="109" fillId="0" borderId="27" xfId="379" applyFont="1" applyBorder="1" applyAlignment="1">
      <alignment vertical="center"/>
    </xf>
    <xf numFmtId="41" fontId="109" fillId="0" borderId="27" xfId="379" applyFont="1" applyBorder="1" applyAlignment="1">
      <alignment horizontal="right" vertical="center"/>
    </xf>
    <xf numFmtId="0" fontId="110" fillId="0" borderId="34" xfId="377" applyFont="1" applyBorder="1" applyAlignment="1">
      <alignment horizontal="center" vertical="center"/>
    </xf>
    <xf numFmtId="0" fontId="109" fillId="0" borderId="48" xfId="377" applyFont="1" applyBorder="1" applyAlignment="1">
      <alignment horizontal="center" vertical="center"/>
    </xf>
    <xf numFmtId="0" fontId="109" fillId="0" borderId="34" xfId="377" applyFont="1" applyBorder="1" applyAlignment="1">
      <alignment horizontal="center" vertical="center"/>
    </xf>
    <xf numFmtId="0" fontId="111" fillId="0" borderId="48" xfId="377" applyFont="1" applyBorder="1" applyAlignment="1">
      <alignment horizontal="center" vertical="center"/>
    </xf>
    <xf numFmtId="0" fontId="111" fillId="0" borderId="27" xfId="377" applyFont="1" applyBorder="1" applyAlignment="1">
      <alignment horizontal="center" vertical="center"/>
    </xf>
    <xf numFmtId="3" fontId="111" fillId="0" borderId="27" xfId="377" applyNumberFormat="1" applyFont="1" applyBorder="1" applyAlignment="1">
      <alignment horizontal="center" vertical="center"/>
    </xf>
    <xf numFmtId="41" fontId="111" fillId="0" borderId="27" xfId="379" applyFont="1" applyBorder="1" applyAlignment="1">
      <alignment vertical="center"/>
    </xf>
    <xf numFmtId="41" fontId="111" fillId="0" borderId="27" xfId="379" applyFont="1" applyBorder="1" applyAlignment="1">
      <alignment horizontal="right" vertical="center"/>
    </xf>
    <xf numFmtId="0" fontId="111" fillId="0" borderId="48" xfId="377" applyFont="1" applyBorder="1" applyAlignment="1">
      <alignment horizontal="distributed" vertical="center" indent="1"/>
    </xf>
    <xf numFmtId="41" fontId="111" fillId="0" borderId="27" xfId="379" applyNumberFormat="1" applyFont="1" applyBorder="1" applyAlignment="1">
      <alignment horizontal="right" vertical="center"/>
    </xf>
    <xf numFmtId="0" fontId="112" fillId="0" borderId="34" xfId="377" applyFont="1" applyBorder="1" applyAlignment="1">
      <alignment horizontal="center" vertical="center"/>
    </xf>
    <xf numFmtId="0" fontId="113" fillId="0" borderId="0" xfId="377" applyFont="1">
      <alignment vertical="center"/>
    </xf>
    <xf numFmtId="0" fontId="110" fillId="0" borderId="27" xfId="377" applyFont="1" applyBorder="1" applyAlignment="1">
      <alignment horizontal="center" vertical="center"/>
    </xf>
    <xf numFmtId="0" fontId="112" fillId="0" borderId="34" xfId="377" applyNumberFormat="1" applyFont="1" applyBorder="1" applyAlignment="1">
      <alignment horizontal="center" vertical="center"/>
    </xf>
    <xf numFmtId="0" fontId="115" fillId="0" borderId="12" xfId="326" applyFont="1" applyBorder="1" applyAlignment="1">
      <alignment vertical="center"/>
    </xf>
    <xf numFmtId="0" fontId="74" fillId="0" borderId="12" xfId="326" applyFont="1" applyBorder="1" applyAlignment="1">
      <alignment horizontal="left" vertical="center"/>
    </xf>
    <xf numFmtId="0" fontId="74" fillId="0" borderId="13" xfId="326" applyFont="1" applyBorder="1" applyAlignment="1">
      <alignment horizontal="left" vertical="center"/>
    </xf>
    <xf numFmtId="0" fontId="74" fillId="0" borderId="14" xfId="326" applyFont="1" applyBorder="1" applyAlignment="1">
      <alignment horizontal="center" vertical="center"/>
    </xf>
    <xf numFmtId="0" fontId="74" fillId="0" borderId="12" xfId="326" applyFont="1" applyBorder="1" applyAlignment="1">
      <alignment horizontal="center" vertical="center"/>
    </xf>
    <xf numFmtId="3" fontId="74" fillId="0" borderId="12" xfId="335" applyNumberFormat="1" applyFont="1" applyBorder="1" applyAlignment="1">
      <alignment horizontal="center" vertical="center"/>
    </xf>
    <xf numFmtId="0" fontId="67" fillId="0" borderId="1" xfId="0" applyFont="1" applyFill="1" applyBorder="1" applyAlignment="1">
      <alignment horizontal="right" vertical="center"/>
    </xf>
    <xf numFmtId="3" fontId="67" fillId="0" borderId="1" xfId="0" applyNumberFormat="1" applyFont="1" applyFill="1" applyBorder="1" applyAlignment="1">
      <alignment horizontal="right" vertical="center"/>
    </xf>
    <xf numFmtId="41" fontId="67" fillId="0" borderId="1" xfId="170" applyFont="1" applyFill="1" applyBorder="1" applyAlignment="1">
      <alignment horizontal="center" vertical="center" wrapText="1"/>
    </xf>
    <xf numFmtId="3" fontId="75" fillId="31" borderId="12" xfId="335" applyNumberFormat="1" applyFont="1" applyFill="1" applyBorder="1">
      <alignment vertical="center"/>
    </xf>
    <xf numFmtId="0" fontId="74" fillId="31" borderId="12" xfId="335" applyFont="1" applyFill="1" applyBorder="1" applyAlignment="1">
      <alignment horizontal="center" vertical="center"/>
    </xf>
    <xf numFmtId="0" fontId="118" fillId="0" borderId="0" xfId="328" applyFont="1" applyAlignment="1">
      <alignment vertical="center"/>
    </xf>
    <xf numFmtId="0" fontId="74" fillId="0" borderId="86" xfId="328" applyFont="1" applyBorder="1" applyAlignment="1">
      <alignment horizontal="left" vertical="center" indent="1"/>
    </xf>
    <xf numFmtId="0" fontId="74" fillId="0" borderId="88" xfId="328" applyFont="1" applyBorder="1" applyAlignment="1">
      <alignment horizontal="center" vertical="center"/>
    </xf>
    <xf numFmtId="31" fontId="74" fillId="0" borderId="51" xfId="328" applyNumberFormat="1" applyFont="1" applyBorder="1" applyAlignment="1">
      <alignment horizontal="left" vertical="center" indent="1"/>
    </xf>
    <xf numFmtId="0" fontId="74" fillId="0" borderId="12" xfId="328" applyFont="1" applyBorder="1" applyAlignment="1">
      <alignment horizontal="center" vertical="center"/>
    </xf>
    <xf numFmtId="0" fontId="74" fillId="0" borderId="41" xfId="328" applyFont="1" applyBorder="1" applyAlignment="1">
      <alignment horizontal="center" vertical="center"/>
    </xf>
    <xf numFmtId="0" fontId="124" fillId="0" borderId="0" xfId="328" applyFont="1" applyAlignment="1">
      <alignment vertical="center"/>
    </xf>
    <xf numFmtId="0" fontId="125" fillId="0" borderId="98" xfId="328" applyFont="1" applyFill="1" applyBorder="1" applyAlignment="1">
      <alignment horizontal="center" vertical="center"/>
    </xf>
    <xf numFmtId="0" fontId="125" fillId="0" borderId="12" xfId="328" applyFont="1" applyFill="1" applyBorder="1" applyAlignment="1">
      <alignment horizontal="center" vertical="center"/>
    </xf>
    <xf numFmtId="0" fontId="92" fillId="0" borderId="12" xfId="328" applyFont="1" applyFill="1" applyBorder="1" applyAlignment="1">
      <alignment horizontal="center" vertical="center" wrapText="1"/>
    </xf>
    <xf numFmtId="0" fontId="125" fillId="0" borderId="99" xfId="328" applyFont="1" applyFill="1" applyBorder="1" applyAlignment="1">
      <alignment horizontal="center" vertical="center"/>
    </xf>
    <xf numFmtId="0" fontId="126" fillId="0" borderId="0" xfId="328" applyFont="1" applyAlignment="1">
      <alignment vertical="center"/>
    </xf>
    <xf numFmtId="0" fontId="74" fillId="0" borderId="98" xfId="328" applyFont="1" applyFill="1" applyBorder="1" applyAlignment="1">
      <alignment horizontal="center" vertical="center"/>
    </xf>
    <xf numFmtId="0" fontId="91" fillId="0" borderId="12" xfId="328" applyNumberFormat="1" applyFont="1" applyFill="1" applyBorder="1" applyAlignment="1">
      <alignment vertical="center" wrapText="1"/>
    </xf>
    <xf numFmtId="0" fontId="91" fillId="0" borderId="12" xfId="328" applyFont="1" applyFill="1" applyBorder="1" applyAlignment="1">
      <alignment vertical="center" wrapText="1" shrinkToFit="1"/>
    </xf>
    <xf numFmtId="177" fontId="127" fillId="0" borderId="12" xfId="328" applyNumberFormat="1" applyFont="1" applyBorder="1" applyAlignment="1">
      <alignment horizontal="center" vertical="center"/>
    </xf>
    <xf numFmtId="177" fontId="74" fillId="0" borderId="12" xfId="381" applyNumberFormat="1" applyFont="1" applyFill="1" applyBorder="1" applyAlignment="1">
      <alignment horizontal="center" vertical="center"/>
    </xf>
    <xf numFmtId="177" fontId="127" fillId="0" borderId="12" xfId="328" applyNumberFormat="1" applyFont="1" applyFill="1" applyBorder="1" applyAlignment="1">
      <alignment vertical="center"/>
    </xf>
    <xf numFmtId="0" fontId="74" fillId="0" borderId="99" xfId="328" applyFont="1" applyFill="1" applyBorder="1" applyAlignment="1">
      <alignment horizontal="center" vertical="center"/>
    </xf>
    <xf numFmtId="41" fontId="126" fillId="0" borderId="0" xfId="197" applyFont="1">
      <alignment vertical="center"/>
    </xf>
    <xf numFmtId="0" fontId="74" fillId="0" borderId="12" xfId="197" applyNumberFormat="1" applyFont="1" applyBorder="1" applyAlignment="1">
      <alignment vertical="center" wrapText="1"/>
    </xf>
    <xf numFmtId="0" fontId="74" fillId="0" borderId="12" xfId="197" applyNumberFormat="1" applyFont="1" applyBorder="1" applyAlignment="1">
      <alignment horizontal="left" vertical="center" wrapText="1"/>
    </xf>
    <xf numFmtId="177" fontId="74" fillId="0" borderId="12" xfId="197" applyNumberFormat="1" applyFont="1" applyBorder="1" applyAlignment="1">
      <alignment horizontal="center" vertical="center"/>
    </xf>
    <xf numFmtId="41" fontId="110" fillId="0" borderId="12" xfId="197" applyFont="1" applyBorder="1" applyAlignment="1">
      <alignment vertical="center"/>
    </xf>
    <xf numFmtId="49" fontId="74" fillId="0" borderId="99" xfId="382" applyNumberFormat="1" applyFont="1" applyBorder="1" applyAlignment="1">
      <alignment horizontal="center" vertical="center" wrapText="1"/>
    </xf>
    <xf numFmtId="49" fontId="74" fillId="0" borderId="99" xfId="382" applyNumberFormat="1" applyFont="1" applyBorder="1" applyAlignment="1">
      <alignment horizontal="center" vertical="center"/>
    </xf>
    <xf numFmtId="0" fontId="91" fillId="0" borderId="12" xfId="328" applyNumberFormat="1" applyFont="1" applyFill="1" applyBorder="1" applyAlignment="1">
      <alignment vertical="center" wrapText="1" shrinkToFit="1"/>
    </xf>
    <xf numFmtId="0" fontId="74" fillId="0" borderId="12" xfId="197" applyNumberFormat="1" applyFont="1" applyBorder="1" applyAlignment="1">
      <alignment vertical="center"/>
    </xf>
    <xf numFmtId="177" fontId="125" fillId="23" borderId="12" xfId="328" applyNumberFormat="1" applyFont="1" applyFill="1" applyBorder="1" applyAlignment="1">
      <alignment horizontal="center" vertical="center" shrinkToFit="1"/>
    </xf>
    <xf numFmtId="9" fontId="74" fillId="0" borderId="99" xfId="382" applyFont="1" applyBorder="1" applyAlignment="1">
      <alignment horizontal="right" vertical="center"/>
    </xf>
    <xf numFmtId="177" fontId="126" fillId="0" borderId="0" xfId="328" applyNumberFormat="1" applyFont="1" applyAlignment="1">
      <alignment vertical="center"/>
    </xf>
    <xf numFmtId="9" fontId="125" fillId="23" borderId="12" xfId="382" applyNumberFormat="1" applyFont="1" applyFill="1" applyBorder="1" applyAlignment="1">
      <alignment horizontal="center" vertical="center" shrinkToFit="1"/>
    </xf>
    <xf numFmtId="9" fontId="125" fillId="23" borderId="21" xfId="382" applyNumberFormat="1" applyFont="1" applyFill="1" applyBorder="1" applyAlignment="1">
      <alignment horizontal="center" vertical="center" shrinkToFit="1"/>
    </xf>
    <xf numFmtId="9" fontId="125" fillId="0" borderId="102" xfId="382" applyFont="1" applyBorder="1" applyAlignment="1">
      <alignment horizontal="right" vertical="center"/>
    </xf>
    <xf numFmtId="0" fontId="74" fillId="0" borderId="103" xfId="328" applyFont="1" applyBorder="1" applyAlignment="1">
      <alignment vertical="center"/>
    </xf>
    <xf numFmtId="0" fontId="74" fillId="0" borderId="82" xfId="328" applyFont="1" applyBorder="1" applyAlignment="1">
      <alignment vertical="center"/>
    </xf>
    <xf numFmtId="0" fontId="74" fillId="0" borderId="104" xfId="328" applyFont="1" applyBorder="1" applyAlignment="1">
      <alignment vertical="center"/>
    </xf>
    <xf numFmtId="0" fontId="118" fillId="0" borderId="0" xfId="328" applyFont="1" applyBorder="1" applyAlignment="1">
      <alignment vertical="center"/>
    </xf>
    <xf numFmtId="0" fontId="74" fillId="0" borderId="95" xfId="328" applyFont="1" applyBorder="1" applyAlignment="1">
      <alignment vertical="center"/>
    </xf>
    <xf numFmtId="0" fontId="74" fillId="0" borderId="0" xfId="328" applyFont="1" applyBorder="1" applyAlignment="1">
      <alignment vertical="center"/>
    </xf>
    <xf numFmtId="0" fontId="74" fillId="0" borderId="105" xfId="328" applyFont="1" applyBorder="1" applyAlignment="1">
      <alignment vertical="center"/>
    </xf>
    <xf numFmtId="0" fontId="116" fillId="0" borderId="12" xfId="380" applyFont="1" applyBorder="1" applyAlignment="1">
      <alignment vertical="center"/>
    </xf>
    <xf numFmtId="202" fontId="116" fillId="0" borderId="12" xfId="380" applyNumberFormat="1" applyFont="1" applyBorder="1" applyAlignment="1">
      <alignment horizontal="right" vertical="center" wrapText="1"/>
    </xf>
    <xf numFmtId="0" fontId="116" fillId="0" borderId="41" xfId="326" applyFont="1" applyBorder="1" applyAlignment="1">
      <alignment horizontal="left" vertical="center"/>
    </xf>
    <xf numFmtId="0" fontId="116" fillId="0" borderId="30" xfId="326" applyFont="1" applyBorder="1" applyAlignment="1">
      <alignment horizontal="left" vertical="center"/>
    </xf>
    <xf numFmtId="0" fontId="116" fillId="0" borderId="12" xfId="334" applyFont="1" applyBorder="1" applyAlignment="1">
      <alignment horizontal="left" vertical="center"/>
    </xf>
    <xf numFmtId="0" fontId="116" fillId="0" borderId="12" xfId="380" quotePrefix="1" applyFont="1" applyBorder="1" applyAlignment="1">
      <alignment horizontal="left" vertical="center"/>
    </xf>
    <xf numFmtId="49" fontId="74" fillId="0" borderId="41" xfId="326" applyNumberFormat="1" applyFont="1" applyBorder="1" applyAlignment="1">
      <alignment horizontal="left" vertical="center"/>
    </xf>
    <xf numFmtId="49" fontId="74" fillId="0" borderId="29" xfId="326" applyNumberFormat="1" applyFont="1" applyBorder="1" applyAlignment="1">
      <alignment horizontal="left" vertical="center"/>
    </xf>
    <xf numFmtId="49" fontId="74" fillId="0" borderId="35" xfId="326" applyNumberFormat="1" applyFont="1" applyBorder="1" applyAlignment="1">
      <alignment horizontal="left" vertical="center"/>
    </xf>
    <xf numFmtId="0" fontId="74" fillId="0" borderId="12" xfId="326" applyFont="1" applyBorder="1" applyAlignment="1">
      <alignment horizontal="left" vertical="center"/>
    </xf>
    <xf numFmtId="0" fontId="74" fillId="0" borderId="13" xfId="326" applyFont="1" applyBorder="1" applyAlignment="1">
      <alignment horizontal="left" vertical="center"/>
    </xf>
    <xf numFmtId="0" fontId="74" fillId="0" borderId="14" xfId="326" applyFont="1" applyBorder="1" applyAlignment="1">
      <alignment horizontal="center" vertical="center"/>
    </xf>
    <xf numFmtId="0" fontId="74" fillId="0" borderId="12" xfId="326" applyFont="1" applyBorder="1" applyAlignment="1">
      <alignment horizontal="center" vertical="center"/>
    </xf>
    <xf numFmtId="0" fontId="74" fillId="0" borderId="13" xfId="326" applyFont="1" applyBorder="1" applyAlignment="1">
      <alignment horizontal="center" vertical="center"/>
    </xf>
    <xf numFmtId="0" fontId="74" fillId="0" borderId="17" xfId="326" applyFont="1" applyBorder="1" applyAlignment="1">
      <alignment horizontal="center" vertical="center"/>
    </xf>
    <xf numFmtId="0" fontId="74" fillId="0" borderId="18" xfId="326" applyFont="1" applyBorder="1" applyAlignment="1">
      <alignment horizontal="center" vertical="center"/>
    </xf>
    <xf numFmtId="0" fontId="74" fillId="0" borderId="18" xfId="0" applyFont="1" applyBorder="1" applyAlignment="1">
      <alignment horizontal="center" vertical="center"/>
    </xf>
    <xf numFmtId="0" fontId="74" fillId="0" borderId="19" xfId="0" applyFont="1" applyBorder="1" applyAlignment="1">
      <alignment horizontal="center" vertical="center"/>
    </xf>
    <xf numFmtId="49" fontId="115" fillId="0" borderId="12" xfId="326" applyNumberFormat="1" applyFont="1" applyBorder="1" applyAlignment="1">
      <alignment horizontal="left" vertical="center"/>
    </xf>
    <xf numFmtId="0" fontId="115" fillId="0" borderId="12" xfId="326" applyFont="1" applyBorder="1" applyAlignment="1">
      <alignment horizontal="left" vertical="center"/>
    </xf>
    <xf numFmtId="0" fontId="115" fillId="0" borderId="13" xfId="326" applyFont="1" applyBorder="1" applyAlignment="1">
      <alignment horizontal="left" vertical="center"/>
    </xf>
    <xf numFmtId="0" fontId="76" fillId="0" borderId="0" xfId="334" applyFont="1" applyAlignment="1">
      <alignment horizontal="center" vertical="center"/>
    </xf>
    <xf numFmtId="0" fontId="3" fillId="0" borderId="0" xfId="334" applyAlignment="1">
      <alignment vertical="center"/>
    </xf>
    <xf numFmtId="49" fontId="71" fillId="0" borderId="0" xfId="334" applyNumberFormat="1" applyFont="1" applyAlignment="1">
      <alignment vertical="center"/>
    </xf>
    <xf numFmtId="0" fontId="71" fillId="0" borderId="0" xfId="334" applyNumberFormat="1" applyFont="1" applyAlignment="1">
      <alignment vertical="center"/>
    </xf>
    <xf numFmtId="0" fontId="72" fillId="0" borderId="55" xfId="334" applyFont="1" applyBorder="1" applyAlignment="1">
      <alignment horizontal="center" vertical="center"/>
    </xf>
    <xf numFmtId="0" fontId="72" fillId="0" borderId="56" xfId="334" applyFont="1" applyBorder="1" applyAlignment="1">
      <alignment horizontal="center" vertical="center"/>
    </xf>
    <xf numFmtId="0" fontId="72" fillId="0" borderId="57" xfId="334" applyFont="1" applyBorder="1" applyAlignment="1">
      <alignment horizontal="center" vertical="center"/>
    </xf>
    <xf numFmtId="0" fontId="72" fillId="0" borderId="58" xfId="334" applyFont="1" applyBorder="1" applyAlignment="1">
      <alignment horizontal="center" vertical="center"/>
    </xf>
    <xf numFmtId="0" fontId="72" fillId="0" borderId="46" xfId="334" applyFont="1" applyBorder="1" applyAlignment="1">
      <alignment horizontal="center" vertical="center" textRotation="255"/>
    </xf>
    <xf numFmtId="0" fontId="72" fillId="0" borderId="47" xfId="334" applyFont="1" applyBorder="1" applyAlignment="1">
      <alignment horizontal="center" vertical="center" textRotation="255"/>
    </xf>
    <xf numFmtId="0" fontId="72" fillId="0" borderId="48" xfId="334" applyFont="1" applyBorder="1" applyAlignment="1">
      <alignment horizontal="center" vertical="center" textRotation="255"/>
    </xf>
    <xf numFmtId="0" fontId="72" fillId="0" borderId="49" xfId="334" applyFont="1" applyBorder="1" applyAlignment="1">
      <alignment horizontal="center" vertical="center"/>
    </xf>
    <xf numFmtId="0" fontId="72" fillId="0" borderId="50" xfId="334" applyFont="1" applyBorder="1" applyAlignment="1">
      <alignment horizontal="center" vertical="center"/>
    </xf>
    <xf numFmtId="0" fontId="72" fillId="0" borderId="51" xfId="334" applyFont="1" applyBorder="1" applyAlignment="1">
      <alignment horizontal="center" vertical="center"/>
    </xf>
    <xf numFmtId="0" fontId="3" fillId="0" borderId="50" xfId="334" applyBorder="1" applyAlignment="1">
      <alignment horizontal="center" vertical="center"/>
    </xf>
    <xf numFmtId="0" fontId="3" fillId="0" borderId="51" xfId="334" applyBorder="1" applyAlignment="1">
      <alignment horizontal="center" vertical="center"/>
    </xf>
    <xf numFmtId="0" fontId="72" fillId="0" borderId="12" xfId="334" applyFont="1" applyBorder="1" applyAlignment="1">
      <alignment horizontal="center" vertical="center" textRotation="255"/>
    </xf>
    <xf numFmtId="0" fontId="72" fillId="0" borderId="52" xfId="334" applyFont="1" applyBorder="1" applyAlignment="1">
      <alignment horizontal="center" vertical="center"/>
    </xf>
    <xf numFmtId="0" fontId="72" fillId="0" borderId="53" xfId="334" applyFont="1" applyBorder="1" applyAlignment="1">
      <alignment horizontal="center" vertical="center"/>
    </xf>
    <xf numFmtId="0" fontId="72" fillId="0" borderId="54" xfId="334" applyFont="1" applyBorder="1" applyAlignment="1">
      <alignment horizontal="center" vertical="center"/>
    </xf>
    <xf numFmtId="0" fontId="3" fillId="0" borderId="53" xfId="334" applyBorder="1" applyAlignment="1">
      <alignment horizontal="center" vertical="center"/>
    </xf>
    <xf numFmtId="0" fontId="3" fillId="0" borderId="54" xfId="334" applyBorder="1" applyAlignment="1">
      <alignment horizontal="center" vertical="center"/>
    </xf>
    <xf numFmtId="0" fontId="72" fillId="0" borderId="43" xfId="334" applyFont="1" applyBorder="1" applyAlignment="1">
      <alignment horizontal="center" vertical="center"/>
    </xf>
    <xf numFmtId="0" fontId="72" fillId="0" borderId="0" xfId="334" applyFont="1" applyAlignment="1">
      <alignment horizontal="center" vertical="center"/>
    </xf>
    <xf numFmtId="0" fontId="72" fillId="0" borderId="26" xfId="334" applyFont="1" applyBorder="1" applyAlignment="1">
      <alignment horizontal="center" vertical="center"/>
    </xf>
    <xf numFmtId="0" fontId="72" fillId="0" borderId="43" xfId="334" applyFont="1" applyBorder="1" applyAlignment="1">
      <alignment horizontal="left" vertical="center"/>
    </xf>
    <xf numFmtId="0" fontId="3" fillId="0" borderId="0" xfId="334" applyAlignment="1">
      <alignment horizontal="left" vertical="center"/>
    </xf>
    <xf numFmtId="0" fontId="72" fillId="0" borderId="25" xfId="334" applyFont="1" applyBorder="1" applyAlignment="1">
      <alignment horizontal="center" vertical="center" textRotation="255"/>
    </xf>
    <xf numFmtId="0" fontId="72" fillId="0" borderId="27" xfId="334" applyFont="1" applyBorder="1" applyAlignment="1">
      <alignment horizontal="center" vertical="center" textRotation="255"/>
    </xf>
    <xf numFmtId="0" fontId="3" fillId="0" borderId="0" xfId="334" applyAlignment="1">
      <alignment horizontal="center" vertical="center"/>
    </xf>
    <xf numFmtId="0" fontId="3" fillId="0" borderId="26" xfId="334" applyBorder="1" applyAlignment="1">
      <alignment horizontal="center" vertical="center"/>
    </xf>
    <xf numFmtId="0" fontId="72" fillId="0" borderId="44" xfId="334" applyFont="1" applyBorder="1" applyAlignment="1">
      <alignment horizontal="center" vertical="center"/>
    </xf>
    <xf numFmtId="0" fontId="72" fillId="0" borderId="42" xfId="334" applyFont="1" applyBorder="1" applyAlignment="1">
      <alignment horizontal="center" vertical="center"/>
    </xf>
    <xf numFmtId="0" fontId="72" fillId="0" borderId="45" xfId="334" applyFont="1" applyBorder="1" applyAlignment="1">
      <alignment horizontal="center" vertical="center"/>
    </xf>
    <xf numFmtId="0" fontId="3" fillId="0" borderId="42" xfId="334" applyBorder="1" applyAlignment="1">
      <alignment horizontal="center" vertical="center"/>
    </xf>
    <xf numFmtId="0" fontId="3" fillId="0" borderId="45" xfId="334" applyBorder="1" applyAlignment="1">
      <alignment horizontal="center" vertical="center"/>
    </xf>
    <xf numFmtId="0" fontId="72" fillId="0" borderId="43" xfId="334" applyFont="1" applyBorder="1" applyAlignment="1">
      <alignment horizontal="left" vertical="center" shrinkToFit="1"/>
    </xf>
    <xf numFmtId="0" fontId="3" fillId="0" borderId="0" xfId="334" applyAlignment="1">
      <alignment horizontal="left" vertical="center" shrinkToFit="1"/>
    </xf>
    <xf numFmtId="0" fontId="72" fillId="0" borderId="44" xfId="334" applyFont="1" applyBorder="1" applyAlignment="1">
      <alignment horizontal="left" vertical="center"/>
    </xf>
    <xf numFmtId="0" fontId="3" fillId="0" borderId="42" xfId="334" applyBorder="1" applyAlignment="1">
      <alignment horizontal="left" vertical="center"/>
    </xf>
    <xf numFmtId="0" fontId="3" fillId="0" borderId="42" xfId="334" applyBorder="1" applyAlignment="1">
      <alignment vertical="center"/>
    </xf>
    <xf numFmtId="0" fontId="3" fillId="0" borderId="45" xfId="334" applyBorder="1" applyAlignment="1">
      <alignment vertical="center"/>
    </xf>
    <xf numFmtId="0" fontId="72" fillId="0" borderId="40" xfId="334" applyFont="1" applyBorder="1" applyAlignment="1">
      <alignment horizontal="center" vertical="center"/>
    </xf>
    <xf numFmtId="0" fontId="72" fillId="0" borderId="29" xfId="334" applyFont="1" applyBorder="1" applyAlignment="1">
      <alignment horizontal="center" vertical="center"/>
    </xf>
    <xf numFmtId="0" fontId="72" fillId="0" borderId="30" xfId="334" applyFont="1" applyBorder="1" applyAlignment="1">
      <alignment horizontal="center" vertical="center"/>
    </xf>
    <xf numFmtId="0" fontId="72" fillId="0" borderId="41" xfId="334" applyFont="1" applyBorder="1" applyAlignment="1">
      <alignment horizontal="left" vertical="center"/>
    </xf>
    <xf numFmtId="0" fontId="3" fillId="0" borderId="29" xfId="334" applyBorder="1" applyAlignment="1">
      <alignment horizontal="left" vertical="center"/>
    </xf>
    <xf numFmtId="0" fontId="72" fillId="0" borderId="14" xfId="334" applyFont="1" applyBorder="1" applyAlignment="1">
      <alignment horizontal="center" vertical="center"/>
    </xf>
    <xf numFmtId="0" fontId="72" fillId="0" borderId="12" xfId="334" applyFont="1" applyBorder="1" applyAlignment="1">
      <alignment horizontal="center" vertical="center"/>
    </xf>
    <xf numFmtId="0" fontId="72" fillId="0" borderId="29" xfId="334" applyFont="1" applyBorder="1" applyAlignment="1">
      <alignment horizontal="left" vertical="center"/>
    </xf>
    <xf numFmtId="0" fontId="72" fillId="0" borderId="30" xfId="334" applyFont="1" applyBorder="1" applyAlignment="1">
      <alignment horizontal="left" vertical="center"/>
    </xf>
    <xf numFmtId="0" fontId="3" fillId="0" borderId="29" xfId="334" applyBorder="1" applyAlignment="1">
      <alignment vertical="center"/>
    </xf>
    <xf numFmtId="0" fontId="3" fillId="0" borderId="30" xfId="334" applyBorder="1" applyAlignment="1">
      <alignment vertical="center"/>
    </xf>
    <xf numFmtId="3" fontId="72" fillId="26" borderId="0" xfId="334" applyNumberFormat="1" applyFont="1" applyFill="1" applyAlignment="1">
      <alignment horizontal="left" vertical="center"/>
    </xf>
    <xf numFmtId="0" fontId="72" fillId="0" borderId="16" xfId="334" applyFont="1" applyBorder="1" applyAlignment="1">
      <alignment horizontal="center" vertical="center"/>
    </xf>
    <xf numFmtId="0" fontId="72" fillId="0" borderId="15" xfId="334" applyFont="1" applyBorder="1" applyAlignment="1">
      <alignment horizontal="center" vertical="center"/>
    </xf>
    <xf numFmtId="0" fontId="72" fillId="0" borderId="37" xfId="334" applyFont="1" applyBorder="1" applyAlignment="1">
      <alignment horizontal="center" vertical="center"/>
    </xf>
    <xf numFmtId="0" fontId="72" fillId="0" borderId="38" xfId="334" applyFont="1" applyBorder="1" applyAlignment="1">
      <alignment horizontal="center" vertical="center"/>
    </xf>
    <xf numFmtId="0" fontId="72" fillId="0" borderId="39" xfId="334" applyFont="1" applyBorder="1" applyAlignment="1">
      <alignment horizontal="center" vertical="center"/>
    </xf>
    <xf numFmtId="3" fontId="58" fillId="23" borderId="55" xfId="335" applyNumberFormat="1" applyFont="1" applyFill="1" applyBorder="1" applyAlignment="1">
      <alignment horizontal="center" vertical="center"/>
    </xf>
    <xf numFmtId="3" fontId="58" fillId="23" borderId="32" xfId="335" applyNumberFormat="1" applyFont="1" applyFill="1" applyBorder="1" applyAlignment="1">
      <alignment horizontal="center" vertical="center"/>
    </xf>
    <xf numFmtId="3" fontId="58" fillId="23" borderId="59" xfId="335" applyNumberFormat="1" applyFont="1" applyFill="1" applyBorder="1" applyAlignment="1">
      <alignment horizontal="center" vertical="center"/>
    </xf>
    <xf numFmtId="3" fontId="58" fillId="23" borderId="60" xfId="335" applyNumberFormat="1" applyFont="1" applyFill="1" applyBorder="1" applyAlignment="1">
      <alignment horizontal="center" vertical="center"/>
    </xf>
    <xf numFmtId="0" fontId="58" fillId="23" borderId="59" xfId="335" applyFont="1" applyFill="1" applyBorder="1" applyAlignment="1">
      <alignment horizontal="center" vertical="center"/>
    </xf>
    <xf numFmtId="0" fontId="58" fillId="23" borderId="60" xfId="335" applyFont="1" applyFill="1" applyBorder="1" applyAlignment="1">
      <alignment horizontal="center" vertical="center"/>
    </xf>
    <xf numFmtId="0" fontId="75" fillId="31" borderId="41" xfId="335" applyFont="1" applyFill="1" applyBorder="1" applyAlignment="1">
      <alignment horizontal="center" vertical="center"/>
    </xf>
    <xf numFmtId="0" fontId="75" fillId="31" borderId="29" xfId="335" applyFont="1" applyFill="1" applyBorder="1" applyAlignment="1">
      <alignment horizontal="center" vertical="center"/>
    </xf>
    <xf numFmtId="0" fontId="75" fillId="31" borderId="30" xfId="335" applyFont="1" applyFill="1" applyBorder="1" applyAlignment="1">
      <alignment horizontal="center" vertical="center"/>
    </xf>
    <xf numFmtId="3" fontId="75" fillId="0" borderId="29" xfId="335" applyNumberFormat="1" applyFont="1" applyBorder="1" applyAlignment="1">
      <alignment horizontal="left" vertical="center"/>
    </xf>
    <xf numFmtId="3" fontId="75" fillId="0" borderId="30" xfId="335" applyNumberFormat="1" applyFont="1" applyBorder="1" applyAlignment="1">
      <alignment horizontal="left" vertical="center"/>
    </xf>
    <xf numFmtId="3" fontId="74" fillId="0" borderId="12" xfId="335" applyNumberFormat="1" applyFont="1" applyBorder="1" applyAlignment="1">
      <alignment horizontal="center" vertical="center"/>
    </xf>
    <xf numFmtId="0" fontId="74" fillId="0" borderId="12" xfId="335" applyFont="1" applyBorder="1" applyAlignment="1">
      <alignment horizontal="center" vertical="center"/>
    </xf>
    <xf numFmtId="0" fontId="74" fillId="0" borderId="12" xfId="335" applyFont="1" applyBorder="1" applyAlignment="1">
      <alignment horizontal="center" vertical="center" shrinkToFit="1"/>
    </xf>
    <xf numFmtId="0" fontId="58" fillId="23" borderId="22" xfId="335" applyFont="1" applyFill="1" applyBorder="1" applyAlignment="1">
      <alignment horizontal="center" vertical="center" wrapText="1" shrinkToFit="1"/>
    </xf>
    <xf numFmtId="0" fontId="58" fillId="23" borderId="62" xfId="335" applyFont="1" applyFill="1" applyBorder="1" applyAlignment="1">
      <alignment horizontal="center" vertical="center" shrinkToFit="1"/>
    </xf>
    <xf numFmtId="0" fontId="58" fillId="23" borderId="1" xfId="335" applyFont="1" applyFill="1" applyBorder="1" applyAlignment="1">
      <alignment horizontal="center" vertical="center" shrinkToFit="1"/>
    </xf>
    <xf numFmtId="0" fontId="58" fillId="23" borderId="1" xfId="335" applyFont="1" applyFill="1" applyBorder="1" applyAlignment="1">
      <alignment horizontal="center" vertical="center" wrapText="1" shrinkToFit="1"/>
    </xf>
    <xf numFmtId="0" fontId="58" fillId="23" borderId="22" xfId="335" applyFont="1" applyFill="1" applyBorder="1" applyAlignment="1">
      <alignment horizontal="center" vertical="center" shrinkToFit="1"/>
    </xf>
    <xf numFmtId="37" fontId="58" fillId="23" borderId="1" xfId="335" applyNumberFormat="1" applyFont="1" applyFill="1" applyBorder="1" applyAlignment="1">
      <alignment horizontal="center" vertical="center" shrinkToFit="1"/>
    </xf>
    <xf numFmtId="41" fontId="60" fillId="0" borderId="17" xfId="335" applyNumberFormat="1" applyFont="1" applyBorder="1" applyAlignment="1">
      <alignment horizontal="left" vertical="center"/>
    </xf>
    <xf numFmtId="0" fontId="60" fillId="0" borderId="18" xfId="335" applyFont="1" applyBorder="1" applyAlignment="1">
      <alignment horizontal="left" vertical="center"/>
    </xf>
    <xf numFmtId="0" fontId="60" fillId="0" borderId="49" xfId="335" applyFont="1" applyBorder="1" applyAlignment="1">
      <alignment horizontal="left" vertical="center"/>
    </xf>
    <xf numFmtId="0" fontId="60" fillId="0" borderId="19" xfId="335" applyFont="1" applyBorder="1" applyAlignment="1">
      <alignment horizontal="left" vertical="center"/>
    </xf>
    <xf numFmtId="0" fontId="58" fillId="23" borderId="63" xfId="335" applyFont="1" applyFill="1" applyBorder="1" applyAlignment="1">
      <alignment horizontal="left" vertical="center" wrapText="1"/>
    </xf>
    <xf numFmtId="0" fontId="58" fillId="23" borderId="63" xfId="335" applyFont="1" applyFill="1" applyBorder="1" applyAlignment="1">
      <alignment horizontal="left" vertical="center"/>
    </xf>
    <xf numFmtId="0" fontId="58" fillId="0" borderId="21" xfId="335" applyFont="1" applyBorder="1" applyAlignment="1">
      <alignment horizontal="center" vertical="center"/>
    </xf>
    <xf numFmtId="0" fontId="58" fillId="0" borderId="27" xfId="335" applyFont="1" applyBorder="1" applyAlignment="1">
      <alignment horizontal="center" vertical="center"/>
    </xf>
    <xf numFmtId="41" fontId="58" fillId="23" borderId="61" xfId="335" applyNumberFormat="1" applyFont="1" applyFill="1" applyBorder="1" applyAlignment="1">
      <alignment horizontal="left" vertical="center" wrapText="1"/>
    </xf>
    <xf numFmtId="41" fontId="58" fillId="23" borderId="48" xfId="335" applyNumberFormat="1" applyFont="1" applyFill="1" applyBorder="1" applyAlignment="1">
      <alignment horizontal="left" vertical="center" wrapText="1"/>
    </xf>
    <xf numFmtId="0" fontId="58" fillId="0" borderId="21" xfId="335" applyNumberFormat="1" applyFont="1" applyBorder="1" applyAlignment="1">
      <alignment horizontal="center" vertical="center"/>
    </xf>
    <xf numFmtId="0" fontId="58" fillId="0" borderId="27" xfId="335" applyNumberFormat="1" applyFont="1" applyBorder="1" applyAlignment="1">
      <alignment horizontal="center" vertical="center"/>
    </xf>
    <xf numFmtId="0" fontId="73" fillId="0" borderId="0" xfId="0" applyFont="1" applyBorder="1" applyAlignment="1">
      <alignment horizontal="left" vertical="center"/>
    </xf>
    <xf numFmtId="0" fontId="120" fillId="0" borderId="97" xfId="328" applyFont="1" applyBorder="1" applyAlignment="1">
      <alignment horizontal="center" vertical="center"/>
    </xf>
    <xf numFmtId="0" fontId="120" fillId="0" borderId="30" xfId="328" applyFont="1" applyBorder="1" applyAlignment="1">
      <alignment horizontal="center" vertical="center"/>
    </xf>
    <xf numFmtId="0" fontId="120" fillId="0" borderId="41" xfId="328" applyFont="1" applyBorder="1" applyAlignment="1">
      <alignment horizontal="left" vertical="center" indent="1"/>
    </xf>
    <xf numFmtId="0" fontId="120" fillId="0" borderId="29" xfId="328" applyFont="1" applyBorder="1" applyAlignment="1">
      <alignment horizontal="left" vertical="center" indent="1"/>
    </xf>
    <xf numFmtId="0" fontId="120" fillId="0" borderId="93" xfId="328" applyFont="1" applyBorder="1" applyAlignment="1">
      <alignment horizontal="left" vertical="center" indent="1"/>
    </xf>
    <xf numFmtId="0" fontId="117" fillId="0" borderId="0" xfId="328" applyFont="1" applyAlignment="1">
      <alignment horizontal="center" vertical="center"/>
    </xf>
    <xf numFmtId="0" fontId="118" fillId="0" borderId="0" xfId="328" applyFont="1" applyBorder="1" applyAlignment="1">
      <alignment vertical="center"/>
    </xf>
    <xf numFmtId="0" fontId="74" fillId="0" borderId="84" xfId="328" applyFont="1" applyBorder="1" applyAlignment="1">
      <alignment horizontal="center" vertical="center"/>
    </xf>
    <xf numFmtId="0" fontId="74" fillId="0" borderId="85" xfId="328" applyFont="1" applyBorder="1" applyAlignment="1">
      <alignment horizontal="center" vertical="center"/>
    </xf>
    <xf numFmtId="0" fontId="74" fillId="0" borderId="87" xfId="328" applyFont="1" applyBorder="1" applyAlignment="1">
      <alignment horizontal="center" vertical="center" textRotation="255"/>
    </xf>
    <xf numFmtId="0" fontId="74" fillId="0" borderId="25" xfId="328" applyFont="1" applyBorder="1" applyAlignment="1">
      <alignment horizontal="center" vertical="center" textRotation="255"/>
    </xf>
    <xf numFmtId="0" fontId="119" fillId="0" borderId="89" xfId="328" applyFont="1" applyBorder="1" applyAlignment="1">
      <alignment horizontal="center" vertical="center"/>
    </xf>
    <xf numFmtId="0" fontId="119" fillId="0" borderId="90" xfId="328" applyFont="1" applyBorder="1" applyAlignment="1">
      <alignment horizontal="center" vertical="center"/>
    </xf>
    <xf numFmtId="0" fontId="119" fillId="0" borderId="91" xfId="328" applyFont="1" applyBorder="1" applyAlignment="1">
      <alignment horizontal="center" vertical="center"/>
    </xf>
    <xf numFmtId="0" fontId="74" fillId="0" borderId="92" xfId="328" applyFont="1" applyBorder="1" applyAlignment="1">
      <alignment horizontal="center" vertical="center"/>
    </xf>
    <xf numFmtId="0" fontId="74" fillId="0" borderId="50" xfId="328" applyFont="1" applyBorder="1" applyAlignment="1">
      <alignment horizontal="center" vertical="center"/>
    </xf>
    <xf numFmtId="0" fontId="120" fillId="0" borderId="41" xfId="328" applyFont="1" applyBorder="1" applyAlignment="1">
      <alignment horizontal="center" vertical="center"/>
    </xf>
    <xf numFmtId="0" fontId="121" fillId="0" borderId="29" xfId="328" applyFont="1" applyBorder="1" applyAlignment="1">
      <alignment horizontal="center" vertical="center"/>
    </xf>
    <xf numFmtId="0" fontId="121" fillId="0" borderId="93" xfId="328" applyFont="1" applyBorder="1" applyAlignment="1">
      <alignment horizontal="center" vertical="center"/>
    </xf>
    <xf numFmtId="0" fontId="122" fillId="0" borderId="94" xfId="328" applyFont="1" applyBorder="1" applyAlignment="1">
      <alignment horizontal="center" vertical="center" wrapText="1"/>
    </xf>
    <xf numFmtId="0" fontId="122" fillId="0" borderId="53" xfId="328" applyFont="1" applyBorder="1" applyAlignment="1">
      <alignment horizontal="center" vertical="center" wrapText="1"/>
    </xf>
    <xf numFmtId="0" fontId="122" fillId="0" borderId="54" xfId="328" applyFont="1" applyBorder="1" applyAlignment="1">
      <alignment horizontal="center" vertical="center" wrapText="1"/>
    </xf>
    <xf numFmtId="0" fontId="120" fillId="0" borderId="29" xfId="328" applyFont="1" applyBorder="1" applyAlignment="1">
      <alignment horizontal="center" vertical="center"/>
    </xf>
    <xf numFmtId="0" fontId="120" fillId="0" borderId="93" xfId="328" applyFont="1" applyBorder="1" applyAlignment="1">
      <alignment horizontal="center" vertical="center"/>
    </xf>
    <xf numFmtId="0" fontId="74" fillId="0" borderId="95" xfId="328" applyFont="1" applyBorder="1" applyAlignment="1">
      <alignment horizontal="left" vertical="center" wrapText="1" indent="1"/>
    </xf>
    <xf numFmtId="0" fontId="74" fillId="0" borderId="0" xfId="328" applyFont="1" applyBorder="1" applyAlignment="1">
      <alignment horizontal="left" vertical="center" indent="1"/>
    </xf>
    <xf numFmtId="0" fontId="74" fillId="0" borderId="26" xfId="328" applyFont="1" applyBorder="1" applyAlignment="1">
      <alignment horizontal="left" vertical="center" indent="1"/>
    </xf>
    <xf numFmtId="0" fontId="74" fillId="0" borderId="41" xfId="328" applyFont="1" applyBorder="1" applyAlignment="1">
      <alignment horizontal="left" vertical="center" wrapText="1"/>
    </xf>
    <xf numFmtId="0" fontId="74" fillId="0" borderId="29" xfId="328" applyFont="1" applyBorder="1" applyAlignment="1">
      <alignment horizontal="left" vertical="center"/>
    </xf>
    <xf numFmtId="0" fontId="74" fillId="0" borderId="93" xfId="328" applyFont="1" applyBorder="1" applyAlignment="1">
      <alignment horizontal="left" vertical="center"/>
    </xf>
    <xf numFmtId="0" fontId="74" fillId="0" borderId="95" xfId="328" applyFont="1" applyBorder="1" applyAlignment="1">
      <alignment horizontal="left" vertical="center" indent="1"/>
    </xf>
    <xf numFmtId="0" fontId="119" fillId="0" borderId="96" xfId="328" applyFont="1" applyBorder="1" applyAlignment="1">
      <alignment horizontal="center" vertical="center" shrinkToFit="1"/>
    </xf>
    <xf numFmtId="0" fontId="119" fillId="0" borderId="42" xfId="328" applyFont="1" applyBorder="1" applyAlignment="1">
      <alignment horizontal="center" vertical="center" shrinkToFit="1"/>
    </xf>
    <xf numFmtId="0" fontId="119" fillId="0" borderId="45" xfId="328" applyFont="1" applyBorder="1" applyAlignment="1">
      <alignment horizontal="center" vertical="center" shrinkToFit="1"/>
    </xf>
    <xf numFmtId="0" fontId="123" fillId="0" borderId="41" xfId="328" applyFont="1" applyBorder="1" applyAlignment="1">
      <alignment horizontal="center" vertical="center"/>
    </xf>
    <xf numFmtId="0" fontId="123" fillId="0" borderId="93" xfId="328" applyFont="1" applyBorder="1" applyAlignment="1">
      <alignment horizontal="center" vertical="center"/>
    </xf>
    <xf numFmtId="41" fontId="74" fillId="0" borderId="41" xfId="197" applyFont="1" applyFill="1" applyBorder="1" applyAlignment="1">
      <alignment horizontal="center" vertical="center"/>
    </xf>
    <xf numFmtId="41" fontId="74" fillId="0" borderId="30" xfId="197" applyFont="1" applyFill="1" applyBorder="1" applyAlignment="1">
      <alignment horizontal="center" vertical="center"/>
    </xf>
    <xf numFmtId="0" fontId="120" fillId="0" borderId="98" xfId="328" applyFont="1" applyBorder="1" applyAlignment="1">
      <alignment horizontal="center" vertical="center"/>
    </xf>
    <xf numFmtId="0" fontId="120" fillId="0" borderId="12" xfId="328" applyFont="1" applyBorder="1" applyAlignment="1">
      <alignment horizontal="center" vertical="center"/>
    </xf>
    <xf numFmtId="0" fontId="125" fillId="0" borderId="12" xfId="328" applyFont="1" applyFill="1" applyBorder="1" applyAlignment="1">
      <alignment horizontal="center" vertical="center"/>
    </xf>
    <xf numFmtId="0" fontId="125" fillId="0" borderId="97" xfId="328" applyFont="1" applyFill="1" applyBorder="1" applyAlignment="1">
      <alignment horizontal="left" vertical="center"/>
    </xf>
    <xf numFmtId="0" fontId="125" fillId="0" borderId="29" xfId="328" applyFont="1" applyFill="1" applyBorder="1" applyAlignment="1">
      <alignment horizontal="left" vertical="center"/>
    </xf>
    <xf numFmtId="0" fontId="125" fillId="0" borderId="93" xfId="328" applyFont="1" applyFill="1" applyBorder="1" applyAlignment="1">
      <alignment horizontal="left" vertical="center"/>
    </xf>
    <xf numFmtId="0" fontId="74" fillId="0" borderId="106" xfId="328" applyFont="1" applyBorder="1" applyAlignment="1">
      <alignment vertical="center"/>
    </xf>
    <xf numFmtId="0" fontId="74" fillId="0" borderId="107" xfId="328" applyFont="1" applyBorder="1" applyAlignment="1">
      <alignment vertical="center"/>
    </xf>
    <xf numFmtId="0" fontId="74" fillId="0" borderId="108" xfId="328" applyFont="1" applyBorder="1" applyAlignment="1">
      <alignment vertical="center"/>
    </xf>
    <xf numFmtId="0" fontId="116" fillId="0" borderId="0" xfId="328" applyFont="1" applyBorder="1" applyAlignment="1">
      <alignment horizontal="center" vertical="center"/>
    </xf>
    <xf numFmtId="0" fontId="128" fillId="0" borderId="0" xfId="328" applyFont="1" applyBorder="1" applyAlignment="1">
      <alignment horizontal="center" vertical="center"/>
    </xf>
    <xf numFmtId="177" fontId="125" fillId="23" borderId="100" xfId="328" applyNumberFormat="1" applyFont="1" applyFill="1" applyBorder="1" applyAlignment="1">
      <alignment horizontal="center" vertical="center" shrinkToFit="1"/>
    </xf>
    <xf numFmtId="177" fontId="125" fillId="23" borderId="27" xfId="328" applyNumberFormat="1" applyFont="1" applyFill="1" applyBorder="1" applyAlignment="1">
      <alignment horizontal="center" vertical="center" shrinkToFit="1"/>
    </xf>
    <xf numFmtId="177" fontId="125" fillId="23" borderId="12" xfId="328" applyNumberFormat="1" applyFont="1" applyFill="1" applyBorder="1" applyAlignment="1">
      <alignment horizontal="center" vertical="center" shrinkToFit="1"/>
    </xf>
    <xf numFmtId="177" fontId="74" fillId="0" borderId="12" xfId="328" applyNumberFormat="1" applyFont="1" applyBorder="1" applyAlignment="1">
      <alignment vertical="center"/>
    </xf>
    <xf numFmtId="41" fontId="125" fillId="23" borderId="98" xfId="197" applyFont="1" applyFill="1" applyBorder="1" applyAlignment="1">
      <alignment horizontal="center" vertical="center" shrinkToFit="1"/>
    </xf>
    <xf numFmtId="41" fontId="125" fillId="23" borderId="12" xfId="197" applyFont="1" applyFill="1" applyBorder="1" applyAlignment="1">
      <alignment horizontal="center" vertical="center" shrinkToFit="1"/>
    </xf>
    <xf numFmtId="177" fontId="74" fillId="0" borderId="12" xfId="328" applyNumberFormat="1" applyFont="1" applyBorder="1" applyAlignment="1">
      <alignment horizontal="right" vertical="center"/>
    </xf>
    <xf numFmtId="177" fontId="125" fillId="23" borderId="101" xfId="328" applyNumberFormat="1" applyFont="1" applyFill="1" applyBorder="1" applyAlignment="1">
      <alignment horizontal="center" vertical="center" shrinkToFit="1"/>
    </xf>
    <xf numFmtId="177" fontId="125" fillId="23" borderId="21" xfId="328" applyNumberFormat="1" applyFont="1" applyFill="1" applyBorder="1" applyAlignment="1">
      <alignment horizontal="center" vertical="center" shrinkToFit="1"/>
    </xf>
    <xf numFmtId="177" fontId="74" fillId="0" borderId="21" xfId="328" applyNumberFormat="1" applyFont="1" applyBorder="1" applyAlignment="1">
      <alignment vertical="center"/>
    </xf>
    <xf numFmtId="0" fontId="84" fillId="0" borderId="0" xfId="375" applyFont="1" applyAlignment="1" applyProtection="1">
      <alignment horizontal="center" vertical="center"/>
    </xf>
    <xf numFmtId="0" fontId="78" fillId="0" borderId="0" xfId="326" applyFont="1" applyAlignment="1">
      <alignment horizontal="right" vertical="center"/>
    </xf>
    <xf numFmtId="0" fontId="79" fillId="0" borderId="0" xfId="326" applyFont="1" applyAlignment="1">
      <alignment horizontal="center" vertical="center"/>
    </xf>
    <xf numFmtId="0" fontId="80" fillId="0" borderId="23" xfId="326" applyFont="1" applyBorder="1" applyAlignment="1">
      <alignment horizontal="left" vertical="center"/>
    </xf>
    <xf numFmtId="0" fontId="18" fillId="0" borderId="0" xfId="326" applyFont="1" applyAlignment="1">
      <alignment horizontal="center" vertical="center"/>
    </xf>
    <xf numFmtId="0" fontId="82" fillId="0" borderId="0" xfId="326" applyFont="1" applyFill="1" applyBorder="1" applyAlignment="1">
      <alignment horizontal="center" vertical="center"/>
    </xf>
    <xf numFmtId="0" fontId="82" fillId="0" borderId="0" xfId="326" applyFont="1" applyAlignment="1">
      <alignment horizontal="center" vertical="center"/>
    </xf>
    <xf numFmtId="0" fontId="82" fillId="0" borderId="0" xfId="375" applyFont="1" applyBorder="1" applyAlignment="1" applyProtection="1">
      <alignment horizontal="center" vertical="center"/>
    </xf>
    <xf numFmtId="0" fontId="82" fillId="28" borderId="55" xfId="326" applyFont="1" applyFill="1" applyBorder="1" applyAlignment="1">
      <alignment horizontal="left" vertical="center"/>
    </xf>
    <xf numFmtId="0" fontId="82" fillId="28" borderId="56" xfId="326" applyFont="1" applyFill="1" applyBorder="1" applyAlignment="1">
      <alignment horizontal="left" vertical="center"/>
    </xf>
    <xf numFmtId="0" fontId="82" fillId="28" borderId="32" xfId="326" applyFont="1" applyFill="1" applyBorder="1" applyAlignment="1">
      <alignment horizontal="left" vertical="center"/>
    </xf>
    <xf numFmtId="49" fontId="93" fillId="0" borderId="56" xfId="326" applyNumberFormat="1" applyFont="1" applyFill="1" applyBorder="1" applyAlignment="1">
      <alignment horizontal="left" vertical="center"/>
    </xf>
    <xf numFmtId="0" fontId="82" fillId="28" borderId="55" xfId="326" applyFont="1" applyFill="1" applyBorder="1" applyAlignment="1">
      <alignment horizontal="center" vertical="center"/>
    </xf>
    <xf numFmtId="0" fontId="82" fillId="28" borderId="56" xfId="326" applyFont="1" applyFill="1" applyBorder="1" applyAlignment="1">
      <alignment horizontal="center" vertical="center"/>
    </xf>
    <xf numFmtId="0" fontId="82" fillId="28" borderId="32" xfId="326" applyFont="1" applyFill="1" applyBorder="1" applyAlignment="1">
      <alignment horizontal="center" vertical="center"/>
    </xf>
    <xf numFmtId="0" fontId="103" fillId="0" borderId="0" xfId="377" applyFont="1" applyAlignment="1">
      <alignment horizontal="left" vertical="center" indent="2"/>
    </xf>
    <xf numFmtId="0" fontId="98" fillId="0" borderId="55" xfId="377" applyFont="1" applyBorder="1" applyAlignment="1">
      <alignment horizontal="center" vertical="center"/>
    </xf>
    <xf numFmtId="0" fontId="98" fillId="0" borderId="56" xfId="377" applyFont="1" applyBorder="1" applyAlignment="1">
      <alignment horizontal="center" vertical="center"/>
    </xf>
    <xf numFmtId="0" fontId="98" fillId="0" borderId="32" xfId="377" applyFont="1" applyBorder="1" applyAlignment="1">
      <alignment horizontal="center" vertical="center"/>
    </xf>
    <xf numFmtId="0" fontId="99" fillId="0" borderId="0" xfId="377" applyFont="1" applyBorder="1" applyAlignment="1">
      <alignment horizontal="center" vertical="center"/>
    </xf>
    <xf numFmtId="49" fontId="98" fillId="0" borderId="55" xfId="377" applyNumberFormat="1" applyFont="1" applyBorder="1" applyAlignment="1">
      <alignment horizontal="left" vertical="center"/>
    </xf>
    <xf numFmtId="49" fontId="98" fillId="0" borderId="56" xfId="377" applyNumberFormat="1" applyFont="1" applyBorder="1" applyAlignment="1">
      <alignment horizontal="left" vertical="center"/>
    </xf>
    <xf numFmtId="49" fontId="98" fillId="0" borderId="32" xfId="377" applyNumberFormat="1" applyFont="1" applyBorder="1" applyAlignment="1">
      <alignment horizontal="left" vertical="center"/>
    </xf>
    <xf numFmtId="0" fontId="102" fillId="0" borderId="0" xfId="377" applyFont="1" applyAlignment="1">
      <alignment horizontal="center" vertical="center"/>
    </xf>
    <xf numFmtId="0" fontId="97" fillId="0" borderId="0" xfId="377" applyFont="1" applyAlignment="1">
      <alignment horizontal="left" vertical="center"/>
    </xf>
    <xf numFmtId="0" fontId="98" fillId="0" borderId="81" xfId="377" applyFont="1" applyBorder="1" applyAlignment="1">
      <alignment horizontal="center" vertical="center"/>
    </xf>
    <xf numFmtId="0" fontId="98" fillId="0" borderId="82" xfId="377" applyFont="1" applyBorder="1" applyAlignment="1">
      <alignment horizontal="center" vertical="center"/>
    </xf>
    <xf numFmtId="0" fontId="98" fillId="0" borderId="83" xfId="377" applyFont="1" applyBorder="1" applyAlignment="1">
      <alignment horizontal="center" vertical="center"/>
    </xf>
    <xf numFmtId="0" fontId="98" fillId="0" borderId="2" xfId="377" applyFont="1" applyBorder="1" applyAlignment="1">
      <alignment horizontal="center" vertical="center"/>
    </xf>
    <xf numFmtId="0" fontId="98" fillId="0" borderId="0" xfId="377" applyFont="1" applyBorder="1" applyAlignment="1">
      <alignment horizontal="center" vertical="center"/>
    </xf>
    <xf numFmtId="0" fontId="98" fillId="0" borderId="28" xfId="377" applyFont="1" applyBorder="1" applyAlignment="1">
      <alignment horizontal="center" vertical="center"/>
    </xf>
    <xf numFmtId="0" fontId="98" fillId="0" borderId="76" xfId="377" applyFont="1" applyBorder="1" applyAlignment="1">
      <alignment horizontal="center" vertical="center"/>
    </xf>
    <xf numFmtId="0" fontId="98" fillId="0" borderId="23" xfId="377" applyFont="1" applyBorder="1" applyAlignment="1">
      <alignment horizontal="center" vertical="center"/>
    </xf>
    <xf numFmtId="0" fontId="98" fillId="0" borderId="77" xfId="377" applyFont="1" applyBorder="1" applyAlignment="1">
      <alignment horizontal="center" vertical="center"/>
    </xf>
    <xf numFmtId="0" fontId="111" fillId="0" borderId="55" xfId="377" applyFont="1" applyFill="1" applyBorder="1" applyAlignment="1">
      <alignment horizontal="left" vertical="center" wrapText="1"/>
    </xf>
    <xf numFmtId="0" fontId="111" fillId="0" borderId="56" xfId="377" applyFont="1" applyFill="1" applyBorder="1" applyAlignment="1">
      <alignment horizontal="left" vertical="center" wrapText="1"/>
    </xf>
    <xf numFmtId="0" fontId="111" fillId="0" borderId="56" xfId="377" applyFont="1" applyFill="1" applyBorder="1" applyAlignment="1">
      <alignment horizontal="center" vertical="center" wrapText="1"/>
    </xf>
    <xf numFmtId="0" fontId="111" fillId="0" borderId="32" xfId="377" applyFont="1" applyFill="1" applyBorder="1" applyAlignment="1">
      <alignment horizontal="center" vertical="center" wrapText="1"/>
    </xf>
    <xf numFmtId="0" fontId="111" fillId="0" borderId="55" xfId="377" quotePrefix="1" applyFont="1" applyFill="1" applyBorder="1" applyAlignment="1">
      <alignment horizontal="left" vertical="center"/>
    </xf>
    <xf numFmtId="0" fontId="111" fillId="0" borderId="56" xfId="377" quotePrefix="1" applyFont="1" applyFill="1" applyBorder="1" applyAlignment="1">
      <alignment horizontal="left" vertical="center"/>
    </xf>
    <xf numFmtId="0" fontId="111" fillId="0" borderId="32" xfId="377" quotePrefix="1" applyFont="1" applyFill="1" applyBorder="1" applyAlignment="1">
      <alignment horizontal="left" vertical="center"/>
    </xf>
    <xf numFmtId="0" fontId="98" fillId="0" borderId="1" xfId="377" applyFont="1" applyBorder="1" applyAlignment="1">
      <alignment horizontal="center" vertical="center"/>
    </xf>
    <xf numFmtId="0" fontId="108" fillId="0" borderId="56" xfId="378" applyBorder="1" applyAlignment="1">
      <alignment horizontal="center" vertical="center"/>
    </xf>
    <xf numFmtId="0" fontId="108" fillId="0" borderId="32" xfId="378" applyBorder="1" applyAlignment="1">
      <alignment horizontal="center" vertical="center"/>
    </xf>
    <xf numFmtId="0" fontId="97" fillId="0" borderId="58" xfId="377" applyFont="1" applyBorder="1" applyAlignment="1">
      <alignment horizontal="left" vertical="center"/>
    </xf>
    <xf numFmtId="0" fontId="97" fillId="0" borderId="56" xfId="377" applyFont="1" applyBorder="1" applyAlignment="1">
      <alignment horizontal="left" vertical="center"/>
    </xf>
    <xf numFmtId="0" fontId="97" fillId="0" borderId="32" xfId="377" applyFont="1" applyBorder="1" applyAlignment="1">
      <alignment horizontal="left" vertical="center"/>
    </xf>
    <xf numFmtId="0" fontId="66" fillId="0" borderId="42" xfId="335" applyFont="1" applyBorder="1" applyAlignment="1">
      <alignment horizontal="center" vertical="center"/>
    </xf>
  </cellXfs>
  <cellStyles count="383">
    <cellStyle name=" " xfId="1"/>
    <cellStyle name="          _x000d__x000a_386grabber=vga.3gr_x000d__x000a_" xfId="2"/>
    <cellStyle name=" _97연말" xfId="3"/>
    <cellStyle name=" _97연말_내역서(수정)" xfId="4"/>
    <cellStyle name=" _97연말_안내센터내역서" xfId="5"/>
    <cellStyle name=" _97연말1" xfId="6"/>
    <cellStyle name=" _97연말1_내역서(수정)" xfId="7"/>
    <cellStyle name=" _97연말1_안내센터내역서" xfId="8"/>
    <cellStyle name=" _Book1" xfId="9"/>
    <cellStyle name=" _Book1_내역서(수정)" xfId="10"/>
    <cellStyle name=" _Book1_안내센터내역서" xfId="11"/>
    <cellStyle name=" _내역서(수정)" xfId="12"/>
    <cellStyle name=" _안내센터내역서" xfId="13"/>
    <cellStyle name="(백분율)" xfId="14"/>
    <cellStyle name="?? [0]_????? " xfId="15"/>
    <cellStyle name="??_????? " xfId="16"/>
    <cellStyle name="?珠??? " xfId="17"/>
    <cellStyle name="_견적서 표준" xfId="18"/>
    <cellStyle name="_사본 - 수량및단가산출서,설계서(부산진역구내 분기기 조명설비 " xfId="19"/>
    <cellStyle name="_인원계획표 " xfId="20"/>
    <cellStyle name="_인원계획표 _적격 " xfId="21"/>
    <cellStyle name="_입찰표지 " xfId="22"/>
    <cellStyle name="_적격 " xfId="23"/>
    <cellStyle name="_적격 _집행갑지 " xfId="24"/>
    <cellStyle name="_적격(화산) " xfId="25"/>
    <cellStyle name="_전라선 " xfId="26"/>
    <cellStyle name="_집행갑지 " xfId="27"/>
    <cellStyle name="¤@?e_TEST-1 " xfId="28"/>
    <cellStyle name="△백분율" xfId="29"/>
    <cellStyle name="°ia¤¼o " xfId="30"/>
    <cellStyle name="°ia¤aa " xfId="31"/>
    <cellStyle name="æØè [0.00]_NT Server " xfId="32"/>
    <cellStyle name="æØè_NT Server " xfId="33"/>
    <cellStyle name="ÊÝ [0.00]_NT Server " xfId="34"/>
    <cellStyle name="ÊÝ_NT Server " xfId="35"/>
    <cellStyle name="W?_½RmF¼° " xfId="36"/>
    <cellStyle name="20% - 강조색1" xfId="37" builtinId="30" customBuiltin="1"/>
    <cellStyle name="20% - 강조색2" xfId="38" builtinId="34" customBuiltin="1"/>
    <cellStyle name="20% - 강조색3" xfId="39" builtinId="38" customBuiltin="1"/>
    <cellStyle name="20% - 강조색4" xfId="40" builtinId="42" customBuiltin="1"/>
    <cellStyle name="20% - 강조색5" xfId="41" builtinId="46" customBuiltin="1"/>
    <cellStyle name="20% - 강조색6" xfId="42" builtinId="50" customBuiltin="1"/>
    <cellStyle name="40% - 강조색1" xfId="43" builtinId="31" customBuiltin="1"/>
    <cellStyle name="40% - 강조색2" xfId="44" builtinId="35" customBuiltin="1"/>
    <cellStyle name="40% - 강조색3" xfId="45" builtinId="39" customBuiltin="1"/>
    <cellStyle name="40% - 강조색4" xfId="46" builtinId="43" customBuiltin="1"/>
    <cellStyle name="40% - 강조색5" xfId="47" builtinId="47" customBuiltin="1"/>
    <cellStyle name="40% - 강조색6" xfId="48" builtinId="51" customBuiltin="1"/>
    <cellStyle name="60% - 강조색1" xfId="49" builtinId="32" customBuiltin="1"/>
    <cellStyle name="60% - 강조색2" xfId="50" builtinId="36" customBuiltin="1"/>
    <cellStyle name="60% - 강조색3" xfId="51" builtinId="40" customBuiltin="1"/>
    <cellStyle name="60% - 강조색4" xfId="52" builtinId="44" customBuiltin="1"/>
    <cellStyle name="60% - 강조색5" xfId="53" builtinId="48" customBuiltin="1"/>
    <cellStyle name="60% - 강조색6" xfId="54" builtinId="52" customBuiltin="1"/>
    <cellStyle name="Aee­ " xfId="55"/>
    <cellStyle name="AeE­ [0]_  A¾  CO  " xfId="56"/>
    <cellStyle name="ÅëÈ­ [0]_¼öÀÍ¼º " xfId="57"/>
    <cellStyle name="AeE­ [0]_³e AO " xfId="58"/>
    <cellStyle name="ÅëÈ­ [0]_7°èÈ¹ " xfId="59"/>
    <cellStyle name="AeE­ [0]_A¾CO½A¼³ " xfId="60"/>
    <cellStyle name="ÅëÈ­ [0]_INQUIRY ¿µ¾÷ÃßÁø " xfId="61"/>
    <cellStyle name="AeE­ [0]_INQUIRY ¿μ¾÷AßAø " xfId="62"/>
    <cellStyle name="AeE­_  A¾  CO  " xfId="63"/>
    <cellStyle name="ÅëÈ­_¼öÀÍ¼º " xfId="64"/>
    <cellStyle name="AeE­_³e AO " xfId="65"/>
    <cellStyle name="ÅëÈ­_7°èÈ¹ " xfId="66"/>
    <cellStyle name="AeE­_A¾CO½A¼³ " xfId="67"/>
    <cellStyle name="ÅëÈ­_INQUIRY ¿µ¾÷ÃßÁø " xfId="68"/>
    <cellStyle name="AeE­_INQUIRY ¿μ¾÷AßAø " xfId="69"/>
    <cellStyle name="Æu¼ " xfId="70"/>
    <cellStyle name="AÞ¸¶ [0]_  A¾  CO  " xfId="71"/>
    <cellStyle name="ÄÞ¸¶ [0]_»óºÎ¼ö·®Áý°è " xfId="72"/>
    <cellStyle name="AÞ¸¶ [0]_°eE¹_11¿a½A " xfId="73"/>
    <cellStyle name="ÄÞ¸¶ [0]_¼öÀÍ¼º " xfId="74"/>
    <cellStyle name="AÞ¸¶ [0]_³e AO " xfId="75"/>
    <cellStyle name="ÄÞ¸¶ [0]_7°èÈ¹ " xfId="76"/>
    <cellStyle name="AÞ¸¶ [0]_A¾CO½A¼³ " xfId="77"/>
    <cellStyle name="ÄÞ¸¶ [0]_INQUIRY ¿µ¾÷ÃßÁø " xfId="78"/>
    <cellStyle name="AÞ¸¶ [0]_INQUIRY ¿μ¾÷AßAø " xfId="79"/>
    <cellStyle name="AÞ¸¶_  A¾  CO  " xfId="80"/>
    <cellStyle name="ÄÞ¸¶_¼öÀÍ¼º " xfId="81"/>
    <cellStyle name="AÞ¸¶_³e AO " xfId="82"/>
    <cellStyle name="ÄÞ¸¶_7°èÈ¹ " xfId="83"/>
    <cellStyle name="AÞ¸¶_A¾CO½A¼³ " xfId="84"/>
    <cellStyle name="ÄÞ¸¶_INQUIRY ¿µ¾÷ÃßÁø " xfId="85"/>
    <cellStyle name="AÞ¸¶_INQUIRY ¿μ¾÷AßAø " xfId="86"/>
    <cellStyle name="Au¸r " xfId="87"/>
    <cellStyle name="C¡IA¨ª_¡ic¨u¡A¨￢I¨￢¡Æ AN¡Æe " xfId="88"/>
    <cellStyle name="C￥AØ_  A¾  CO  " xfId="89"/>
    <cellStyle name="Ç¥ÁØ_»ç¾÷ºÎº° ÃÑ°è " xfId="90"/>
    <cellStyle name="C￥AØ_≫c¾÷ºIº° AN°e " xfId="91"/>
    <cellStyle name="Ç¥ÁØ_¼öÀÍ¼º " xfId="92"/>
    <cellStyle name="C￥AØ_95,96 ºn±³ " xfId="93"/>
    <cellStyle name="Ç¥ÁØ_95,96 ºñ±³ " xfId="94"/>
    <cellStyle name="C￥AØ_95³aAN°y¼o·R " xfId="95"/>
    <cellStyle name="Ç¥ÁØ_Áý°èÇ¥(2¿ù) " xfId="96"/>
    <cellStyle name="Calc Currency (0)" xfId="97"/>
    <cellStyle name="Calc Currency (2)" xfId="98"/>
    <cellStyle name="Calc Percent (0)" xfId="99"/>
    <cellStyle name="Calc Percent (1)" xfId="100"/>
    <cellStyle name="Calc Percent (2)" xfId="101"/>
    <cellStyle name="Comma" xfId="102"/>
    <cellStyle name="Comma  - Style2" xfId="103"/>
    <cellStyle name="Comma  - Style3" xfId="104"/>
    <cellStyle name="Comma  - Style4" xfId="105"/>
    <cellStyle name="Comma  - Style5" xfId="106"/>
    <cellStyle name="Comma  - Style6" xfId="107"/>
    <cellStyle name="Comma  - Style7" xfId="108"/>
    <cellStyle name="Comma  - Style8" xfId="109"/>
    <cellStyle name="Comma [0]" xfId="110"/>
    <cellStyle name="Comma [00]" xfId="111"/>
    <cellStyle name="Comma 2" xfId="112"/>
    <cellStyle name="Comma_ SG&amp;A Bridge" xfId="113"/>
    <cellStyle name="Comma0" xfId="114"/>
    <cellStyle name="Comma0 2" xfId="115"/>
    <cellStyle name="Comma0 3" xfId="116"/>
    <cellStyle name="Currency" xfId="117"/>
    <cellStyle name="Currency [0]" xfId="118"/>
    <cellStyle name="Currency [00]" xfId="119"/>
    <cellStyle name="Currency 2" xfId="120"/>
    <cellStyle name="currency-$_표지 " xfId="121"/>
    <cellStyle name="Currency_ SG&amp;A Bridge " xfId="122"/>
    <cellStyle name="Currency0" xfId="123"/>
    <cellStyle name="Currency0 2" xfId="124"/>
    <cellStyle name="Currency0 3" xfId="125"/>
    <cellStyle name="Currency1" xfId="126"/>
    <cellStyle name="Currency1 2" xfId="127"/>
    <cellStyle name="Currency1 3" xfId="128"/>
    <cellStyle name="Enter Currency (0)" xfId="129"/>
    <cellStyle name="Enter Currency (2)" xfId="130"/>
    <cellStyle name="Followed Hyperlink" xfId="131"/>
    <cellStyle name="Hyperlink" xfId="132"/>
    <cellStyle name="Link Currency (0)" xfId="133"/>
    <cellStyle name="Link Currency (2)" xfId="134"/>
    <cellStyle name="normal" xfId="135"/>
    <cellStyle name="Percent" xfId="136"/>
    <cellStyle name="Percent (0)" xfId="137"/>
    <cellStyle name="Percent [0]" xfId="138"/>
    <cellStyle name="Percent [00]" xfId="139"/>
    <cellStyle name="Percent [2]" xfId="140"/>
    <cellStyle name="Percent 2" xfId="141"/>
    <cellStyle name="Percent_#6 Temps &amp; Contractors" xfId="142"/>
    <cellStyle name="PrePop Currency (0)" xfId="143"/>
    <cellStyle name="PrePop Currency (2)" xfId="144"/>
    <cellStyle name="YONG " xfId="145"/>
    <cellStyle name="강조색1" xfId="146" builtinId="29" customBuiltin="1"/>
    <cellStyle name="강조색2" xfId="147" builtinId="33" customBuiltin="1"/>
    <cellStyle name="강조색3" xfId="148" builtinId="37" customBuiltin="1"/>
    <cellStyle name="강조색4" xfId="149" builtinId="41" customBuiltin="1"/>
    <cellStyle name="강조색5" xfId="150" builtinId="45" customBuiltin="1"/>
    <cellStyle name="강조색6" xfId="151" builtinId="49" customBuiltin="1"/>
    <cellStyle name="경고문" xfId="152" builtinId="11" customBuiltin="1"/>
    <cellStyle name="계산" xfId="153" builtinId="22" customBuiltin="1"/>
    <cellStyle name="나쁨" xfId="154" builtinId="27" customBuiltin="1"/>
    <cellStyle name="메모" xfId="155" builtinId="10" customBuiltin="1"/>
    <cellStyle name="백 " xfId="156"/>
    <cellStyle name="백분율 [△1]" xfId="157"/>
    <cellStyle name="백분율 [△2]" xfId="158"/>
    <cellStyle name="백분율 [0]" xfId="159"/>
    <cellStyle name="백분율 [2]" xfId="160"/>
    <cellStyle name="백분율 2" xfId="161"/>
    <cellStyle name="백분율 2 2" xfId="162"/>
    <cellStyle name="백분율 2 3" xfId="163"/>
    <cellStyle name="백분율 3" xfId="164"/>
    <cellStyle name="백분율 4" xfId="382"/>
    <cellStyle name="백분율［△1］" xfId="165"/>
    <cellStyle name="백분율［△2］" xfId="166"/>
    <cellStyle name="보통" xfId="167" builtinId="28" customBuiltin="1"/>
    <cellStyle name="설명 텍스트" xfId="168" builtinId="53" customBuiltin="1"/>
    <cellStyle name="셀 확인" xfId="169" builtinId="23" customBuiltin="1"/>
    <cellStyle name="쉼표 [0]" xfId="170" builtinId="6"/>
    <cellStyle name="쉼표 [0] 10" xfId="379"/>
    <cellStyle name="쉼표 [0] 105" xfId="171"/>
    <cellStyle name="쉼표 [0] 14 10" xfId="172"/>
    <cellStyle name="쉼표 [0] 14 11" xfId="173"/>
    <cellStyle name="쉼표 [0] 14 12" xfId="174"/>
    <cellStyle name="쉼표 [0] 14 13" xfId="175"/>
    <cellStyle name="쉼표 [0] 14 14" xfId="176"/>
    <cellStyle name="쉼표 [0] 14 2" xfId="177"/>
    <cellStyle name="쉼표 [0] 14 3" xfId="178"/>
    <cellStyle name="쉼표 [0] 14 4" xfId="179"/>
    <cellStyle name="쉼표 [0] 14 5" xfId="180"/>
    <cellStyle name="쉼표 [0] 14 6" xfId="181"/>
    <cellStyle name="쉼표 [0] 14 7" xfId="182"/>
    <cellStyle name="쉼표 [0] 14 8" xfId="183"/>
    <cellStyle name="쉼표 [0] 14 9" xfId="184"/>
    <cellStyle name="쉼표 [0] 2" xfId="185"/>
    <cellStyle name="쉼표 [0] 2 10" xfId="186"/>
    <cellStyle name="쉼표 [0] 2 11" xfId="187"/>
    <cellStyle name="쉼표 [0] 2 12" xfId="188"/>
    <cellStyle name="쉼표 [0] 2 13" xfId="189"/>
    <cellStyle name="쉼표 [0] 2 14" xfId="190"/>
    <cellStyle name="쉼표 [0] 2 15" xfId="191"/>
    <cellStyle name="쉼표 [0] 2 16" xfId="192"/>
    <cellStyle name="쉼표 [0] 2 17" xfId="193"/>
    <cellStyle name="쉼표 [0] 2 18" xfId="194"/>
    <cellStyle name="쉼표 [0] 2 19" xfId="195"/>
    <cellStyle name="쉼표 [0] 2 2" xfId="196"/>
    <cellStyle name="쉼표 [0] 2 2 2" xfId="197"/>
    <cellStyle name="쉼표 [0] 2 20" xfId="198"/>
    <cellStyle name="쉼표 [0] 2 21" xfId="199"/>
    <cellStyle name="쉼표 [0] 2 22" xfId="200"/>
    <cellStyle name="쉼표 [0] 2 23" xfId="201"/>
    <cellStyle name="쉼표 [0] 2 24" xfId="202"/>
    <cellStyle name="쉼표 [0] 2 25" xfId="203"/>
    <cellStyle name="쉼표 [0] 2 26" xfId="204"/>
    <cellStyle name="쉼표 [0] 2 27" xfId="205"/>
    <cellStyle name="쉼표 [0] 2 28" xfId="206"/>
    <cellStyle name="쉼표 [0] 2 29" xfId="207"/>
    <cellStyle name="쉼표 [0] 2 3" xfId="208"/>
    <cellStyle name="쉼표 [0] 2 4" xfId="209"/>
    <cellStyle name="쉼표 [0] 2 5" xfId="210"/>
    <cellStyle name="쉼표 [0] 2 6" xfId="211"/>
    <cellStyle name="쉼표 [0] 2 7" xfId="212"/>
    <cellStyle name="쉼표 [0] 2 8" xfId="213"/>
    <cellStyle name="쉼표 [0] 2 9" xfId="214"/>
    <cellStyle name="쉼표 [0] 2_HV_PARASERI" xfId="215"/>
    <cellStyle name="쉼표 [0] 3" xfId="216"/>
    <cellStyle name="쉼표 [0] 3 2" xfId="217"/>
    <cellStyle name="쉼표 [0] 3 3" xfId="218"/>
    <cellStyle name="쉼표 [0] 3 4" xfId="219"/>
    <cellStyle name="쉼표 [0] 3 5" xfId="220"/>
    <cellStyle name="쉼표 [0] 3 6" xfId="221"/>
    <cellStyle name="쉼표 [0] 3 7" xfId="222"/>
    <cellStyle name="쉼표 [0] 3 8" xfId="223"/>
    <cellStyle name="쉼표 [0] 3 9" xfId="224"/>
    <cellStyle name="쉼표 [0] 4" xfId="225"/>
    <cellStyle name="쉼표 [0] 4 10" xfId="226"/>
    <cellStyle name="쉼표 [0] 4 11" xfId="227"/>
    <cellStyle name="쉼표 [0] 4 12" xfId="228"/>
    <cellStyle name="쉼표 [0] 4 13" xfId="229"/>
    <cellStyle name="쉼표 [0] 4 14" xfId="230"/>
    <cellStyle name="쉼표 [0] 4 15" xfId="231"/>
    <cellStyle name="쉼표 [0] 4 2" xfId="232"/>
    <cellStyle name="쉼표 [0] 4 3" xfId="233"/>
    <cellStyle name="쉼표 [0] 4 4" xfId="234"/>
    <cellStyle name="쉼표 [0] 4 5" xfId="235"/>
    <cellStyle name="쉼표 [0] 4 6" xfId="236"/>
    <cellStyle name="쉼표 [0] 4 7" xfId="237"/>
    <cellStyle name="쉼표 [0] 4 8" xfId="238"/>
    <cellStyle name="쉼표 [0] 4 9" xfId="239"/>
    <cellStyle name="쉼표 [0] 4_반송.재송 보건지소(단가조사표)" xfId="240"/>
    <cellStyle name="쉼표 [0] 5" xfId="241"/>
    <cellStyle name="쉼표 [0] 5 10" xfId="242"/>
    <cellStyle name="쉼표 [0] 5 11" xfId="243"/>
    <cellStyle name="쉼표 [0] 5 12" xfId="244"/>
    <cellStyle name="쉼표 [0] 5 13" xfId="245"/>
    <cellStyle name="쉼표 [0] 5 14" xfId="246"/>
    <cellStyle name="쉼표 [0] 5 2" xfId="247"/>
    <cellStyle name="쉼표 [0] 5 3" xfId="248"/>
    <cellStyle name="쉼표 [0] 5 4" xfId="249"/>
    <cellStyle name="쉼표 [0] 5 5" xfId="250"/>
    <cellStyle name="쉼표 [0] 5 6" xfId="251"/>
    <cellStyle name="쉼표 [0] 5 7" xfId="252"/>
    <cellStyle name="쉼표 [0] 5 8" xfId="253"/>
    <cellStyle name="쉼표 [0] 5 9" xfId="254"/>
    <cellStyle name="쉼표 [0] 6" xfId="255"/>
    <cellStyle name="쉼표 [0] 6 10" xfId="256"/>
    <cellStyle name="쉼표 [0] 6 11" xfId="257"/>
    <cellStyle name="쉼표 [0] 6 12" xfId="258"/>
    <cellStyle name="쉼표 [0] 6 13" xfId="259"/>
    <cellStyle name="쉼표 [0] 6 14" xfId="260"/>
    <cellStyle name="쉼표 [0] 6 2" xfId="261"/>
    <cellStyle name="쉼표 [0] 6 3" xfId="262"/>
    <cellStyle name="쉼표 [0] 6 4" xfId="263"/>
    <cellStyle name="쉼표 [0] 6 5" xfId="264"/>
    <cellStyle name="쉼표 [0] 6 6" xfId="265"/>
    <cellStyle name="쉼표 [0] 6 7" xfId="266"/>
    <cellStyle name="쉼표 [0] 6 8" xfId="267"/>
    <cellStyle name="쉼표 [0] 6 9" xfId="268"/>
    <cellStyle name="쉼표 [0] 7" xfId="269"/>
    <cellStyle name="쉼표 [0] 7 2" xfId="270"/>
    <cellStyle name="쉼표 [0] 9" xfId="271"/>
    <cellStyle name="연결된 셀" xfId="272" builtinId="24" customBuiltin="1"/>
    <cellStyle name="요약" xfId="273" builtinId="25" customBuiltin="1"/>
    <cellStyle name="입력" xfId="274" builtinId="20" customBuiltin="1"/>
    <cellStyle name="제목" xfId="275" builtinId="15" customBuiltin="1"/>
    <cellStyle name="제목 1" xfId="276" builtinId="16" customBuiltin="1"/>
    <cellStyle name="제목 2" xfId="277" builtinId="17" customBuiltin="1"/>
    <cellStyle name="제목 3" xfId="278" builtinId="18" customBuiltin="1"/>
    <cellStyle name="제목 4" xfId="279" builtinId="19" customBuiltin="1"/>
    <cellStyle name="좋음" xfId="280" builtinId="26" customBuiltin="1"/>
    <cellStyle name="출력" xfId="281" builtinId="21" customBuiltin="1"/>
    <cellStyle name="콤냡?&lt;_x000f_$??: `1_1 " xfId="282"/>
    <cellStyle name="콤마_  종  합  " xfId="283"/>
    <cellStyle name="통화 [" xfId="284"/>
    <cellStyle name="통화 [0] 2" xfId="285"/>
    <cellStyle name="통화 [0] 2 10" xfId="286"/>
    <cellStyle name="통화 [0] 2 11" xfId="287"/>
    <cellStyle name="통화 [0] 2 12" xfId="288"/>
    <cellStyle name="통화 [0] 2 13" xfId="289"/>
    <cellStyle name="통화 [0] 2 14" xfId="290"/>
    <cellStyle name="통화 [0] 2 15" xfId="291"/>
    <cellStyle name="통화 [0] 2 16" xfId="292"/>
    <cellStyle name="통화 [0] 2 17" xfId="293"/>
    <cellStyle name="통화 [0] 2 18" xfId="294"/>
    <cellStyle name="통화 [0] 2 19" xfId="295"/>
    <cellStyle name="통화 [0] 2 2" xfId="296"/>
    <cellStyle name="통화 [0] 2 20" xfId="297"/>
    <cellStyle name="통화 [0] 2 21" xfId="298"/>
    <cellStyle name="통화 [0] 2 22" xfId="299"/>
    <cellStyle name="통화 [0] 2 23" xfId="300"/>
    <cellStyle name="통화 [0] 2 24" xfId="301"/>
    <cellStyle name="통화 [0] 2 25" xfId="302"/>
    <cellStyle name="통화 [0] 2 26" xfId="303"/>
    <cellStyle name="통화 [0] 2 27" xfId="304"/>
    <cellStyle name="통화 [0] 2 28" xfId="305"/>
    <cellStyle name="통화 [0] 2 29" xfId="306"/>
    <cellStyle name="통화 [0] 2 3" xfId="307"/>
    <cellStyle name="통화 [0] 2 4" xfId="308"/>
    <cellStyle name="통화 [0] 2 5" xfId="309"/>
    <cellStyle name="통화 [0] 2 6" xfId="310"/>
    <cellStyle name="통화 [0] 2 7" xfId="311"/>
    <cellStyle name="통화 [0] 2 8" xfId="312"/>
    <cellStyle name="통화 [0] 2 9" xfId="313"/>
    <cellStyle name="통화 [0] 3" xfId="314"/>
    <cellStyle name="통화 [0] 4" xfId="315"/>
    <cellStyle name="통화 [0] 5" xfId="316"/>
    <cellStyle name="통화 [0㉝〸" xfId="317"/>
    <cellStyle name="표준" xfId="0" builtinId="0"/>
    <cellStyle name="표준 - Styl1" xfId="318"/>
    <cellStyle name="표준 - Styl2" xfId="319"/>
    <cellStyle name="표준 - Styl3" xfId="320"/>
    <cellStyle name="표준 - Styl4" xfId="321"/>
    <cellStyle name="표준 - Styl5" xfId="322"/>
    <cellStyle name="표준 - Styl6" xfId="323"/>
    <cellStyle name="표준 - Styl7" xfId="324"/>
    <cellStyle name="표준 - Styl8" xfId="325"/>
    <cellStyle name="표준 10" xfId="326"/>
    <cellStyle name="표준 10 4 2" xfId="327"/>
    <cellStyle name="표준 11" xfId="328"/>
    <cellStyle name="표준 12" xfId="329"/>
    <cellStyle name="표준 13" xfId="377"/>
    <cellStyle name="표준 15" xfId="330"/>
    <cellStyle name="표준 16" xfId="331"/>
    <cellStyle name="표준 16 7_함안(부산)휴게소 및 주유소 신축 전기공사(산출집계)0616_서여주(양평방향)휴게소 및 주유소 신축 전기공사(산출)2" xfId="332"/>
    <cellStyle name="표준 17" xfId="333"/>
    <cellStyle name="표준 2" xfId="334"/>
    <cellStyle name="표준 2 2" xfId="335"/>
    <cellStyle name="표준 2 2 2" xfId="336"/>
    <cellStyle name="표준 2 2 2 2" xfId="381"/>
    <cellStyle name="표준 2 3" xfId="337"/>
    <cellStyle name="표준 2 3 2" xfId="338"/>
    <cellStyle name="표준 2 4" xfId="339"/>
    <cellStyle name="표준 2 5" xfId="340"/>
    <cellStyle name="표준 2 6" xfId="341"/>
    <cellStyle name="표준 2 7" xfId="342"/>
    <cellStyle name="표준 2_HV_PARASERI" xfId="343"/>
    <cellStyle name="표준 22" xfId="344"/>
    <cellStyle name="표준 27" xfId="345"/>
    <cellStyle name="표준 29_함안(부산)휴게소 및 주유소 신축 전기공사(산출집계)0616_서여주(양평방향)휴게소 및 주유소 신축 전기공사(산출)2" xfId="346"/>
    <cellStyle name="표준 3" xfId="347"/>
    <cellStyle name="표준 3 2" xfId="348"/>
    <cellStyle name="표준 3 2 2" xfId="349"/>
    <cellStyle name="표준 3 2 3" xfId="350"/>
    <cellStyle name="표준 3 2 4" xfId="351"/>
    <cellStyle name="표준 3 2 5" xfId="352"/>
    <cellStyle name="표준 3 2 6" xfId="353"/>
    <cellStyle name="표준 3 2 7" xfId="354"/>
    <cellStyle name="표준 3 3" xfId="355"/>
    <cellStyle name="표준 3 4" xfId="356"/>
    <cellStyle name="표준 3 5" xfId="357"/>
    <cellStyle name="표준 3 6" xfId="358"/>
    <cellStyle name="표준 3 7" xfId="359"/>
    <cellStyle name="표준 4" xfId="360"/>
    <cellStyle name="표준 4 2" xfId="361"/>
    <cellStyle name="표준 5" xfId="362"/>
    <cellStyle name="표준 5 2" xfId="363"/>
    <cellStyle name="표준 54" xfId="364"/>
    <cellStyle name="표준 6" xfId="365"/>
    <cellStyle name="표준 6 2" xfId="366"/>
    <cellStyle name="표준 7" xfId="367"/>
    <cellStyle name="표준 8" xfId="368"/>
    <cellStyle name="표준 9" xfId="369"/>
    <cellStyle name="표준_견적제출(모스테크0514)" xfId="376"/>
    <cellStyle name="표준_실내체육관설계내역서" xfId="380"/>
    <cellStyle name="표준1" xfId="370"/>
    <cellStyle name="표준123" xfId="371"/>
    <cellStyle name="표준2" xfId="372"/>
    <cellStyle name="표준laroux_4_제어1(변)_토목변경(대남)" xfId="373"/>
    <cellStyle name="표준℘Sheet8 (3)" xfId="374"/>
    <cellStyle name="하이퍼링크" xfId="375" builtinId="8"/>
    <cellStyle name="하이퍼링크 2" xfId="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57149</xdr:colOff>
      <xdr:row>3</xdr:row>
      <xdr:rowOff>49416</xdr:rowOff>
    </xdr:from>
    <xdr:to>
      <xdr:col>5</xdr:col>
      <xdr:colOff>873744</xdr:colOff>
      <xdr:row>3</xdr:row>
      <xdr:rowOff>425450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3424" y="744741"/>
          <a:ext cx="816595" cy="376034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3</xdr:row>
      <xdr:rowOff>200026</xdr:rowOff>
    </xdr:from>
    <xdr:to>
      <xdr:col>8</xdr:col>
      <xdr:colOff>574356</xdr:colOff>
      <xdr:row>5</xdr:row>
      <xdr:rowOff>219075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895351"/>
          <a:ext cx="869631" cy="790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1016410</xdr:colOff>
      <xdr:row>3</xdr:row>
      <xdr:rowOff>313478</xdr:rowOff>
    </xdr:from>
    <xdr:to>
      <xdr:col>7</xdr:col>
      <xdr:colOff>1023553</xdr:colOff>
      <xdr:row>7</xdr:row>
      <xdr:rowOff>44981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4CA2737-D828-4672-AE9B-0D5EBFDE5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CFEFD"/>
            </a:clrFrom>
            <a:clrTo>
              <a:srgbClr val="FCFE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503977">
          <a:off x="8779285" y="1920822"/>
          <a:ext cx="1364456" cy="1243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371475</xdr:colOff>
      <xdr:row>1</xdr:row>
      <xdr:rowOff>990600</xdr:rowOff>
    </xdr:from>
    <xdr:to>
      <xdr:col>7</xdr:col>
      <xdr:colOff>716756</xdr:colOff>
      <xdr:row>3</xdr:row>
      <xdr:rowOff>323850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AFD49E-910E-4311-AEBF-2F0584806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1219200"/>
          <a:ext cx="30575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</xdr:row>
      <xdr:rowOff>0</xdr:rowOff>
    </xdr:from>
    <xdr:to>
      <xdr:col>6</xdr:col>
      <xdr:colOff>428625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EEE9D94-8D03-4215-AA3E-125DA2AD9AC1}"/>
            </a:ext>
          </a:extLst>
        </xdr:cNvPr>
        <xdr:cNvSpPr>
          <a:spLocks noChangeArrowheads="1"/>
        </xdr:cNvSpPr>
      </xdr:nvSpPr>
      <xdr:spPr bwMode="auto">
        <a:xfrm>
          <a:off x="2428875" y="476250"/>
          <a:ext cx="5695950" cy="457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285750</xdr:colOff>
      <xdr:row>2</xdr:row>
      <xdr:rowOff>209550</xdr:rowOff>
    </xdr:from>
    <xdr:to>
      <xdr:col>5</xdr:col>
      <xdr:colOff>571500</xdr:colOff>
      <xdr:row>4</xdr:row>
      <xdr:rowOff>514350</xdr:rowOff>
    </xdr:to>
    <xdr:pic>
      <xdr:nvPicPr>
        <xdr:cNvPr id="3" name="그림 4">
          <a:extLst>
            <a:ext uri="{FF2B5EF4-FFF2-40B4-BE49-F238E27FC236}">
              <a16:creationId xmlns:a16="http://schemas.microsoft.com/office/drawing/2014/main" id="{815BD9BF-E454-4322-9905-4E693D243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1143000"/>
          <a:ext cx="8382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666750</xdr:colOff>
      <xdr:row>7</xdr:row>
      <xdr:rowOff>76200</xdr:rowOff>
    </xdr:from>
    <xdr:to>
      <xdr:col>7</xdr:col>
      <xdr:colOff>685800</xdr:colOff>
      <xdr:row>10</xdr:row>
      <xdr:rowOff>257175</xdr:rowOff>
    </xdr:to>
    <xdr:pic>
      <xdr:nvPicPr>
        <xdr:cNvPr id="4" name="그림 1">
          <a:extLst>
            <a:ext uri="{FF2B5EF4-FFF2-40B4-BE49-F238E27FC236}">
              <a16:creationId xmlns:a16="http://schemas.microsoft.com/office/drawing/2014/main" id="{ACEE8315-FB29-42EC-ABC0-9DCA1DF10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2950" y="2657475"/>
          <a:ext cx="10953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38</xdr:row>
      <xdr:rowOff>209550</xdr:rowOff>
    </xdr:from>
    <xdr:to>
      <xdr:col>7</xdr:col>
      <xdr:colOff>981075</xdr:colOff>
      <xdr:row>38</xdr:row>
      <xdr:rowOff>685800</xdr:rowOff>
    </xdr:to>
    <xdr:grpSp>
      <xdr:nvGrpSpPr>
        <xdr:cNvPr id="5" name="그룹 1">
          <a:extLst>
            <a:ext uri="{FF2B5EF4-FFF2-40B4-BE49-F238E27FC236}">
              <a16:creationId xmlns:a16="http://schemas.microsoft.com/office/drawing/2014/main" id="{5F58BD08-4728-4AD4-817D-306500F1505E}"/>
            </a:ext>
          </a:extLst>
        </xdr:cNvPr>
        <xdr:cNvGrpSpPr>
          <a:grpSpLocks/>
        </xdr:cNvGrpSpPr>
      </xdr:nvGrpSpPr>
      <xdr:grpSpPr bwMode="auto">
        <a:xfrm>
          <a:off x="5716657" y="10736746"/>
          <a:ext cx="3903179" cy="476250"/>
          <a:chOff x="5867400" y="10563225"/>
          <a:chExt cx="3895725" cy="476250"/>
        </a:xfrm>
      </xdr:grpSpPr>
      <xdr:pic>
        <xdr:nvPicPr>
          <xdr:cNvPr id="6" name="그림 3">
            <a:extLst>
              <a:ext uri="{FF2B5EF4-FFF2-40B4-BE49-F238E27FC236}">
                <a16:creationId xmlns:a16="http://schemas.microsoft.com/office/drawing/2014/main" id="{4FD3288A-E9C0-43B7-8E1F-DE9E131B846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67400" y="10572750"/>
            <a:ext cx="447675" cy="466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그림 4" descr="CI 소개 - TTA 대표홈페이지(국문)">
            <a:extLst>
              <a:ext uri="{FF2B5EF4-FFF2-40B4-BE49-F238E27FC236}">
                <a16:creationId xmlns:a16="http://schemas.microsoft.com/office/drawing/2014/main" id="{8557D5C0-DD77-436A-95CD-21FFF305943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410325" y="10610850"/>
            <a:ext cx="657225" cy="3905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그림 5" descr="ISO) ISO 45001 안전보건경영시스템 OHSAS 18001 필요성과 혜택 : 네이버 블로그">
            <a:extLst>
              <a:ext uri="{FF2B5EF4-FFF2-40B4-BE49-F238E27FC236}">
                <a16:creationId xmlns:a16="http://schemas.microsoft.com/office/drawing/2014/main" id="{C4951607-23A2-49AB-947F-EE79475E97F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181850" y="10572750"/>
            <a:ext cx="381000" cy="4476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그림 6" descr="정부정책자금 ISO9001">
            <a:extLst>
              <a:ext uri="{FF2B5EF4-FFF2-40B4-BE49-F238E27FC236}">
                <a16:creationId xmlns:a16="http://schemas.microsoft.com/office/drawing/2014/main" id="{A4078F4F-7760-49E8-9D6B-BC962DAACA5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9050" y="10582275"/>
            <a:ext cx="438150" cy="438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그림 7" descr="Q마크 | 제품인증(Q,S,TR 등) | 인증 · 검사 | KTR">
            <a:extLst>
              <a:ext uri="{FF2B5EF4-FFF2-40B4-BE49-F238E27FC236}">
                <a16:creationId xmlns:a16="http://schemas.microsoft.com/office/drawing/2014/main" id="{AD356E9D-BFE2-451C-87C5-6B551A47B63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044" t="10187" r="13275" b="11610"/>
          <a:stretch>
            <a:fillRect/>
          </a:stretch>
        </xdr:blipFill>
        <xdr:spPr bwMode="auto">
          <a:xfrm>
            <a:off x="8115300" y="10563225"/>
            <a:ext cx="581025" cy="4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그림 8">
            <a:extLst>
              <a:ext uri="{FF2B5EF4-FFF2-40B4-BE49-F238E27FC236}">
                <a16:creationId xmlns:a16="http://schemas.microsoft.com/office/drawing/2014/main" id="{2FED9709-4A0A-41A1-9084-7D2A3B5535D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16454"/>
          <a:stretch>
            <a:fillRect/>
          </a:stretch>
        </xdr:blipFill>
        <xdr:spPr bwMode="auto">
          <a:xfrm>
            <a:off x="8743950" y="10563225"/>
            <a:ext cx="485775" cy="476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그림 10" descr="해외조달시장 진출 유망기업 (G-PASS) 인증 획득 | 펀스케이프">
            <a:extLst>
              <a:ext uri="{FF2B5EF4-FFF2-40B4-BE49-F238E27FC236}">
                <a16:creationId xmlns:a16="http://schemas.microsoft.com/office/drawing/2014/main" id="{4938D2A3-E75A-4D0B-82F8-42E889E1D5D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315450" y="10582275"/>
            <a:ext cx="447675" cy="4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&#51452;&#44256;&#48155;&#44592;\2003&#54616;&#48152;&#44592;&#51089;&#50629;\&#46041;&#51089;&#50864;&#52404;&#44397;\0926\&#44228;&#49328;&#49436;\&#51312;&#46020;&#44228;&#49328;&#49436;F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4788;&#51109;&#48324;\&#50724;&#54588;&#49828;\MASA\CAL_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&#19968;&#33324;&#2760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main\EXCEL\MONEY\YES2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RIER-WEB\&#51116;&#47924;&#54924;&#44228;\98&#44208;&#49328;\VM&#49552;&#51061;&#50836;&#50557;\&#44208;&#49328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job\2004&#45380;\&#53457;&#50640;&#51060;&#49828;\&#46041;&#45824;&#47928;&#44396;&#54224;&#44592;&#47932;&#52376;&#47532;&#49884;&#49444;\&#44228;&#49328;&#49436;\&#46041;&#45824;&#47928;&#44396;&#44228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8;&#50948;&#45824;&#4403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예가표"/>
      <sheetName val="#REF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Module1"/>
      <sheetName val="data3"/>
      <sheetName val="input"/>
      <sheetName val="output"/>
      <sheetName val="h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조도계산서 (도서)"/>
      <sheetName val="ITEM"/>
      <sheetName val="MOTOR"/>
      <sheetName val="2F 회의실견적(5_14 일대)"/>
      <sheetName val="DATA"/>
      <sheetName val="사전공사"/>
      <sheetName val="인건비"/>
      <sheetName val="Sheet1"/>
      <sheetName val="일위대가목록"/>
      <sheetName val="중기일위대가"/>
      <sheetName val="품셈기준"/>
      <sheetName val="내역"/>
      <sheetName val="__MAIN"/>
      <sheetName val="단가산출1"/>
      <sheetName val="#REF"/>
      <sheetName val="정부노임단가"/>
      <sheetName val="일반공사"/>
      <sheetName val="225-5"/>
      <sheetName val="발전기계산서"/>
      <sheetName val="102역사"/>
      <sheetName val="Y-WORK"/>
      <sheetName val="MACRO(MCC)"/>
      <sheetName val="1"/>
      <sheetName val="통합"/>
      <sheetName val="을"/>
      <sheetName val="WORK"/>
      <sheetName val="견적대비 견적서"/>
      <sheetName val="수량산출"/>
      <sheetName val="설직재-1"/>
      <sheetName val="부안변전"/>
      <sheetName val="Macro1"/>
      <sheetName val="표지 (2)"/>
      <sheetName val="98지급계획"/>
      <sheetName val="단"/>
      <sheetName val="giathanh1"/>
      <sheetName val="BID"/>
      <sheetName val="L_RPTA05_목록"/>
      <sheetName val="ⴭⴭⴭⴭ"/>
      <sheetName val="안정검토(온1)"/>
      <sheetName val="부하_성남_"/>
      <sheetName val="노임단가"/>
      <sheetName val="입력DATA"/>
      <sheetName val="바닥판"/>
      <sheetName val="단가산출집계"/>
      <sheetName val="금액내역서"/>
      <sheetName val="EP0618"/>
      <sheetName val="펌프장수량산출(토)"/>
      <sheetName val="3련 BOX"/>
      <sheetName val="업무처리전"/>
      <sheetName val="총괄"/>
      <sheetName val="현장지지물물량"/>
      <sheetName val="원가계산서"/>
      <sheetName val="방송(체육관)"/>
      <sheetName val="K1자재(3차등)"/>
      <sheetName val="본체"/>
      <sheetName val="빌딩 안내"/>
      <sheetName val="방송노임"/>
      <sheetName val="Total"/>
      <sheetName val="일위대가"/>
      <sheetName val="입찰안"/>
      <sheetName val="하수급견적대비"/>
      <sheetName val="설계조건"/>
      <sheetName val="의왕F사"/>
      <sheetName val="가공사"/>
      <sheetName val="뚝토공"/>
      <sheetName val="명세서"/>
      <sheetName val="대가_"/>
      <sheetName val="2F_회의실견적(5_14_일대)"/>
      <sheetName val="조도계산서_(도서)"/>
      <sheetName val="토사(PE)"/>
      <sheetName val="재노경"/>
      <sheetName val="BQ"/>
      <sheetName val="FB25JN"/>
      <sheetName val="합천내역"/>
      <sheetName val="J直材4"/>
      <sheetName val="__"/>
      <sheetName val="자재단가비교표"/>
      <sheetName val="ABUT수량-A1"/>
      <sheetName val="과천MAIN"/>
      <sheetName val="신우"/>
      <sheetName val="N賃率-職"/>
      <sheetName val="적용단가"/>
      <sheetName val="I一般比"/>
      <sheetName val="직재"/>
      <sheetName val="대공종"/>
      <sheetName val="목차"/>
      <sheetName val="工완성공사율"/>
      <sheetName val="날개벽수량표"/>
      <sheetName val="단가산출"/>
      <sheetName val="전기일위목록"/>
      <sheetName val="요율"/>
      <sheetName val="DM 56"/>
      <sheetName val="TABLE"/>
      <sheetName val="조도계산서 _도서_"/>
      <sheetName val="9GNG운반"/>
      <sheetName val="간지"/>
      <sheetName val="조명시설"/>
      <sheetName val="표지"/>
      <sheetName val="공종별집계표"/>
      <sheetName val="공종별내역서"/>
      <sheetName val="을 2"/>
      <sheetName val="을 1"/>
      <sheetName val="횡배수관단위수량"/>
      <sheetName val="횡배수관단위수량1"/>
      <sheetName val="SRC-B3U2"/>
      <sheetName val="설산1.나"/>
      <sheetName val="본사S"/>
      <sheetName val="가로등기초"/>
      <sheetName val="HANDHOLE(2)"/>
      <sheetName val="Pier 3"/>
      <sheetName val="단면 (2)"/>
      <sheetName val="예가표"/>
      <sheetName val="갑지"/>
      <sheetName val="개요"/>
      <sheetName val="일위대가표"/>
      <sheetName val="3.일반설비"/>
      <sheetName val="우수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_1"/>
      <sheetName val="LD"/>
      <sheetName val="FD"/>
      <sheetName val="#REF"/>
      <sheetName val="Sheet1"/>
      <sheetName val="13LPMCC"/>
      <sheetName val="ELECTRIC"/>
      <sheetName val="CTEMCOST"/>
      <sheetName val="SCHEDULE"/>
      <sheetName val="아파트 "/>
      <sheetName val="수로단위수량"/>
      <sheetName val="교각계산"/>
      <sheetName val="예가표"/>
      <sheetName val="결과조달"/>
      <sheetName val="EP0618"/>
      <sheetName val="PAD TR보호대기초"/>
      <sheetName val="가로등기초"/>
      <sheetName val="HANDHOLE(2)"/>
      <sheetName val="수량산출"/>
      <sheetName val="도"/>
      <sheetName val="접지수량"/>
      <sheetName val="1.1단가조사서(전기)"/>
      <sheetName val="1.2단가조사서(토목)"/>
      <sheetName val="Sheet1 (2)"/>
      <sheetName val="지장배수공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금액내역서"/>
      <sheetName val="집계표(OPTION)"/>
      <sheetName val="Total"/>
      <sheetName val="Sheet2"/>
      <sheetName val="갑지(추정)"/>
      <sheetName val="인건비 "/>
      <sheetName val="일위대가"/>
      <sheetName val="데이타"/>
      <sheetName val="I一般比"/>
      <sheetName val="N賃率-職"/>
      <sheetName val="6호기"/>
      <sheetName val="수량산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일위대가 "/>
      <sheetName val="FB25JN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설계명세서"/>
      <sheetName val="CTEMCOST"/>
      <sheetName val="(참고)계정"/>
      <sheetName val="(참고)재무코드"/>
      <sheetName val="Sheet13"/>
      <sheetName val="Sheet14"/>
      <sheetName val="D-경비1"/>
      <sheetName val="시행후면적"/>
      <sheetName val="수지예산"/>
      <sheetName val="일위목록"/>
      <sheetName val="재료율"/>
      <sheetName val="내역서"/>
      <sheetName val="직재"/>
      <sheetName val="아파트 "/>
      <sheetName val="연돌일위집계"/>
      <sheetName val="집계표"/>
      <sheetName val="TYPE-A"/>
      <sheetName val="TYPE-B"/>
      <sheetName val="단가표"/>
      <sheetName val="갑지"/>
      <sheetName val="프랜트면허"/>
      <sheetName val="토목주소"/>
      <sheetName val="잡비"/>
      <sheetName val="거래처"/>
      <sheetName val="J直材4"/>
      <sheetName val="위치"/>
      <sheetName val="#REF"/>
      <sheetName val="dt0301"/>
      <sheetName val="dtt0301"/>
      <sheetName val="총괄내역서"/>
      <sheetName val="품목구분"/>
      <sheetName val="40총괄"/>
      <sheetName val="40집계"/>
      <sheetName val="SAM"/>
      <sheetName val="고유코드_설계"/>
      <sheetName val="노임단가표"/>
      <sheetName val="통합배선반내역서"/>
      <sheetName val="정산리스트(서브탭)"/>
      <sheetName val="정산리스트"/>
      <sheetName val="항목"/>
      <sheetName val="항목명"/>
      <sheetName val="2.26"/>
      <sheetName val="9GNG운반"/>
      <sheetName val="표지"/>
      <sheetName val="결과조달"/>
      <sheetName val="조명시설"/>
      <sheetName val="설계명세"/>
      <sheetName val="차액보증"/>
      <sheetName val="단"/>
      <sheetName val="내역서1999.8최종"/>
      <sheetName val="기초단가"/>
      <sheetName val="6PILE  (돌출)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손익분석"/>
      <sheetName val="공사개요"/>
      <sheetName val="실행철강하도"/>
      <sheetName val="DATE"/>
      <sheetName val="구성비"/>
      <sheetName val="wall"/>
      <sheetName val="남양내역"/>
      <sheetName val="data"/>
      <sheetName val="견적대비"/>
      <sheetName val="Sheet4"/>
      <sheetName val="역T형"/>
      <sheetName val="출입자명단"/>
      <sheetName val="식재인부"/>
      <sheetName val="관접합및부설"/>
      <sheetName val="단가"/>
      <sheetName val="경영상태"/>
      <sheetName val="철골공사"/>
      <sheetName val="DNT OSBL"/>
      <sheetName val="노임단가"/>
      <sheetName val="실행내역"/>
      <sheetName val="Sheet1 (2)"/>
      <sheetName val="인건비"/>
      <sheetName val="일위산출"/>
      <sheetName val="노임"/>
      <sheetName val="BID"/>
      <sheetName val="시화점실행"/>
      <sheetName val="건축내역"/>
      <sheetName val="값목록(Do not touch)"/>
      <sheetName val="일위대가목차"/>
      <sheetName val="날개벽수량표"/>
      <sheetName val="입찰안"/>
      <sheetName val="고객사 관리 코드"/>
      <sheetName val="8.식재일위"/>
      <sheetName val="B시설가격"/>
      <sheetName val="용수량(생활용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Sheet1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공문"/>
      <sheetName val="설계예산서"/>
      <sheetName val="집계표(int)"/>
      <sheetName val="설계예산서 (2)"/>
      <sheetName val="집계표 (3)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정부노임단가"/>
      <sheetName val="설산1.나"/>
      <sheetName val="본사S"/>
      <sheetName val="B"/>
      <sheetName val="차액보증"/>
      <sheetName val="증감대비"/>
      <sheetName val="금융"/>
      <sheetName val="PIPE"/>
      <sheetName val="FLANGE"/>
      <sheetName val="VALVE"/>
      <sheetName val="주요진행"/>
      <sheetName val="내역서"/>
      <sheetName val="대림경상68억"/>
      <sheetName val="수자재단위당"/>
      <sheetName val="공사비집계"/>
      <sheetName val="노임단가"/>
      <sheetName val="자재단가"/>
      <sheetName val="기초코드"/>
      <sheetName val="예가표"/>
      <sheetName val="준검 내역서"/>
      <sheetName val="토공집계표"/>
      <sheetName val="기성"/>
      <sheetName val="Sheet6"/>
      <sheetName val="기본단가"/>
      <sheetName val="고르기"/>
      <sheetName val="소업1교"/>
      <sheetName val="2000년1차"/>
      <sheetName val="내역갑지"/>
      <sheetName val="3.공통공사대비"/>
      <sheetName val="기초단가"/>
      <sheetName val="공사비산출내역"/>
      <sheetName val="일위대가-1"/>
      <sheetName val="도로단위당"/>
      <sheetName val="데이타"/>
      <sheetName val="식재인부"/>
      <sheetName val="일위대가표"/>
      <sheetName val="입찰내역서(율촌 )"/>
      <sheetName val="1.설계조건"/>
      <sheetName val="내역"/>
      <sheetName val="토공"/>
      <sheetName val="내역서(총)"/>
      <sheetName val="A-4"/>
      <sheetName val="해평견적"/>
      <sheetName val="가설건물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백호우계수"/>
      <sheetName val="일위대가"/>
      <sheetName val="건축공사"/>
      <sheetName val="J直材4"/>
      <sheetName val="ESC(K치)"/>
      <sheetName val="SG"/>
      <sheetName val="하부철근수량"/>
      <sheetName val="총괄표"/>
      <sheetName val="BSD (2)"/>
      <sheetName val="기초일위"/>
      <sheetName val="주관사업"/>
      <sheetName val="45,46"/>
      <sheetName val="방배동내역(리라)"/>
      <sheetName val="공통비총괄표"/>
      <sheetName val="시설일위"/>
      <sheetName val="조명일위"/>
      <sheetName val="중기사용료"/>
      <sheetName val="공량산출서"/>
      <sheetName val="2002하반기노임기준"/>
      <sheetName val="실행철강하도"/>
      <sheetName val="을"/>
      <sheetName val="타공종이기"/>
      <sheetName val="단면 (2)"/>
      <sheetName val="하수급견적대비"/>
      <sheetName val="기기리스트"/>
      <sheetName val="ITEM"/>
      <sheetName val="Piping"/>
      <sheetName val="부대대비"/>
      <sheetName val="부안일위"/>
      <sheetName val="Y-WORK"/>
      <sheetName val="경비"/>
      <sheetName val="금융비용"/>
      <sheetName val="관기성공.내"/>
      <sheetName val="9GNG운반"/>
      <sheetName val="말뚝지지력산정"/>
      <sheetName val="공사비예산서(토목분)"/>
      <sheetName val="5.품셈"/>
      <sheetName val="공사비증감"/>
      <sheetName val="장비"/>
      <sheetName val="인원"/>
      <sheetName val="총괄내역서"/>
      <sheetName val="INPUT"/>
      <sheetName val="양식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요율"/>
      <sheetName val="실적62"/>
      <sheetName val="일위대가(계측기설치)"/>
      <sheetName val="단지내역서"/>
      <sheetName val="0.갑지"/>
      <sheetName val="8.현장관리비"/>
      <sheetName val="7.안전관리비"/>
      <sheetName val="골조시행"/>
      <sheetName val="보차도경계석"/>
      <sheetName val="인력터파기"/>
      <sheetName val="장문교(대전)"/>
      <sheetName val="한강운반비"/>
      <sheetName val="ELECTRIC"/>
      <sheetName val="CTEMCOST"/>
      <sheetName val="SCHEDULE"/>
      <sheetName val="품셈TABLE"/>
      <sheetName val="실행대비"/>
      <sheetName val="실행내역서"/>
      <sheetName val="제경비"/>
      <sheetName val="s"/>
      <sheetName val="금액내역서"/>
      <sheetName val="6PILE  (돌출)"/>
      <sheetName val="자재대"/>
      <sheetName val="BID"/>
      <sheetName val="기둥"/>
      <sheetName val="저판(버림100)"/>
      <sheetName val="MAT"/>
      <sheetName val="매원개착터널총괄"/>
      <sheetName val="내역표지"/>
      <sheetName val="18개월기준"/>
      <sheetName val="집계(직접비)"/>
      <sheetName val="1.취수장"/>
      <sheetName val="기계경비(시간당)"/>
      <sheetName val="현장별"/>
      <sheetName val="일위대가(가설)"/>
      <sheetName val="구조물견적서"/>
      <sheetName val="아파트 "/>
      <sheetName val="기초자료입력"/>
      <sheetName val="가도공"/>
      <sheetName val="기본자료"/>
      <sheetName val="70%"/>
      <sheetName val="합의경상"/>
      <sheetName val="제잡비"/>
      <sheetName val="jobhist"/>
      <sheetName val="견적조건"/>
      <sheetName val="수량산출"/>
      <sheetName val="자재"/>
      <sheetName val="직원소요"/>
      <sheetName val="2.1  노무비 평균단가산출"/>
      <sheetName val="Sheet1 (2)"/>
      <sheetName val="코드표"/>
      <sheetName val="임대견적서"/>
      <sheetName val="5.전사투자계획종함안"/>
      <sheetName val="Sheet15"/>
      <sheetName val="IW-LIST"/>
      <sheetName val="전계가"/>
      <sheetName val="현황(3걵구)"/>
      <sheetName val="FCM"/>
      <sheetName val="연습"/>
      <sheetName val="일반공사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WORK"/>
      <sheetName val="발생토"/>
      <sheetName val="냉천부속동"/>
      <sheetName val="단위중량"/>
      <sheetName val="결과조달"/>
      <sheetName val="송전재료비"/>
      <sheetName val="견적"/>
      <sheetName val="변경내역"/>
      <sheetName val="C3"/>
      <sheetName val="내역서(가로수)"/>
      <sheetName val="N賃率-職"/>
      <sheetName val="일위대가목차"/>
      <sheetName val="편입용지조서"/>
      <sheetName val="유동표"/>
      <sheetName val="중기조종사 단위단가"/>
      <sheetName val="Studio"/>
      <sheetName val="청산공사"/>
      <sheetName val="장비가동"/>
      <sheetName val="전기혼잡제경비(45)"/>
      <sheetName val="남양내역"/>
      <sheetName val="Eq. Mobilization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입찰안"/>
      <sheetName val="면적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약품공급2"/>
      <sheetName val="DATA"/>
      <sheetName val="도면자료제출일정"/>
      <sheetName val="실행예산"/>
      <sheetName val="D01"/>
      <sheetName val="D02"/>
      <sheetName val="실행"/>
      <sheetName val="파일의이용"/>
      <sheetName val="새공통(96임금인상기준)"/>
      <sheetName val="수량산출서"/>
      <sheetName val="도급대비표_기계설비공사(전체_사전)"/>
      <sheetName val="물가정보지"/>
      <sheetName val="9.기타자금청구"/>
      <sheetName val="와동25-3(변경)"/>
      <sheetName val="DATE"/>
      <sheetName val="토목"/>
      <sheetName val="건축"/>
      <sheetName val="ilch"/>
      <sheetName val="Dae_Jiju"/>
      <sheetName val="Sikje_ingun"/>
      <sheetName val="TREE_D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품목"/>
      <sheetName val="토공(도하)"/>
      <sheetName val="철콘(도하)"/>
      <sheetName val="파일(도하)"/>
      <sheetName val="지표지질조사"/>
      <sheetName val="대로근거"/>
      <sheetName val="중로근거"/>
      <sheetName val="I.설계조건"/>
      <sheetName val="증감내역서"/>
      <sheetName val="I一般比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단  가  대  비  표"/>
      <sheetName val="일  위  대  가  목  록"/>
      <sheetName val="기둥(원형)"/>
      <sheetName val="수량산출서(7회)"/>
      <sheetName val="인부신상자료"/>
      <sheetName val="건축내역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재료율"/>
      <sheetName val="표지-내역서"/>
      <sheetName val="배수내역"/>
      <sheetName val="수안보-MBR1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8.PILE  (돌출)"/>
      <sheetName val="갑지(추정)"/>
      <sheetName val="현장경비"/>
      <sheetName val="견적대비표"/>
      <sheetName val="재료비"/>
      <sheetName val="BS2"/>
      <sheetName val="용산1(해보)"/>
      <sheetName val="가격조사서"/>
      <sheetName val="고창방향"/>
      <sheetName val="소비자가"/>
      <sheetName val="201동 산출근거"/>
      <sheetName val="입력DATA"/>
      <sheetName val="바닥판"/>
      <sheetName val="데리네이타현황"/>
      <sheetName val="하도금액분계"/>
      <sheetName val="master(2차)"/>
      <sheetName val="JUCKEYK"/>
      <sheetName val="발파유용(3)"/>
      <sheetName val="을지"/>
      <sheetName val="내역(2000년)"/>
      <sheetName val="동해title"/>
      <sheetName val="TABLE"/>
      <sheetName val="물가시세"/>
      <sheetName val="추가및 공제(방파제)"/>
      <sheetName val="교각1"/>
      <sheetName val="점수계산1-2"/>
      <sheetName val="원가계산서"/>
      <sheetName val="플랜트 설치"/>
      <sheetName val="PW3"/>
      <sheetName val="PW4"/>
      <sheetName val="SC1"/>
      <sheetName val="PM"/>
      <sheetName val="주안3차A-A"/>
      <sheetName val="L-type"/>
      <sheetName val="98지급계획"/>
      <sheetName val="물량표"/>
      <sheetName val="최종"/>
      <sheetName val="COVER"/>
      <sheetName val="Macro3"/>
      <sheetName val="일위_파일"/>
      <sheetName val="1ST"/>
      <sheetName val="업무처리전"/>
      <sheetName val="부속동"/>
      <sheetName val="기초자료"/>
      <sheetName val="공사개요"/>
      <sheetName val="JJ"/>
      <sheetName val="토공산출(주차장)"/>
      <sheetName val="터파기및재료"/>
      <sheetName val="기타(2011.3) (2)"/>
      <sheetName val="날개벽(좌,우=60도-4개)"/>
      <sheetName val="기 타 공 (2)"/>
      <sheetName val="전기일위대가"/>
      <sheetName val="Sheet5"/>
      <sheetName val="자동제어"/>
      <sheetName val="공사_산출"/>
      <sheetName val="마산방향"/>
      <sheetName val="진주방향"/>
      <sheetName val="단위단가"/>
      <sheetName val="산출근거1"/>
      <sheetName val="기성조서(집계)"/>
      <sheetName val="수입"/>
      <sheetName val="P.M 별"/>
      <sheetName val="램머"/>
      <sheetName val="Baby일위대가"/>
      <sheetName val="10공구일위"/>
      <sheetName val="집행예산"/>
      <sheetName val="집 계 표"/>
      <sheetName val="건축집계"/>
      <sheetName val="토목공사"/>
      <sheetName val="조건표"/>
      <sheetName val="원가계산"/>
      <sheetName val="원가data"/>
      <sheetName val="품"/>
      <sheetName val="S003031"/>
      <sheetName val="BOX"/>
      <sheetName val="현황CODE"/>
      <sheetName val="X17-TOTAL"/>
      <sheetName val="항목"/>
      <sheetName val="WE'T"/>
      <sheetName val="BREAKDOWN(철거설치)"/>
      <sheetName val="뜃맟뭁돽띿맟?-BLDG"/>
      <sheetName val="CAT_5"/>
      <sheetName val="기준표"/>
      <sheetName val="A"/>
      <sheetName val="연결임시"/>
      <sheetName val="요약서"/>
      <sheetName val="충주"/>
      <sheetName val="자금운용표"/>
      <sheetName val="변경내역대비표(2)"/>
      <sheetName val="공사내역"/>
      <sheetName val="대비"/>
      <sheetName val="운반"/>
      <sheetName val="연돌일위집계"/>
      <sheetName val="조명시설"/>
      <sheetName val="UR2-Calculation"/>
      <sheetName val="집수정(600-700)"/>
      <sheetName val="Sheet4"/>
      <sheetName val="MOTOR"/>
      <sheetName val="완도-군외"/>
      <sheetName val="설계내역서"/>
      <sheetName val="밸브설치"/>
      <sheetName val="Recap"/>
      <sheetName val="Cash Flow"/>
      <sheetName val="부대tu"/>
      <sheetName val="신내택지내역서"/>
      <sheetName val="콘크리트"/>
      <sheetName val="입력"/>
      <sheetName val="D-623D"/>
      <sheetName val="단중표-ST"/>
      <sheetName val="기준액"/>
      <sheetName val="내역(전체)"/>
      <sheetName val="106C0300"/>
      <sheetName val="편성절차"/>
      <sheetName val="목표세부명세"/>
      <sheetName val="Sensitivity"/>
      <sheetName val="CONCRETE"/>
      <sheetName val="시운전연료비"/>
      <sheetName val="공종단가"/>
      <sheetName val=" 갑  지 "/>
      <sheetName val="ABUT수량-A1"/>
      <sheetName val="설계내역"/>
      <sheetName val="울산시산표"/>
      <sheetName val="기계경비"/>
      <sheetName val="(C)원내역"/>
      <sheetName val="96노임기준"/>
      <sheetName val="백분율"/>
      <sheetName val="DHEQSUPT"/>
      <sheetName val="데이터입력"/>
      <sheetName val="01"/>
      <sheetName val="원가서"/>
      <sheetName val="2000전체분"/>
      <sheetName val="날개벽(시점좌측)"/>
      <sheetName val="inputdata"/>
      <sheetName val="Summary Sheet"/>
      <sheetName val="도"/>
      <sheetName val="포장공수량집계"/>
      <sheetName val="개요"/>
      <sheetName val="설-원가"/>
      <sheetName val="원가"/>
      <sheetName val="사다리"/>
      <sheetName val="법인세신고자료"/>
      <sheetName val="제조부문배부"/>
      <sheetName val="신.분"/>
      <sheetName val="단가비교표"/>
      <sheetName val="공틀공사"/>
      <sheetName val="횡배위치"/>
      <sheetName val="예산대비"/>
      <sheetName val="5.ESC적용금액산출서(내화피복및단열뿜칠)"/>
      <sheetName val="낙석방지망현황"/>
      <sheetName val="수량산출서(터널종점)"/>
      <sheetName val="경영상태"/>
      <sheetName val="공사비_NDE"/>
      <sheetName val="일위대가표 (2)"/>
      <sheetName val="TOTAL"/>
      <sheetName val="LABTOTAL"/>
      <sheetName val="약품설비"/>
      <sheetName val="기계내역"/>
      <sheetName val="전등분전반"/>
      <sheetName val="직재"/>
      <sheetName val="부하(성남)"/>
      <sheetName val="부하계산서"/>
      <sheetName val="계정"/>
      <sheetName val="갑지1"/>
      <sheetName val="덕전리"/>
      <sheetName val="당초"/>
      <sheetName val="일위"/>
      <sheetName val="6호기"/>
      <sheetName val="기안"/>
      <sheetName val="개산공사비"/>
      <sheetName val="저"/>
      <sheetName val="관리,공감"/>
      <sheetName val="소야공정계획표"/>
      <sheetName val="계약변경요청서"/>
      <sheetName val="CODE"/>
      <sheetName val="현장관리비 산출내역"/>
      <sheetName val="TYPE-B 평균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#REF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을"/>
      <sheetName val="합천내역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Macro1"/>
      <sheetName val="내역서"/>
      <sheetName val="자동제어"/>
      <sheetName val="일위대가(가설)"/>
      <sheetName val="토목주소"/>
      <sheetName val="프랜트면허"/>
      <sheetName val="건축-물가변동"/>
      <sheetName val="기계설비-물가변동"/>
      <sheetName val="공사개요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현장경비"/>
      <sheetName val="전기혼잡제경비(45)"/>
      <sheetName val="덕소내역"/>
      <sheetName val="부안일위"/>
      <sheetName val="공문"/>
      <sheetName val="일위대가(계측기설치)"/>
      <sheetName val="제잡비"/>
      <sheetName val="내역표지"/>
      <sheetName val="BID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노임단가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상수도토공집계표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TYPE A"/>
      <sheetName val="일위대가-1"/>
      <sheetName val="공종별집계표"/>
      <sheetName val="내역서2안"/>
      <sheetName val="준공평가"/>
      <sheetName val="단면 (2)"/>
      <sheetName val="안양동교 1안"/>
      <sheetName val=" 입력Ｉ 封Íೈ⃒⣌츀ÌÂ؀Ā복수예ఀ선정_x0000__x0001_ÿ尀⣔ﴀᢼࣂ샆"/>
      <sheetName val="일위목차"/>
      <sheetName val="YES-T"/>
      <sheetName val="DWG-CAB-I"/>
      <sheetName val="구역별 -작업"/>
      <sheetName val="설계개요"/>
      <sheetName val="하수급견적대비"/>
      <sheetName val="COVER"/>
      <sheetName val="Sheet1 (2)"/>
      <sheetName val="단가조사-2"/>
      <sheetName val="카렌스센터계량기설치공사"/>
      <sheetName val="배관 PANIT 물량"/>
      <sheetName val="도시가스현황"/>
      <sheetName val="MOTOR"/>
      <sheetName val="6공구(당초)"/>
      <sheetName val="교각계산"/>
      <sheetName val="__"/>
      <sheetName val=" 입력Ｉ_x0009_封Íೈ⃒⣌츀ÌÂ؀Ā복수예ఀ선정"/>
      <sheetName val=" 입력Ｉ 封Íೈ⃒⣌츀ÌÂ؀Ā복수예ఀ선정"/>
      <sheetName val="982월원안"/>
      <sheetName val="본부소개"/>
      <sheetName val="품셈표"/>
      <sheetName val="발생토"/>
      <sheetName val="장기차입금"/>
      <sheetName val="공종별집계표(총괄)"/>
      <sheetName val="실행갑지"/>
      <sheetName val="총괄집계표(건토기)"/>
      <sheetName val="인건비"/>
      <sheetName val="종료분석"/>
      <sheetName val="csdim"/>
      <sheetName val="cdsload"/>
      <sheetName val="chsload"/>
      <sheetName val="CLAMP"/>
      <sheetName val="cvsload"/>
      <sheetName val="pipe"/>
      <sheetName val="ITEM"/>
      <sheetName val="명단원자료(이전)"/>
      <sheetName val="날개벽(시점좌측)"/>
      <sheetName val="M-EQPT-Z"/>
      <sheetName val="Sheet5"/>
      <sheetName val="철거산출근거"/>
      <sheetName val="터파기및재료"/>
      <sheetName val="변경-C"/>
      <sheetName val="물가자료"/>
      <sheetName val="입찰내역서"/>
      <sheetName val="실행내역서 "/>
      <sheetName val="수목데이타 "/>
      <sheetName val="공통가설"/>
      <sheetName val="조건표"/>
      <sheetName val="관접합및부설"/>
      <sheetName val="CIVIL4"/>
      <sheetName val="200"/>
      <sheetName val="집계표(육상)"/>
      <sheetName val="변경현황"/>
      <sheetName val="총계"/>
      <sheetName val="조명시설"/>
      <sheetName val="우수공,맨홀,집수정"/>
      <sheetName val="7차변경1회내역서"/>
      <sheetName val="연돌일위집계"/>
      <sheetName val="적용단가"/>
      <sheetName val="정렬"/>
      <sheetName val="CM 1"/>
      <sheetName val="inter"/>
      <sheetName val="L형옹벽(key)"/>
      <sheetName val="시설물기초"/>
      <sheetName val="총괄"/>
      <sheetName val="외상매출금현황-수정분 A2"/>
      <sheetName val="내역_x0002_²বĀ원가계산서(남측)_x0003_²岬˔Ā일위_x0005_ᰁ責療ᢲ짂ҷ"/>
      <sheetName val="보차도및도로경계석수량집계"/>
      <sheetName val="Total 단위경유량집계"/>
      <sheetName val="총괄갑 "/>
      <sheetName val="조명투자및환수계획"/>
      <sheetName val="제조중간결과"/>
      <sheetName val="결재판(삭제하지말아주세요)"/>
      <sheetName val="손익차총괄2"/>
      <sheetName val="교통대책내역"/>
      <sheetName val="J형측구단위수량"/>
      <sheetName val="장비투입계획"/>
      <sheetName val="대치판정"/>
      <sheetName val="N賃率-職"/>
      <sheetName val="설계명세서"/>
      <sheetName val="자료입력"/>
      <sheetName val="총누계"/>
      <sheetName val="5.단가대비표"/>
      <sheetName val="2.냉난방설비공사"/>
      <sheetName val="7.자동제어공사"/>
      <sheetName val="96노임기준"/>
      <sheetName val="가중치"/>
      <sheetName val="공사내역"/>
      <sheetName val="본공사"/>
      <sheetName val="점수계산1-2"/>
      <sheetName val="구조물철거타공정이월"/>
      <sheetName val="공사비집계"/>
      <sheetName val="노임대장"/>
      <sheetName val="근로자명단"/>
      <sheetName val="인사자료총집계"/>
      <sheetName val="물량입력"/>
      <sheetName val="도"/>
      <sheetName val="노임단가(수배전반)"/>
      <sheetName val="공량산출서"/>
      <sheetName val="98수문일위"/>
      <sheetName val="경산"/>
      <sheetName val="투찰추정"/>
      <sheetName val="노무"/>
      <sheetName val="현장예산안"/>
      <sheetName val="2원료가나다."/>
      <sheetName val="3.공통공사대비"/>
      <sheetName val="견적대비표"/>
      <sheetName val="설계변경조서"/>
      <sheetName val="고용보험료(12년도)"/>
      <sheetName val="수리시설공정계획표(서식)"/>
      <sheetName val="상도내역"/>
      <sheetName val="품셈"/>
      <sheetName val="단가집계"/>
      <sheetName val="대가집계"/>
      <sheetName val="물가집계"/>
      <sheetName val="문학간접"/>
      <sheetName val="투입집계표"/>
      <sheetName val="배선DATA"/>
      <sheetName val="최적단면"/>
      <sheetName val="설계조건"/>
      <sheetName val="견적서"/>
      <sheetName val="개착내역서"/>
      <sheetName val="1"/>
      <sheetName val="용소리교"/>
      <sheetName val="역T형(H=6.0) (2)"/>
      <sheetName val="건축내역"/>
      <sheetName val="건축원가계산서"/>
      <sheetName val="총괄표 "/>
      <sheetName val="주식"/>
      <sheetName val="제경비"/>
      <sheetName val="터널전기"/>
      <sheetName val="_REF"/>
      <sheetName val="일위대가_4층원격_"/>
      <sheetName val="일위대가목록"/>
      <sheetName val="N賃率_職"/>
      <sheetName val="노무비단가"/>
      <sheetName val="기전"/>
      <sheetName val="요율표"/>
      <sheetName val="단가 및 재료비"/>
      <sheetName val="전기단가조사서"/>
      <sheetName val="오억미만"/>
      <sheetName val="도급"/>
      <sheetName val="설계예산서"/>
      <sheetName val="부속동"/>
      <sheetName val="지급자재"/>
      <sheetName val="1.공사개요(팬)"/>
      <sheetName val="포장복구집계"/>
      <sheetName val="UP"/>
      <sheetName val="중소기업"/>
      <sheetName val="당초"/>
      <sheetName val="환산표"/>
      <sheetName val="SPT vs PHI"/>
      <sheetName val="도로구조공사비"/>
      <sheetName val="도로토공공사비"/>
      <sheetName val="여수토공사비"/>
      <sheetName val="전화 (2)"/>
      <sheetName val="골재산출"/>
      <sheetName val="단가조사"/>
      <sheetName val="아파트_9"/>
      <sheetName val="재료율"/>
      <sheetName val="TOWER 12TON"/>
      <sheetName val="TOWER 10TON"/>
      <sheetName val="간접"/>
      <sheetName val="J直材4"/>
      <sheetName val="날개벽수량표"/>
      <sheetName val="수량산출"/>
      <sheetName val="수로단위수량"/>
      <sheetName val="1. 설계조건 2.단면가정 3. 하중계산"/>
      <sheetName val="DATA 입력란"/>
      <sheetName val="개요입력"/>
      <sheetName val="수량기준"/>
      <sheetName val="단가기준"/>
      <sheetName val="신규일위대가표"/>
      <sheetName val="단가산출"/>
      <sheetName val="설직재-1"/>
      <sheetName val="마감사양"/>
      <sheetName val="산출근거"/>
      <sheetName val="확정설계"/>
      <sheetName val="sum"/>
      <sheetName val="광통신 견적내역서1"/>
      <sheetName val="단가사정"/>
      <sheetName val="jobhist"/>
      <sheetName val="Chk"/>
      <sheetName val="Ass"/>
      <sheetName val=" 입력Ｉ 封Íೈ⃒⣌츀ÌÂ؀Ā복수예ఀ선정?_x0001_ÿ尀⣔ﴀᢼࣂ샆"/>
      <sheetName val="갑지1"/>
      <sheetName val="1공구 건정토건 토공"/>
      <sheetName val="우1입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 "/>
      <sheetName val="원가계산서"/>
      <sheetName val="취합분(터널)"/>
      <sheetName val="취합분(도로)"/>
      <sheetName val="자재단가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대가"/>
      <sheetName val="일위산출(1)"/>
      <sheetName val="일위산출(2)"/>
      <sheetName val="일위산출(3)"/>
      <sheetName val="집계표"/>
      <sheetName val="hvac(제어동)"/>
      <sheetName val="#REF"/>
      <sheetName val="내역서"/>
      <sheetName val="공사개요"/>
      <sheetName val="조도계산서 (도서)"/>
      <sheetName val="LD"/>
      <sheetName val="일위대가-1"/>
      <sheetName val="Sheet1"/>
      <sheetName val="철재창호및잡철물"/>
      <sheetName val="기타공사"/>
      <sheetName val="파일"/>
      <sheetName val="도장"/>
      <sheetName val="목공사"/>
      <sheetName val="방수"/>
      <sheetName val="석공사"/>
      <sheetName val="수장"/>
      <sheetName val="유리"/>
      <sheetName val="조미타"/>
      <sheetName val="지붕,홈통"/>
      <sheetName val="한식지붕"/>
      <sheetName val="철골"/>
      <sheetName val="철콘"/>
      <sheetName val="금속판넬"/>
      <sheetName val="AL창호"/>
      <sheetName val="EJC"/>
      <sheetName val="토공"/>
      <sheetName val="육교공사"/>
      <sheetName val="입찰내역"/>
      <sheetName val="ELECTRIC"/>
      <sheetName val="CTEMCOST"/>
      <sheetName val="SCHEDULE"/>
      <sheetName val="내역"/>
      <sheetName val="예가표"/>
      <sheetName val="수량산출"/>
      <sheetName val="DATA"/>
      <sheetName val="Y-WORK"/>
      <sheetName val="DATA2000"/>
      <sheetName val="금융"/>
      <sheetName val="갑지"/>
      <sheetName val="한일양산"/>
      <sheetName val="적용단가"/>
      <sheetName val="데이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손익"/>
      <sheetName val="제품손익"/>
      <sheetName val="제품제조"/>
      <sheetName val="달성율"/>
      <sheetName val="제조명세서"/>
      <sheetName val="임율"/>
      <sheetName val="재고"/>
      <sheetName val="이동중계정"/>
      <sheetName val="제품별매출원가"/>
      <sheetName val="#REF"/>
      <sheetName val="LD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COVER"/>
      <sheetName val="1. TR용량계산서"/>
      <sheetName val="부하계산서A"/>
      <sheetName val="부하계산서B"/>
      <sheetName val="2.단락전류계산"/>
      <sheetName val="3. 전력간선 굵기 산정"/>
      <sheetName val="4. 차단기"/>
      <sheetName val="5. 직류전원설비"/>
      <sheetName val="6.역률개선용 콘덴서용량"/>
      <sheetName val="6.UPS용량계산서"/>
      <sheetName val="이후부터는참고용(출력하지마세요)"/>
      <sheetName val="TRAYDATA"/>
      <sheetName val="CABLE"/>
      <sheetName val="조명DATA"/>
      <sheetName val="조명율표"/>
      <sheetName val="Sheet2"/>
      <sheetName val="Sheet10"/>
      <sheetName val="DATA"/>
      <sheetName val="bDATA"/>
      <sheetName val="참조"/>
      <sheetName val="MCC제원"/>
      <sheetName val="DATA-1"/>
      <sheetName val="DATA-2"/>
      <sheetName val="허용전류"/>
      <sheetName val="선로정수"/>
      <sheetName val="6. Cable(설명)"/>
      <sheetName val="6.2 케이블사이즈선정"/>
      <sheetName val="12.접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>
        <row r="6">
          <cell r="AT6">
            <v>1E-4</v>
          </cell>
          <cell r="AU6">
            <v>30</v>
          </cell>
        </row>
        <row r="7">
          <cell r="AT7">
            <v>30.0001</v>
          </cell>
          <cell r="AU7">
            <v>50</v>
          </cell>
        </row>
        <row r="8">
          <cell r="AT8">
            <v>50.000100000000003</v>
          </cell>
          <cell r="AU8">
            <v>100</v>
          </cell>
        </row>
        <row r="9">
          <cell r="AT9">
            <v>100.0001</v>
          </cell>
          <cell r="AU9">
            <v>225</v>
          </cell>
        </row>
        <row r="10">
          <cell r="AT10">
            <v>225.0001</v>
          </cell>
          <cell r="AU10">
            <v>400</v>
          </cell>
        </row>
        <row r="11">
          <cell r="AT11">
            <v>400.00009999999997</v>
          </cell>
          <cell r="AU11">
            <v>600</v>
          </cell>
        </row>
        <row r="12">
          <cell r="AT12">
            <v>600.00009999999997</v>
          </cell>
          <cell r="AU12">
            <v>800</v>
          </cell>
        </row>
        <row r="13">
          <cell r="AT13">
            <v>800.00009999999997</v>
          </cell>
          <cell r="AU13">
            <v>1000</v>
          </cell>
        </row>
        <row r="14">
          <cell r="AT14">
            <v>1000.0001</v>
          </cell>
          <cell r="AU14">
            <v>1200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수량산출"/>
      <sheetName val="을"/>
      <sheetName val="내역서"/>
      <sheetName val="TEL"/>
      <sheetName val="DATA"/>
      <sheetName val="전기일위대가"/>
      <sheetName val="문학간접"/>
      <sheetName val="1"/>
      <sheetName val="개요"/>
      <sheetName val="Y-WORK"/>
      <sheetName val="참조"/>
      <sheetName val="건축내역"/>
      <sheetName val="일위대가"/>
      <sheetName val="옹벽"/>
      <sheetName val="견적서1"/>
      <sheetName val="세부내역서"/>
      <sheetName val="BID"/>
      <sheetName val="환율"/>
      <sheetName val="2.대외공문"/>
      <sheetName val="인건-측정"/>
      <sheetName val="일위대가목차"/>
      <sheetName val="대비"/>
      <sheetName val="말뚝지지력산정"/>
      <sheetName val="산출내역서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  <row r="7">
          <cell r="C7" t="str">
            <v>유통</v>
          </cell>
        </row>
      </sheetData>
      <sheetData sheetId="3" refreshError="1">
        <row r="5">
          <cell r="J5">
            <v>1</v>
          </cell>
        </row>
        <row r="8">
          <cell r="E8" t="str">
            <v>담당자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간선계산"/>
      <sheetName val="001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EP0618"/>
      <sheetName val="1"/>
      <sheetName val="조도계산서 (도서)"/>
      <sheetName val="Macro(전선)"/>
      <sheetName val="MOTOR"/>
      <sheetName val="공사비 내역 (가)"/>
      <sheetName val="수입"/>
      <sheetName val="정부노임단가"/>
      <sheetName val="ITEM"/>
      <sheetName val="표지 (2)"/>
      <sheetName val="ⴭⴭⴭⴭ"/>
      <sheetName val="단가조사-2"/>
      <sheetName val="DATA"/>
      <sheetName val="터파기및재료"/>
      <sheetName val="안정검토(온1)"/>
      <sheetName val="전압강하계산서"/>
      <sheetName val="전압강하-data "/>
      <sheetName val="D-RMIL"/>
      <sheetName val="발전기"/>
      <sheetName val="비용"/>
      <sheetName val="중기일위대가"/>
      <sheetName val="조도계산서 _도서_"/>
      <sheetName val="#REF"/>
      <sheetName val="wall"/>
      <sheetName val="데이타"/>
      <sheetName val="인건-측정"/>
      <sheetName val="품셈기준"/>
      <sheetName val="내역서"/>
      <sheetName val="입출재고현황 (2)"/>
      <sheetName val="계수시트"/>
      <sheetName val="원가계산서"/>
      <sheetName val="3련 BOX"/>
      <sheetName val="노임단가"/>
      <sheetName val="401"/>
      <sheetName val="DATA-U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R300경비"/>
      <sheetName val="데이타"/>
      <sheetName val="식재인부"/>
      <sheetName val="일위대가"/>
      <sheetName val="C-직노1"/>
      <sheetName val="D-경비1"/>
      <sheetName val="Sheet1"/>
      <sheetName val="설직재-1"/>
      <sheetName val="관급_File"/>
      <sheetName val="J直材4"/>
      <sheetName val="공사설명서"/>
      <sheetName val="공사원가총괄"/>
      <sheetName val="공사원가"/>
      <sheetName val="예산내역서 "/>
      <sheetName val=" 물량산출표"/>
      <sheetName val="일위대가목록"/>
      <sheetName val="일위대가표"/>
      <sheetName val="단가산출1"/>
      <sheetName val="단가산출2"/>
      <sheetName val="관로부문(공수별)"/>
      <sheetName val="관로부문(도면별)"/>
      <sheetName val="구조물부문"/>
      <sheetName val="토적집계"/>
      <sheetName val="재료(1)"/>
      <sheetName val="복구집계표"/>
      <sheetName val="관구개소당"/>
      <sheetName val="몰탈산출"/>
      <sheetName val="절단및경고테이프산출"/>
      <sheetName val="견인선포설"/>
      <sheetName val="폐기물처리비"/>
      <sheetName val="소운반비"/>
      <sheetName val="시방배합"/>
      <sheetName val="중복장"/>
      <sheetName val="직선형"/>
      <sheetName val="관로터파기"/>
      <sheetName val="구조물복구"/>
      <sheetName val="관로복구"/>
      <sheetName val="기계단가"/>
      <sheetName val="단가조사"/>
      <sheetName val="자재단가"/>
      <sheetName val="설계명세서"/>
      <sheetName val="소일위대가코드표"/>
      <sheetName val="준검 내역서"/>
      <sheetName val="노임"/>
      <sheetName val="DATE"/>
      <sheetName val="직노"/>
      <sheetName val="을-ATYPE"/>
      <sheetName val="#REF"/>
      <sheetName val="일위"/>
      <sheetName val="국내조달(통합-1)"/>
      <sheetName val="9811"/>
      <sheetName val="工산재율1"/>
      <sheetName val="을지"/>
      <sheetName val="제경집계"/>
      <sheetName val="Macro(차단기)"/>
      <sheetName val="갑지"/>
      <sheetName val="집계표"/>
      <sheetName val="자재단가비교표"/>
      <sheetName val="일위대가(긴급전화)"/>
      <sheetName val="2.대외공문"/>
      <sheetName val="기계변경"/>
      <sheetName val="단위단가"/>
      <sheetName val="기계경비단가"/>
      <sheetName val="설치공사비"/>
      <sheetName val="공주-교대(A1)"/>
      <sheetName val="견적을지"/>
      <sheetName val="내역서"/>
      <sheetName val="일위대가(4층원격)"/>
      <sheetName val="순공사비"/>
      <sheetName val="CT 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1.2내역서 (2)"/>
      <sheetName val="수원사회복지소강당기계산출"/>
      <sheetName val="내역서 (2)"/>
      <sheetName val="대공연장 산출"/>
      <sheetName val="체육관 기계"/>
      <sheetName val="#REF"/>
      <sheetName val="노임단가"/>
      <sheetName val="견적단가(등기구)"/>
      <sheetName val="일위대가서"/>
      <sheetName val="MCC,분전반"/>
      <sheetName val="PANEL"/>
      <sheetName val="단가조서"/>
      <sheetName val="원가계산서"/>
      <sheetName val="불광(총괄집계)"/>
      <sheetName val="불광(신설)"/>
      <sheetName val="불광(철거)"/>
      <sheetName val="운반비"/>
      <sheetName val="연신내집계"/>
      <sheetName val="연신내중량집계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우면산터널"/>
      <sheetName val="자재단가"/>
      <sheetName val="자재단가-추가제외"/>
      <sheetName val="노무단가(할증제외)"/>
      <sheetName val="노무단가(15%할증)"/>
      <sheetName val="회로별수량표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기초"/>
      <sheetName val="소방설치계획표 앞면 -1"/>
      <sheetName val="소방설치계획표 -2"/>
      <sheetName val="각동총합계"/>
      <sheetName val="Module1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표지(관급)"/>
      <sheetName val="총괄표"/>
      <sheetName val="표7"/>
      <sheetName val="시청각실"/>
      <sheetName val="표10 (4)"/>
      <sheetName val="..........단가비교표..........."/>
      <sheetName val="관급집계 "/>
      <sheetName val="전관통합방송"/>
      <sheetName val="영상설비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간지 (2)"/>
      <sheetName val="전기집계표 (2)"/>
      <sheetName val="집계"/>
      <sheetName val="내역서"/>
      <sheetName val="노임근거"/>
      <sheetName val="일대목차"/>
      <sheetName val="일위대가"/>
      <sheetName val="일위노임"/>
      <sheetName val="산출집계"/>
      <sheetName val="기본산출서"/>
      <sheetName val="단가조사"/>
      <sheetName val="원가 (2)"/>
      <sheetName val="단위1"/>
      <sheetName val="표지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원가 "/>
      <sheetName val="표10"/>
      <sheetName val="물가정보지"/>
      <sheetName val="표10 (7)"/>
      <sheetName val="파인"/>
      <sheetName val="다운"/>
      <sheetName val="근명"/>
      <sheetName val="앞지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간지-1"/>
      <sheetName val="단위4"/>
      <sheetName val="부하계산(일반)"/>
      <sheetName val="옵션"/>
      <sheetName val="사용설명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요청"/>
      <sheetName val="단위"/>
      <sheetName val="단위물량"/>
      <sheetName val="전압"/>
      <sheetName val="관급자재"/>
      <sheetName val="관급(방송)"/>
      <sheetName val="관급(CCTV)"/>
      <sheetName val="관급(CCTV)노임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갑지"/>
      <sheetName val="기산(체육관)"/>
      <sheetName val="내역(체육관)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일위대가서(종)"/>
      <sheetName val="가로등부표"/>
      <sheetName val="소래터널일산방향"/>
      <sheetName val="소래터널판교방향"/>
      <sheetName val="수량"/>
      <sheetName val="인공"/>
      <sheetName val="000000"/>
      <sheetName val="간지1"/>
      <sheetName val="조명율표"/>
      <sheetName val="전동기"/>
      <sheetName val="CABLE"/>
      <sheetName val="전선"/>
      <sheetName val="전선관"/>
      <sheetName val="물품제조"/>
      <sheetName val="DATE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트럭탑재형 크레인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Sheet1 (2)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표지_소방(전기)"/>
      <sheetName val="LP-1 PNL"/>
      <sheetName val="LED"/>
      <sheetName val="CUSTOMER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표지판단위수량"/>
      <sheetName val="가설비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설 계 내 역 서"/>
      <sheetName val="공종별(토목)"/>
      <sheetName val="토목(토공사)"/>
      <sheetName val="토목(기초구조물)"/>
      <sheetName val="토목(상부구조물)"/>
      <sheetName val="토목(복구공사)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기계경비"/>
      <sheetName val="전장품(관리용)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산출금액내역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J直材4"/>
      <sheetName val="개요"/>
      <sheetName val="워크시트 함수"/>
      <sheetName val="조건부 서식"/>
      <sheetName val="데이터 유효성"/>
      <sheetName val="차트에 레이블 추가"/>
      <sheetName val="작업 반복"/>
      <sheetName val="배열 작업"/>
      <sheetName val="API 예제"/>
      <sheetName val="이벤트"/>
      <sheetName val="자동화"/>
      <sheetName val="ADO-ActiveX Data Objects"/>
      <sheetName val="개요로 되돌아가기"/>
      <sheetName val="#REF"/>
      <sheetName val="기본일위"/>
      <sheetName val="내역서2안"/>
      <sheetName val="직노"/>
      <sheetName val="실행내역"/>
      <sheetName val="입력시트"/>
      <sheetName val="검색결과 1"/>
      <sheetName val="공사원가 입력 및 수정"/>
      <sheetName val="A-4"/>
      <sheetName val="N賃率-職"/>
      <sheetName val="일위대가목차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일위목록"/>
      <sheetName val="요율"/>
      <sheetName val="내역서"/>
      <sheetName val="직노"/>
      <sheetName val="Baby일위대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L26"/>
  <sheetViews>
    <sheetView tabSelected="1" view="pageBreakPreview" zoomScale="113" zoomScaleNormal="113" zoomScaleSheetLayoutView="113" workbookViewId="0">
      <selection activeCell="C15" sqref="C15"/>
    </sheetView>
  </sheetViews>
  <sheetFormatPr defaultColWidth="9.140625" defaultRowHeight="23.1" customHeight="1"/>
  <cols>
    <col min="1" max="1" width="6.140625" style="4" customWidth="1"/>
    <col min="2" max="2" width="25.85546875" style="4" customWidth="1"/>
    <col min="3" max="3" width="9.140625" style="4"/>
    <col min="4" max="4" width="7.85546875" style="4" customWidth="1"/>
    <col min="5" max="5" width="5.42578125" style="4" customWidth="1"/>
    <col min="6" max="6" width="11.5703125" style="4" customWidth="1"/>
    <col min="7" max="7" width="12.5703125" style="4" customWidth="1"/>
    <col min="8" max="8" width="12.7109375" style="4" bestFit="1" customWidth="1"/>
    <col min="9" max="9" width="12.5703125" style="4" customWidth="1"/>
    <col min="10" max="10" width="10.7109375" style="4" customWidth="1"/>
    <col min="11" max="11" width="12.5703125" style="4" customWidth="1"/>
    <col min="12" max="12" width="16.28515625" style="4" customWidth="1"/>
    <col min="13" max="16384" width="9.140625" style="4"/>
  </cols>
  <sheetData>
    <row r="1" spans="1:12" ht="23.1" customHeight="1">
      <c r="A1" s="349"/>
      <c r="B1" s="350"/>
      <c r="C1" s="350" t="s">
        <v>14</v>
      </c>
      <c r="D1" s="350"/>
      <c r="E1" s="351" t="s">
        <v>245</v>
      </c>
      <c r="F1" s="351"/>
      <c r="G1" s="351"/>
      <c r="H1" s="351"/>
      <c r="I1" s="351"/>
      <c r="J1" s="351"/>
      <c r="K1" s="351"/>
      <c r="L1" s="352"/>
    </row>
    <row r="2" spans="1:12" ht="23.1" customHeight="1">
      <c r="A2" s="116"/>
      <c r="B2" s="283" t="s">
        <v>15</v>
      </c>
      <c r="C2" s="353" t="s">
        <v>317</v>
      </c>
      <c r="D2" s="354"/>
      <c r="E2" s="354"/>
      <c r="F2" s="354"/>
      <c r="G2" s="354"/>
      <c r="H2" s="354"/>
      <c r="I2" s="354"/>
      <c r="J2" s="354"/>
      <c r="K2" s="354"/>
      <c r="L2" s="355"/>
    </row>
    <row r="3" spans="1:12" ht="26.25" customHeight="1">
      <c r="A3" s="116"/>
      <c r="B3" s="117"/>
      <c r="C3" s="163"/>
      <c r="D3" s="284"/>
      <c r="E3" s="284"/>
      <c r="F3" s="284"/>
      <c r="G3" s="284"/>
      <c r="H3" s="284"/>
      <c r="I3" s="284"/>
      <c r="J3" s="284"/>
      <c r="K3" s="284"/>
      <c r="L3" s="285"/>
    </row>
    <row r="4" spans="1:12" ht="23.1" customHeight="1">
      <c r="A4" s="116"/>
      <c r="B4" s="117" t="s">
        <v>219</v>
      </c>
      <c r="C4" s="341" t="s">
        <v>318</v>
      </c>
      <c r="D4" s="342"/>
      <c r="E4" s="342"/>
      <c r="F4" s="342"/>
      <c r="G4" s="342"/>
      <c r="H4" s="342"/>
      <c r="I4" s="342"/>
      <c r="J4" s="342"/>
      <c r="K4" s="342"/>
      <c r="L4" s="343"/>
    </row>
    <row r="5" spans="1:12" ht="23.1" customHeight="1">
      <c r="A5" s="116"/>
      <c r="B5" s="117" t="s">
        <v>218</v>
      </c>
      <c r="C5" s="163"/>
      <c r="D5" s="284"/>
      <c r="E5" s="284"/>
      <c r="F5" s="284"/>
      <c r="G5" s="284"/>
      <c r="H5" s="284"/>
      <c r="I5" s="284"/>
      <c r="J5" s="284"/>
      <c r="K5" s="284"/>
      <c r="L5" s="285"/>
    </row>
    <row r="6" spans="1:12" ht="23.1" customHeight="1">
      <c r="A6" s="116"/>
      <c r="B6" s="117" t="s">
        <v>220</v>
      </c>
      <c r="C6" s="344" t="str">
        <f>"일금 "&amp;NUMBERSTRING(L18,1)&amp;"원정 ( \ "&amp;TEXT(L18,"#,###")&amp;" )"</f>
        <v>일금 일천오백칠십오만팔천육백원정 ( \ 15,758,600 )</v>
      </c>
      <c r="D6" s="344"/>
      <c r="E6" s="344"/>
      <c r="F6" s="344"/>
      <c r="G6" s="344"/>
      <c r="H6" s="344"/>
      <c r="I6" s="344"/>
      <c r="J6" s="344"/>
      <c r="K6" s="344"/>
      <c r="L6" s="345"/>
    </row>
    <row r="7" spans="1:12" ht="23.1" customHeight="1">
      <c r="A7" s="116"/>
      <c r="B7" s="117" t="s">
        <v>221</v>
      </c>
      <c r="C7" s="344" t="str">
        <f>"일금 "&amp;NUMBERSTRING(L18,1)&amp;"원정 ( \ "&amp;TEXT(L18,"#,###")&amp;" )"</f>
        <v>일금 일천오백칠십오만팔천육백원정 ( \ 15,758,600 )</v>
      </c>
      <c r="D7" s="344"/>
      <c r="E7" s="344"/>
      <c r="F7" s="344"/>
      <c r="G7" s="344"/>
      <c r="H7" s="344"/>
      <c r="I7" s="344"/>
      <c r="J7" s="344"/>
      <c r="K7" s="344"/>
      <c r="L7" s="345"/>
    </row>
    <row r="8" spans="1:12" ht="11.25" customHeight="1">
      <c r="A8" s="346"/>
      <c r="B8" s="347"/>
      <c r="C8" s="347"/>
      <c r="D8" s="347"/>
      <c r="E8" s="347"/>
      <c r="F8" s="347"/>
      <c r="G8" s="347"/>
      <c r="H8" s="347"/>
      <c r="I8" s="347"/>
      <c r="J8" s="347"/>
      <c r="K8" s="347"/>
      <c r="L8" s="348"/>
    </row>
    <row r="9" spans="1:12" ht="23.1" customHeight="1">
      <c r="A9" s="346" t="s">
        <v>16</v>
      </c>
      <c r="B9" s="347" t="s">
        <v>17</v>
      </c>
      <c r="C9" s="347" t="s">
        <v>18</v>
      </c>
      <c r="D9" s="347" t="s">
        <v>19</v>
      </c>
      <c r="E9" s="347" t="s">
        <v>0</v>
      </c>
      <c r="F9" s="347" t="s">
        <v>20</v>
      </c>
      <c r="G9" s="347"/>
      <c r="H9" s="347" t="s">
        <v>21</v>
      </c>
      <c r="I9" s="347"/>
      <c r="J9" s="347" t="s">
        <v>22</v>
      </c>
      <c r="K9" s="347"/>
      <c r="L9" s="348" t="s">
        <v>120</v>
      </c>
    </row>
    <row r="10" spans="1:12" ht="23.1" customHeight="1">
      <c r="A10" s="346"/>
      <c r="B10" s="347"/>
      <c r="C10" s="347"/>
      <c r="D10" s="347"/>
      <c r="E10" s="347"/>
      <c r="F10" s="287" t="s">
        <v>23</v>
      </c>
      <c r="G10" s="287" t="s">
        <v>24</v>
      </c>
      <c r="H10" s="287" t="s">
        <v>23</v>
      </c>
      <c r="I10" s="287" t="s">
        <v>24</v>
      </c>
      <c r="J10" s="287" t="s">
        <v>23</v>
      </c>
      <c r="K10" s="287" t="s">
        <v>24</v>
      </c>
      <c r="L10" s="348"/>
    </row>
    <row r="11" spans="1:12" ht="23.1" customHeight="1">
      <c r="A11" s="286">
        <v>1</v>
      </c>
      <c r="B11" s="118" t="s">
        <v>150</v>
      </c>
      <c r="C11" s="122"/>
      <c r="D11" s="287">
        <v>1</v>
      </c>
      <c r="E11" s="287" t="s">
        <v>25</v>
      </c>
      <c r="F11" s="119">
        <f>집계표!E4</f>
        <v>3472370</v>
      </c>
      <c r="G11" s="120">
        <f t="shared" ref="G11" si="0">D11*F11</f>
        <v>3472370</v>
      </c>
      <c r="H11" s="120">
        <f>집계표!G4</f>
        <v>0</v>
      </c>
      <c r="I11" s="120">
        <f t="shared" ref="I11:I12" si="1">D11*H11</f>
        <v>0</v>
      </c>
      <c r="J11" s="120">
        <f>집계표!I4</f>
        <v>0</v>
      </c>
      <c r="K11" s="120">
        <f t="shared" ref="K11:K13" si="2">D11*J11</f>
        <v>0</v>
      </c>
      <c r="L11" s="121">
        <f t="shared" ref="L11:L13" si="3">G11+I11+K11</f>
        <v>3472370</v>
      </c>
    </row>
    <row r="12" spans="1:12" ht="23.1" customHeight="1">
      <c r="A12" s="286">
        <v>2</v>
      </c>
      <c r="B12" s="118" t="s">
        <v>151</v>
      </c>
      <c r="C12" s="123"/>
      <c r="D12" s="287">
        <v>1</v>
      </c>
      <c r="E12" s="287" t="s">
        <v>25</v>
      </c>
      <c r="F12" s="119"/>
      <c r="G12" s="120"/>
      <c r="H12" s="160">
        <f>원가계산서!F9</f>
        <v>7414887</v>
      </c>
      <c r="I12" s="120">
        <f t="shared" si="1"/>
        <v>7414887</v>
      </c>
      <c r="J12" s="120">
        <f>집계표!I5</f>
        <v>0</v>
      </c>
      <c r="K12" s="120">
        <f t="shared" si="2"/>
        <v>0</v>
      </c>
      <c r="L12" s="121">
        <f t="shared" si="3"/>
        <v>7414887</v>
      </c>
    </row>
    <row r="13" spans="1:12" ht="23.1" customHeight="1">
      <c r="A13" s="286">
        <v>3</v>
      </c>
      <c r="B13" s="284" t="s">
        <v>152</v>
      </c>
      <c r="C13" s="117"/>
      <c r="D13" s="287">
        <v>1</v>
      </c>
      <c r="E13" s="287" t="s">
        <v>25</v>
      </c>
      <c r="F13" s="117"/>
      <c r="G13" s="120"/>
      <c r="H13" s="120"/>
      <c r="I13" s="120"/>
      <c r="J13" s="120">
        <f>원가계산서!F20</f>
        <v>1067461</v>
      </c>
      <c r="K13" s="120">
        <f t="shared" si="2"/>
        <v>1067461</v>
      </c>
      <c r="L13" s="121">
        <f t="shared" si="3"/>
        <v>1067461</v>
      </c>
    </row>
    <row r="14" spans="1:12" ht="23.1" customHeight="1">
      <c r="A14" s="286">
        <v>4</v>
      </c>
      <c r="B14" s="284" t="s">
        <v>146</v>
      </c>
      <c r="C14" s="117"/>
      <c r="D14" s="287">
        <v>1</v>
      </c>
      <c r="E14" s="287" t="s">
        <v>25</v>
      </c>
      <c r="F14" s="117"/>
      <c r="G14" s="120"/>
      <c r="H14" s="120"/>
      <c r="I14" s="120"/>
      <c r="J14" s="120"/>
      <c r="K14" s="120"/>
      <c r="L14" s="121">
        <f>원가계산서!F22</f>
        <v>956377</v>
      </c>
    </row>
    <row r="15" spans="1:12" ht="23.1" customHeight="1">
      <c r="A15" s="286">
        <v>5</v>
      </c>
      <c r="B15" s="117" t="s">
        <v>147</v>
      </c>
      <c r="C15" s="117"/>
      <c r="D15" s="287">
        <v>1</v>
      </c>
      <c r="E15" s="287" t="s">
        <v>25</v>
      </c>
      <c r="F15" s="117"/>
      <c r="G15" s="120"/>
      <c r="H15" s="120"/>
      <c r="I15" s="120"/>
      <c r="J15" s="120"/>
      <c r="K15" s="120"/>
      <c r="L15" s="121">
        <f>원가계산서!F23</f>
        <v>1415808</v>
      </c>
    </row>
    <row r="16" spans="1:12" ht="23.1" customHeight="1">
      <c r="A16" s="286">
        <v>6</v>
      </c>
      <c r="B16" s="284" t="s">
        <v>148</v>
      </c>
      <c r="C16" s="117"/>
      <c r="D16" s="117"/>
      <c r="E16" s="117"/>
      <c r="F16" s="117"/>
      <c r="G16" s="120"/>
      <c r="H16" s="120"/>
      <c r="I16" s="120"/>
      <c r="J16" s="120"/>
      <c r="K16" s="120"/>
      <c r="L16" s="161">
        <f>원가계산서!F24</f>
        <v>14326000</v>
      </c>
    </row>
    <row r="17" spans="1:12" ht="23.1" customHeight="1">
      <c r="A17" s="286">
        <v>7</v>
      </c>
      <c r="B17" s="284" t="s">
        <v>149</v>
      </c>
      <c r="C17" s="117"/>
      <c r="D17" s="287"/>
      <c r="E17" s="287"/>
      <c r="F17" s="117"/>
      <c r="G17" s="120"/>
      <c r="H17" s="120"/>
      <c r="I17" s="120"/>
      <c r="J17" s="120"/>
      <c r="K17" s="120"/>
      <c r="L17" s="121">
        <f>L16*0.1</f>
        <v>1432600</v>
      </c>
    </row>
    <row r="18" spans="1:12" ht="23.1" customHeight="1">
      <c r="A18" s="286">
        <v>8</v>
      </c>
      <c r="B18" s="117" t="s">
        <v>153</v>
      </c>
      <c r="C18" s="117"/>
      <c r="D18" s="117"/>
      <c r="E18" s="117"/>
      <c r="F18" s="117"/>
      <c r="G18" s="120"/>
      <c r="H18" s="120"/>
      <c r="I18" s="120"/>
      <c r="J18" s="120"/>
      <c r="K18" s="120"/>
      <c r="L18" s="121">
        <f>SUM(L16:L17)</f>
        <v>15758600</v>
      </c>
    </row>
    <row r="19" spans="1:12" ht="23.1" customHeight="1">
      <c r="A19" s="286"/>
      <c r="B19" s="287"/>
      <c r="C19" s="117"/>
      <c r="D19" s="337"/>
      <c r="E19" s="338"/>
      <c r="F19" s="340"/>
      <c r="G19" s="340"/>
      <c r="H19" s="335"/>
      <c r="I19" s="336"/>
      <c r="J19" s="335"/>
      <c r="K19" s="117"/>
      <c r="L19" s="115"/>
    </row>
    <row r="20" spans="1:12" ht="23.1" customHeight="1">
      <c r="A20" s="116"/>
      <c r="B20" s="117"/>
      <c r="C20" s="117"/>
      <c r="D20" s="337"/>
      <c r="E20" s="338"/>
      <c r="F20" s="340"/>
      <c r="G20" s="340"/>
      <c r="H20" s="340"/>
      <c r="I20" s="336"/>
      <c r="J20" s="335"/>
      <c r="K20" s="117"/>
      <c r="L20" s="124"/>
    </row>
    <row r="21" spans="1:12" ht="23.1" customHeight="1">
      <c r="A21" s="116"/>
      <c r="B21" s="117"/>
      <c r="C21" s="117"/>
      <c r="D21" s="337"/>
      <c r="E21" s="338"/>
      <c r="F21" s="339"/>
      <c r="G21" s="339"/>
      <c r="H21" s="339"/>
      <c r="I21" s="339"/>
      <c r="J21" s="339"/>
      <c r="K21" s="117"/>
      <c r="L21" s="124"/>
    </row>
    <row r="22" spans="1:12" ht="23.1" customHeight="1">
      <c r="A22" s="116"/>
      <c r="B22" s="287"/>
      <c r="C22" s="117"/>
      <c r="D22" s="337"/>
      <c r="E22" s="338"/>
      <c r="F22" s="339"/>
      <c r="G22" s="339"/>
      <c r="H22" s="339"/>
      <c r="I22" s="339"/>
      <c r="J22" s="339"/>
      <c r="K22" s="117"/>
      <c r="L22" s="115"/>
    </row>
    <row r="23" spans="1:12" ht="23.1" customHeight="1">
      <c r="A23" s="125"/>
      <c r="B23" s="126"/>
      <c r="C23" s="127"/>
      <c r="D23" s="127"/>
      <c r="E23" s="127"/>
      <c r="F23" s="127"/>
      <c r="G23" s="127"/>
      <c r="H23" s="127"/>
      <c r="I23" s="127"/>
      <c r="J23" s="127"/>
      <c r="K23" s="127"/>
      <c r="L23" s="128"/>
    </row>
    <row r="24" spans="1:12" ht="23.1" customHeight="1">
      <c r="L24" s="3"/>
    </row>
    <row r="25" spans="1:12" ht="23.1" customHeight="1">
      <c r="L25" s="2"/>
    </row>
    <row r="26" spans="1:12" ht="23.1" customHeight="1">
      <c r="L26" s="1"/>
    </row>
  </sheetData>
  <mergeCells count="26">
    <mergeCell ref="A1:B1"/>
    <mergeCell ref="C1:D1"/>
    <mergeCell ref="E1:H1"/>
    <mergeCell ref="I1:L1"/>
    <mergeCell ref="C2:L2"/>
    <mergeCell ref="C4:L4"/>
    <mergeCell ref="C7:L7"/>
    <mergeCell ref="D19:E19"/>
    <mergeCell ref="D20:E20"/>
    <mergeCell ref="D21:E21"/>
    <mergeCell ref="C6:L6"/>
    <mergeCell ref="A8:L8"/>
    <mergeCell ref="A9:A10"/>
    <mergeCell ref="B9:B10"/>
    <mergeCell ref="C9:C10"/>
    <mergeCell ref="D9:D10"/>
    <mergeCell ref="E9:E10"/>
    <mergeCell ref="F9:G9"/>
    <mergeCell ref="H9:I9"/>
    <mergeCell ref="J9:K9"/>
    <mergeCell ref="L9:L10"/>
    <mergeCell ref="D22:E22"/>
    <mergeCell ref="F21:J21"/>
    <mergeCell ref="F22:J22"/>
    <mergeCell ref="F19:G19"/>
    <mergeCell ref="F20:H20"/>
  </mergeCells>
  <phoneticPr fontId="2" type="noConversion"/>
  <printOptions horizontalCentered="1" verticalCentered="1"/>
  <pageMargins left="0.27559055118110237" right="0.19685039370078741" top="0.74803149606299213" bottom="0.55118110236220474" header="0.51181102362204722" footer="0.51181102362204722"/>
  <pageSetup paperSize="9" scale="93" orientation="landscape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BreakPreview" zoomScaleSheetLayoutView="100" workbookViewId="0">
      <selection activeCell="G27" sqref="G27:L27"/>
    </sheetView>
  </sheetViews>
  <sheetFormatPr defaultColWidth="9.140625" defaultRowHeight="20.100000000000001" customHeight="1"/>
  <cols>
    <col min="1" max="1" width="13.42578125" style="39" customWidth="1"/>
    <col min="2" max="2" width="20.5703125" style="39" customWidth="1"/>
    <col min="3" max="4" width="5.42578125" style="39" customWidth="1"/>
    <col min="5" max="5" width="22.5703125" style="40" customWidth="1"/>
    <col min="6" max="6" width="24.85546875" style="40" customWidth="1"/>
    <col min="7" max="7" width="13.85546875" style="40" customWidth="1"/>
    <col min="8" max="9" width="8.42578125" style="40" customWidth="1"/>
    <col min="10" max="10" width="7" style="40" customWidth="1"/>
    <col min="11" max="11" width="7.85546875" style="39" customWidth="1"/>
    <col min="12" max="12" width="9.140625" style="39"/>
    <col min="13" max="13" width="18" style="39" customWidth="1"/>
    <col min="14" max="16384" width="9.140625" style="39"/>
  </cols>
  <sheetData>
    <row r="1" spans="1:13" s="5" customFormat="1" ht="20.100000000000001" customHeight="1">
      <c r="A1" s="356" t="s">
        <v>58</v>
      </c>
      <c r="B1" s="356"/>
      <c r="C1" s="356"/>
      <c r="D1" s="356"/>
      <c r="E1" s="356"/>
      <c r="F1" s="356"/>
      <c r="G1" s="356"/>
      <c r="H1" s="357"/>
      <c r="I1" s="357"/>
      <c r="J1" s="357"/>
      <c r="K1" s="357"/>
      <c r="L1" s="357"/>
      <c r="M1" s="63"/>
    </row>
    <row r="2" spans="1:13" s="32" customFormat="1" ht="20.100000000000001" customHeight="1">
      <c r="A2" s="64" t="s">
        <v>59</v>
      </c>
      <c r="B2" s="358" t="str">
        <f>갑지!C2</f>
        <v>애니메이션문화콘텐츠스쿨 융합캠퍼스 첨단 강의실 구축 통신공사</v>
      </c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65"/>
    </row>
    <row r="3" spans="1:13" s="32" customFormat="1" ht="20.100000000000001" customHeight="1">
      <c r="A3" s="64" t="s">
        <v>60</v>
      </c>
      <c r="B3" s="64" t="str">
        <f>"일금 "&amp;NUMBERSTRING(F27,1)&amp;"원정 ( \ "&amp;TEXT(F27,"#,###")&amp;" )"</f>
        <v>일금 일천오백칠십오만팔천육백원정 ( \ 15,758,600 )</v>
      </c>
      <c r="C3" s="66"/>
      <c r="D3" s="66"/>
      <c r="E3" s="66"/>
      <c r="F3" s="66"/>
      <c r="G3" s="67"/>
      <c r="H3" s="67"/>
      <c r="I3" s="67"/>
      <c r="J3" s="65"/>
      <c r="K3" s="65"/>
      <c r="L3" s="65"/>
      <c r="M3" s="65"/>
    </row>
    <row r="4" spans="1:13" s="5" customFormat="1" ht="20.100000000000001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</row>
    <row r="5" spans="1:13" s="5" customFormat="1" ht="20.100000000000001" customHeight="1">
      <c r="A5" s="360" t="s">
        <v>61</v>
      </c>
      <c r="B5" s="361"/>
      <c r="C5" s="361"/>
      <c r="D5" s="361"/>
      <c r="E5" s="362"/>
      <c r="F5" s="70" t="s">
        <v>62</v>
      </c>
      <c r="G5" s="363" t="s">
        <v>63</v>
      </c>
      <c r="H5" s="361"/>
      <c r="I5" s="361"/>
      <c r="J5" s="361"/>
      <c r="K5" s="361"/>
      <c r="L5" s="362"/>
      <c r="M5" s="88" t="s">
        <v>53</v>
      </c>
    </row>
    <row r="6" spans="1:13" s="5" customFormat="1" ht="20.100000000000001" customHeight="1">
      <c r="A6" s="364" t="s">
        <v>64</v>
      </c>
      <c r="B6" s="367" t="s">
        <v>65</v>
      </c>
      <c r="C6" s="368"/>
      <c r="D6" s="368"/>
      <c r="E6" s="369"/>
      <c r="F6" s="71">
        <f>집계표!K4</f>
        <v>3472370</v>
      </c>
      <c r="G6" s="367"/>
      <c r="H6" s="370"/>
      <c r="I6" s="370"/>
      <c r="J6" s="370"/>
      <c r="K6" s="370"/>
      <c r="L6" s="371"/>
      <c r="M6" s="89"/>
    </row>
    <row r="7" spans="1:13" s="5" customFormat="1" ht="20.100000000000001" customHeight="1">
      <c r="A7" s="365"/>
      <c r="B7" s="372" t="s">
        <v>66</v>
      </c>
      <c r="C7" s="373" t="s">
        <v>67</v>
      </c>
      <c r="D7" s="374"/>
      <c r="E7" s="375"/>
      <c r="F7" s="72">
        <f>집계표!K5</f>
        <v>6585158</v>
      </c>
      <c r="G7" s="373"/>
      <c r="H7" s="376"/>
      <c r="I7" s="376"/>
      <c r="J7" s="376"/>
      <c r="K7" s="376"/>
      <c r="L7" s="377"/>
      <c r="M7" s="82" t="s">
        <v>121</v>
      </c>
    </row>
    <row r="8" spans="1:13" s="5" customFormat="1" ht="20.100000000000001" customHeight="1">
      <c r="A8" s="365"/>
      <c r="B8" s="372"/>
      <c r="C8" s="378" t="s">
        <v>68</v>
      </c>
      <c r="D8" s="379"/>
      <c r="E8" s="380"/>
      <c r="F8" s="73">
        <f>INT(F7*L8)</f>
        <v>829729</v>
      </c>
      <c r="G8" s="381" t="s">
        <v>69</v>
      </c>
      <c r="H8" s="382"/>
      <c r="I8" s="382"/>
      <c r="J8" s="382"/>
      <c r="K8" s="74" t="s">
        <v>70</v>
      </c>
      <c r="L8" s="75">
        <v>0.126</v>
      </c>
      <c r="M8" s="78"/>
    </row>
    <row r="9" spans="1:13" s="5" customFormat="1" ht="20.100000000000001" customHeight="1">
      <c r="A9" s="365"/>
      <c r="B9" s="372"/>
      <c r="C9" s="387" t="s">
        <v>71</v>
      </c>
      <c r="D9" s="388"/>
      <c r="E9" s="389"/>
      <c r="F9" s="76">
        <f>F7+F8</f>
        <v>7414887</v>
      </c>
      <c r="G9" s="387"/>
      <c r="H9" s="390"/>
      <c r="I9" s="390"/>
      <c r="J9" s="390"/>
      <c r="K9" s="390"/>
      <c r="L9" s="391"/>
      <c r="M9" s="90"/>
    </row>
    <row r="10" spans="1:13" s="5" customFormat="1" ht="20.100000000000001" customHeight="1">
      <c r="A10" s="365"/>
      <c r="B10" s="383" t="s">
        <v>72</v>
      </c>
      <c r="C10" s="378" t="s">
        <v>73</v>
      </c>
      <c r="D10" s="379"/>
      <c r="E10" s="380"/>
      <c r="F10" s="73">
        <v>0</v>
      </c>
      <c r="G10" s="378"/>
      <c r="H10" s="385"/>
      <c r="I10" s="385"/>
      <c r="J10" s="385"/>
      <c r="K10" s="385"/>
      <c r="L10" s="386"/>
      <c r="M10" s="78"/>
    </row>
    <row r="11" spans="1:13" s="5" customFormat="1" ht="20.100000000000001" customHeight="1">
      <c r="A11" s="365"/>
      <c r="B11" s="383"/>
      <c r="C11" s="378" t="s">
        <v>74</v>
      </c>
      <c r="D11" s="379"/>
      <c r="E11" s="380"/>
      <c r="F11" s="73">
        <f>INT(F9*L11)</f>
        <v>263969</v>
      </c>
      <c r="G11" s="381" t="s">
        <v>75</v>
      </c>
      <c r="H11" s="382"/>
      <c r="I11" s="382"/>
      <c r="J11" s="382"/>
      <c r="K11" s="74" t="s">
        <v>70</v>
      </c>
      <c r="L11" s="75">
        <v>3.56E-2</v>
      </c>
      <c r="M11" s="78"/>
    </row>
    <row r="12" spans="1:13" s="5" customFormat="1" ht="20.100000000000001" customHeight="1">
      <c r="A12" s="365"/>
      <c r="B12" s="383"/>
      <c r="C12" s="378" t="s">
        <v>76</v>
      </c>
      <c r="D12" s="379"/>
      <c r="E12" s="380"/>
      <c r="F12" s="73">
        <f>INT(F9*L12)</f>
        <v>74890</v>
      </c>
      <c r="G12" s="381" t="s">
        <v>77</v>
      </c>
      <c r="H12" s="382"/>
      <c r="I12" s="382"/>
      <c r="J12" s="382"/>
      <c r="K12" s="74" t="s">
        <v>70</v>
      </c>
      <c r="L12" s="75">
        <v>1.01E-2</v>
      </c>
      <c r="M12" s="78"/>
    </row>
    <row r="13" spans="1:13" s="5" customFormat="1" ht="20.100000000000001" customHeight="1">
      <c r="A13" s="365"/>
      <c r="B13" s="383"/>
      <c r="C13" s="378" t="s">
        <v>78</v>
      </c>
      <c r="D13" s="379"/>
      <c r="E13" s="380"/>
      <c r="F13" s="73">
        <f>INT(F7*L13)</f>
        <v>0</v>
      </c>
      <c r="G13" s="381" t="s">
        <v>79</v>
      </c>
      <c r="H13" s="382"/>
      <c r="I13" s="382"/>
      <c r="J13" s="382"/>
      <c r="K13" s="74" t="s">
        <v>70</v>
      </c>
      <c r="L13" s="77"/>
      <c r="M13" s="91"/>
    </row>
    <row r="14" spans="1:13" s="5" customFormat="1" ht="20.100000000000001" customHeight="1">
      <c r="A14" s="365"/>
      <c r="B14" s="383"/>
      <c r="C14" s="378" t="s">
        <v>80</v>
      </c>
      <c r="D14" s="379"/>
      <c r="E14" s="380"/>
      <c r="F14" s="73">
        <f>INT(F13*L14)</f>
        <v>0</v>
      </c>
      <c r="G14" s="381" t="s">
        <v>81</v>
      </c>
      <c r="H14" s="382"/>
      <c r="I14" s="382"/>
      <c r="J14" s="382"/>
      <c r="K14" s="74" t="s">
        <v>70</v>
      </c>
      <c r="L14" s="75"/>
      <c r="M14" s="91"/>
    </row>
    <row r="15" spans="1:13" s="5" customFormat="1" ht="20.100000000000001" customHeight="1">
      <c r="A15" s="365"/>
      <c r="B15" s="383"/>
      <c r="C15" s="378" t="s">
        <v>82</v>
      </c>
      <c r="D15" s="379"/>
      <c r="E15" s="380"/>
      <c r="F15" s="73">
        <f>INT(F7*L15)</f>
        <v>0</v>
      </c>
      <c r="G15" s="381" t="s">
        <v>79</v>
      </c>
      <c r="H15" s="382"/>
      <c r="I15" s="382"/>
      <c r="J15" s="382"/>
      <c r="K15" s="74" t="s">
        <v>70</v>
      </c>
      <c r="L15" s="75"/>
      <c r="M15" s="91"/>
    </row>
    <row r="16" spans="1:13" s="5" customFormat="1" ht="20.100000000000001" customHeight="1">
      <c r="A16" s="365"/>
      <c r="B16" s="383"/>
      <c r="C16" s="378" t="s">
        <v>83</v>
      </c>
      <c r="D16" s="379"/>
      <c r="E16" s="380"/>
      <c r="F16" s="73">
        <f>INT(F7*L16)</f>
        <v>0</v>
      </c>
      <c r="G16" s="381" t="s">
        <v>79</v>
      </c>
      <c r="H16" s="382"/>
      <c r="I16" s="382"/>
      <c r="J16" s="382"/>
      <c r="K16" s="74" t="s">
        <v>70</v>
      </c>
      <c r="L16" s="75"/>
      <c r="M16" s="78"/>
    </row>
    <row r="17" spans="1:13" s="5" customFormat="1" ht="20.100000000000001" customHeight="1">
      <c r="A17" s="365"/>
      <c r="B17" s="383"/>
      <c r="C17" s="378" t="s">
        <v>84</v>
      </c>
      <c r="D17" s="379"/>
      <c r="E17" s="380"/>
      <c r="F17" s="73">
        <f>(F6+F7)*L17</f>
        <v>208191</v>
      </c>
      <c r="G17" s="392" t="s">
        <v>85</v>
      </c>
      <c r="H17" s="393"/>
      <c r="I17" s="393"/>
      <c r="J17" s="393"/>
      <c r="K17" s="74" t="s">
        <v>70</v>
      </c>
      <c r="L17" s="75">
        <v>2.07E-2</v>
      </c>
      <c r="M17" s="78"/>
    </row>
    <row r="18" spans="1:13" s="5" customFormat="1" ht="20.100000000000001" customHeight="1">
      <c r="A18" s="365"/>
      <c r="B18" s="383"/>
      <c r="C18" s="378" t="s">
        <v>86</v>
      </c>
      <c r="D18" s="379"/>
      <c r="E18" s="380"/>
      <c r="F18" s="73">
        <f>(F6+F9)*L18</f>
        <v>500814</v>
      </c>
      <c r="G18" s="381" t="s">
        <v>87</v>
      </c>
      <c r="H18" s="382"/>
      <c r="I18" s="382"/>
      <c r="J18" s="382"/>
      <c r="K18" s="74" t="s">
        <v>70</v>
      </c>
      <c r="L18" s="77">
        <v>4.5999999999999999E-2</v>
      </c>
      <c r="M18" s="78"/>
    </row>
    <row r="19" spans="1:13" s="5" customFormat="1" ht="20.100000000000001" customHeight="1">
      <c r="A19" s="365"/>
      <c r="B19" s="383"/>
      <c r="C19" s="378" t="s">
        <v>88</v>
      </c>
      <c r="D19" s="379"/>
      <c r="E19" s="380"/>
      <c r="F19" s="73">
        <f>INT((F6+F9)*L19)</f>
        <v>19597</v>
      </c>
      <c r="G19" s="381" t="s">
        <v>87</v>
      </c>
      <c r="H19" s="382"/>
      <c r="I19" s="382"/>
      <c r="J19" s="382"/>
      <c r="K19" s="74" t="s">
        <v>70</v>
      </c>
      <c r="L19" s="77">
        <v>1.8E-3</v>
      </c>
      <c r="M19" s="78"/>
    </row>
    <row r="20" spans="1:13" s="5" customFormat="1" ht="20.100000000000001" customHeight="1">
      <c r="A20" s="366"/>
      <c r="B20" s="384"/>
      <c r="C20" s="387" t="s">
        <v>71</v>
      </c>
      <c r="D20" s="388"/>
      <c r="E20" s="389"/>
      <c r="F20" s="76">
        <f>SUM(F10:F19)</f>
        <v>1067461</v>
      </c>
      <c r="G20" s="394"/>
      <c r="H20" s="395"/>
      <c r="I20" s="395"/>
      <c r="J20" s="395"/>
      <c r="K20" s="396"/>
      <c r="L20" s="397"/>
      <c r="M20" s="78"/>
    </row>
    <row r="21" spans="1:13" s="5" customFormat="1" ht="20.100000000000001" customHeight="1">
      <c r="A21" s="398" t="s">
        <v>89</v>
      </c>
      <c r="B21" s="388"/>
      <c r="C21" s="399"/>
      <c r="D21" s="399"/>
      <c r="E21" s="400"/>
      <c r="F21" s="79">
        <f>INT(F6+F9+F20)</f>
        <v>11954718</v>
      </c>
      <c r="G21" s="401"/>
      <c r="H21" s="402"/>
      <c r="I21" s="402"/>
      <c r="J21" s="402"/>
      <c r="K21" s="407"/>
      <c r="L21" s="408"/>
      <c r="M21" s="92"/>
    </row>
    <row r="22" spans="1:13" s="5" customFormat="1" ht="20.100000000000001" customHeight="1">
      <c r="A22" s="398" t="s">
        <v>90</v>
      </c>
      <c r="B22" s="399"/>
      <c r="C22" s="399"/>
      <c r="D22" s="399"/>
      <c r="E22" s="400"/>
      <c r="F22" s="79">
        <f>INT(F21*L22)</f>
        <v>956377</v>
      </c>
      <c r="G22" s="401" t="s">
        <v>91</v>
      </c>
      <c r="H22" s="402"/>
      <c r="I22" s="402"/>
      <c r="J22" s="402"/>
      <c r="K22" s="80" t="s">
        <v>70</v>
      </c>
      <c r="L22" s="81">
        <v>0.08</v>
      </c>
      <c r="M22" s="92"/>
    </row>
    <row r="23" spans="1:13" s="5" customFormat="1" ht="20.100000000000001" customHeight="1">
      <c r="A23" s="398" t="s">
        <v>92</v>
      </c>
      <c r="B23" s="399"/>
      <c r="C23" s="399"/>
      <c r="D23" s="399"/>
      <c r="E23" s="400"/>
      <c r="F23" s="79">
        <f>INT((F9+F20+F22)*L23)</f>
        <v>1415808</v>
      </c>
      <c r="G23" s="401" t="s">
        <v>93</v>
      </c>
      <c r="H23" s="402"/>
      <c r="I23" s="402"/>
      <c r="J23" s="402"/>
      <c r="K23" s="80" t="s">
        <v>70</v>
      </c>
      <c r="L23" s="81">
        <v>0.15</v>
      </c>
      <c r="M23" s="92"/>
    </row>
    <row r="24" spans="1:13" s="5" customFormat="1" ht="20.100000000000001" customHeight="1">
      <c r="A24" s="403" t="s">
        <v>94</v>
      </c>
      <c r="B24" s="404"/>
      <c r="C24" s="404"/>
      <c r="D24" s="404"/>
      <c r="E24" s="404"/>
      <c r="F24" s="79">
        <f>ROUNDDOWN(SUM(F21:F23),-3)</f>
        <v>14326000</v>
      </c>
      <c r="G24" s="401" t="s">
        <v>246</v>
      </c>
      <c r="H24" s="405"/>
      <c r="I24" s="405"/>
      <c r="J24" s="405"/>
      <c r="K24" s="405"/>
      <c r="L24" s="406"/>
      <c r="M24" s="92"/>
    </row>
    <row r="25" spans="1:13" s="5" customFormat="1" ht="20.100000000000001" customHeight="1">
      <c r="A25" s="398" t="s">
        <v>95</v>
      </c>
      <c r="B25" s="399"/>
      <c r="C25" s="399"/>
      <c r="D25" s="399"/>
      <c r="E25" s="400"/>
      <c r="F25" s="79">
        <f>SUM(F24*L25)</f>
        <v>1432600</v>
      </c>
      <c r="G25" s="401" t="s">
        <v>96</v>
      </c>
      <c r="H25" s="402"/>
      <c r="I25" s="402"/>
      <c r="J25" s="402"/>
      <c r="K25" s="80" t="s">
        <v>70</v>
      </c>
      <c r="L25" s="81">
        <v>0.1</v>
      </c>
      <c r="M25" s="92"/>
    </row>
    <row r="26" spans="1:13" s="5" customFormat="1" ht="20.100000000000001" customHeight="1">
      <c r="A26" s="398" t="s">
        <v>97</v>
      </c>
      <c r="B26" s="399"/>
      <c r="C26" s="399"/>
      <c r="D26" s="399"/>
      <c r="E26" s="400"/>
      <c r="F26" s="79">
        <f>SUM(F24:F25)</f>
        <v>15758600</v>
      </c>
      <c r="G26" s="401"/>
      <c r="H26" s="405"/>
      <c r="I26" s="405"/>
      <c r="J26" s="405"/>
      <c r="K26" s="405"/>
      <c r="L26" s="406"/>
      <c r="M26" s="92"/>
    </row>
    <row r="27" spans="1:13" ht="20.100000000000001" customHeight="1">
      <c r="A27" s="410" t="s">
        <v>98</v>
      </c>
      <c r="B27" s="411"/>
      <c r="C27" s="411"/>
      <c r="D27" s="411"/>
      <c r="E27" s="411"/>
      <c r="F27" s="83">
        <f>ROUNDDOWN(SUM(F26:F26),1)</f>
        <v>15758600</v>
      </c>
      <c r="G27" s="412"/>
      <c r="H27" s="413"/>
      <c r="I27" s="413"/>
      <c r="J27" s="413"/>
      <c r="K27" s="413"/>
      <c r="L27" s="414"/>
      <c r="M27" s="93"/>
    </row>
    <row r="28" spans="1:13" ht="20.100000000000001" customHeight="1">
      <c r="A28" s="65"/>
      <c r="B28" s="65"/>
      <c r="C28" s="65"/>
      <c r="D28" s="65"/>
      <c r="E28" s="65"/>
      <c r="F28" s="84"/>
      <c r="G28" s="84"/>
      <c r="H28" s="84"/>
      <c r="I28" s="84"/>
      <c r="J28" s="84"/>
      <c r="K28" s="84"/>
      <c r="L28" s="84"/>
      <c r="M28" s="84"/>
    </row>
    <row r="29" spans="1:13" ht="20.100000000000001" customHeight="1">
      <c r="A29" s="65"/>
      <c r="B29" s="65"/>
      <c r="C29" s="65"/>
      <c r="D29" s="65"/>
      <c r="E29" s="85" t="s">
        <v>99</v>
      </c>
      <c r="F29" s="86"/>
      <c r="G29" s="409" t="s">
        <v>100</v>
      </c>
      <c r="H29" s="409"/>
      <c r="I29" s="409"/>
      <c r="J29" s="409"/>
      <c r="K29" s="409"/>
      <c r="L29" s="84"/>
      <c r="M29" s="84"/>
    </row>
    <row r="30" spans="1:13" ht="20.100000000000001" customHeight="1">
      <c r="A30" s="65"/>
      <c r="B30" s="65"/>
      <c r="C30" s="65"/>
      <c r="D30" s="65"/>
      <c r="E30" s="85" t="s">
        <v>99</v>
      </c>
      <c r="F30" s="87">
        <f>INT(SUM(F6+F7)*L17)</f>
        <v>208190</v>
      </c>
      <c r="G30" s="409" t="s">
        <v>101</v>
      </c>
      <c r="H30" s="409"/>
      <c r="I30" s="409"/>
      <c r="J30" s="409"/>
      <c r="K30" s="409"/>
      <c r="L30" s="84"/>
      <c r="M30" s="84"/>
    </row>
  </sheetData>
  <mergeCells count="53">
    <mergeCell ref="G30:K30"/>
    <mergeCell ref="A27:E27"/>
    <mergeCell ref="G27:L27"/>
    <mergeCell ref="G29:K29"/>
    <mergeCell ref="A25:E25"/>
    <mergeCell ref="G25:J25"/>
    <mergeCell ref="A26:E26"/>
    <mergeCell ref="G26:L26"/>
    <mergeCell ref="A23:E23"/>
    <mergeCell ref="G23:J23"/>
    <mergeCell ref="A24:E24"/>
    <mergeCell ref="G24:L24"/>
    <mergeCell ref="A21:E21"/>
    <mergeCell ref="G21:L21"/>
    <mergeCell ref="A22:E22"/>
    <mergeCell ref="G22:J22"/>
    <mergeCell ref="C18:E18"/>
    <mergeCell ref="G18:J18"/>
    <mergeCell ref="C19:E19"/>
    <mergeCell ref="G19:J19"/>
    <mergeCell ref="C20:E20"/>
    <mergeCell ref="G20:L20"/>
    <mergeCell ref="C9:E9"/>
    <mergeCell ref="G9:L9"/>
    <mergeCell ref="C16:E16"/>
    <mergeCell ref="G16:J16"/>
    <mergeCell ref="C17:E17"/>
    <mergeCell ref="G17:J17"/>
    <mergeCell ref="C14:E14"/>
    <mergeCell ref="G14:J14"/>
    <mergeCell ref="C15:E15"/>
    <mergeCell ref="G15:J15"/>
    <mergeCell ref="G11:J11"/>
    <mergeCell ref="C12:E12"/>
    <mergeCell ref="G12:J12"/>
    <mergeCell ref="C13:E13"/>
    <mergeCell ref="G13:J13"/>
    <mergeCell ref="A1:L1"/>
    <mergeCell ref="B2:L2"/>
    <mergeCell ref="A5:E5"/>
    <mergeCell ref="G5:L5"/>
    <mergeCell ref="A6:A20"/>
    <mergeCell ref="B6:E6"/>
    <mergeCell ref="G6:L6"/>
    <mergeCell ref="B7:B9"/>
    <mergeCell ref="C7:E7"/>
    <mergeCell ref="G7:L7"/>
    <mergeCell ref="C8:E8"/>
    <mergeCell ref="G8:J8"/>
    <mergeCell ref="B10:B20"/>
    <mergeCell ref="C10:E10"/>
    <mergeCell ref="G10:L10"/>
    <mergeCell ref="C11:E1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SheetLayoutView="100" workbookViewId="0">
      <selection activeCell="L27" sqref="L27"/>
    </sheetView>
  </sheetViews>
  <sheetFormatPr defaultColWidth="9.140625" defaultRowHeight="20.100000000000001" customHeight="1"/>
  <cols>
    <col min="1" max="1" width="28.85546875" style="39" customWidth="1"/>
    <col min="2" max="2" width="18" style="39" bestFit="1" customWidth="1"/>
    <col min="3" max="4" width="5.42578125" style="39" customWidth="1"/>
    <col min="5" max="8" width="12.140625" style="40" customWidth="1"/>
    <col min="9" max="10" width="8.42578125" style="40" customWidth="1"/>
    <col min="11" max="11" width="12.5703125" style="40" customWidth="1"/>
    <col min="12" max="12" width="10.5703125" style="39" customWidth="1"/>
    <col min="13" max="16384" width="9.140625" style="39"/>
  </cols>
  <sheetData>
    <row r="1" spans="1:12" s="5" customFormat="1" ht="20.100000000000001" customHeight="1">
      <c r="A1" s="114" t="str">
        <f>원가계산서!B2</f>
        <v>애니메이션문화콘텐츠스쿨 융합캠퍼스 첨단 강의실 구축 통신공사</v>
      </c>
      <c r="E1" s="6"/>
      <c r="F1" s="6"/>
      <c r="G1" s="6"/>
      <c r="H1" s="6"/>
      <c r="I1" s="6"/>
      <c r="J1" s="6"/>
      <c r="K1" s="6"/>
    </row>
    <row r="2" spans="1:12" s="32" customFormat="1" ht="20.100000000000001" customHeight="1">
      <c r="A2" s="419" t="s">
        <v>26</v>
      </c>
      <c r="B2" s="419" t="s">
        <v>27</v>
      </c>
      <c r="C2" s="419" t="s">
        <v>28</v>
      </c>
      <c r="D2" s="419" t="s">
        <v>0</v>
      </c>
      <c r="E2" s="415" t="s">
        <v>29</v>
      </c>
      <c r="F2" s="416"/>
      <c r="G2" s="415" t="s">
        <v>30</v>
      </c>
      <c r="H2" s="416"/>
      <c r="I2" s="415" t="s">
        <v>31</v>
      </c>
      <c r="J2" s="416"/>
      <c r="K2" s="417" t="s">
        <v>32</v>
      </c>
      <c r="L2" s="419" t="s">
        <v>33</v>
      </c>
    </row>
    <row r="3" spans="1:12" s="32" customFormat="1" ht="20.100000000000001" customHeight="1">
      <c r="A3" s="420"/>
      <c r="B3" s="420"/>
      <c r="C3" s="420"/>
      <c r="D3" s="420"/>
      <c r="E3" s="33" t="s">
        <v>34</v>
      </c>
      <c r="F3" s="33" t="s">
        <v>35</v>
      </c>
      <c r="G3" s="33" t="s">
        <v>34</v>
      </c>
      <c r="H3" s="33" t="s">
        <v>35</v>
      </c>
      <c r="I3" s="33" t="s">
        <v>36</v>
      </c>
      <c r="J3" s="33" t="s">
        <v>37</v>
      </c>
      <c r="K3" s="418"/>
      <c r="L3" s="420"/>
    </row>
    <row r="4" spans="1:12" s="5" customFormat="1" ht="20.100000000000001" customHeight="1">
      <c r="A4" s="7" t="str">
        <f>내역서!A4</f>
        <v>1. 수의계약 내역</v>
      </c>
      <c r="B4" s="8" t="s">
        <v>145</v>
      </c>
      <c r="C4" s="9">
        <v>1</v>
      </c>
      <c r="D4" s="9" t="s">
        <v>117</v>
      </c>
      <c r="E4" s="10">
        <f>내역서!K10</f>
        <v>3472370</v>
      </c>
      <c r="F4" s="10">
        <f>C4*E4</f>
        <v>3472370</v>
      </c>
      <c r="G4" s="10"/>
      <c r="H4" s="10"/>
      <c r="I4" s="10"/>
      <c r="J4" s="10"/>
      <c r="K4" s="10">
        <f>F4+H4+J4</f>
        <v>3472370</v>
      </c>
      <c r="L4" s="11"/>
    </row>
    <row r="5" spans="1:12" s="5" customFormat="1" ht="20.100000000000001" customHeight="1">
      <c r="A5" s="7" t="str">
        <f>내역서!A11</f>
        <v>2. 노무비 내역</v>
      </c>
      <c r="B5" s="34" t="s">
        <v>118</v>
      </c>
      <c r="C5" s="9">
        <v>1</v>
      </c>
      <c r="D5" s="9" t="s">
        <v>119</v>
      </c>
      <c r="E5" s="10"/>
      <c r="F5" s="10">
        <f t="shared" ref="F5" si="0">C5*E5</f>
        <v>0</v>
      </c>
      <c r="G5" s="10">
        <f>내역서!K26</f>
        <v>6585158</v>
      </c>
      <c r="H5" s="10">
        <f>C5*G5</f>
        <v>6585158</v>
      </c>
      <c r="I5" s="10"/>
      <c r="J5" s="10"/>
      <c r="K5" s="10">
        <f t="shared" ref="K5" si="1">F5+H5+J5</f>
        <v>6585158</v>
      </c>
      <c r="L5" s="35"/>
    </row>
    <row r="6" spans="1:12" s="5" customFormat="1" ht="20.100000000000001" customHeight="1">
      <c r="A6" s="7"/>
      <c r="B6" s="8"/>
      <c r="C6" s="9"/>
      <c r="D6" s="9"/>
      <c r="E6" s="10"/>
      <c r="F6" s="10"/>
      <c r="G6" s="10"/>
      <c r="H6" s="10"/>
      <c r="I6" s="10"/>
      <c r="J6" s="10"/>
      <c r="K6" s="10"/>
      <c r="L6" s="11"/>
    </row>
    <row r="7" spans="1:12" s="5" customFormat="1" ht="20.100000000000001" customHeight="1">
      <c r="A7" s="7"/>
      <c r="B7" s="8"/>
      <c r="C7" s="9"/>
      <c r="D7" s="9"/>
      <c r="E7" s="10"/>
      <c r="F7" s="10"/>
      <c r="G7" s="10"/>
      <c r="H7" s="10"/>
      <c r="I7" s="10"/>
      <c r="J7" s="10"/>
      <c r="K7" s="10"/>
      <c r="L7" s="11"/>
    </row>
    <row r="8" spans="1:12" s="5" customFormat="1" ht="20.100000000000001" customHeight="1">
      <c r="A8" s="7"/>
      <c r="B8" s="8"/>
      <c r="C8" s="9"/>
      <c r="D8" s="9"/>
      <c r="E8" s="10"/>
      <c r="F8" s="10"/>
      <c r="G8" s="10"/>
      <c r="H8" s="10"/>
      <c r="I8" s="10"/>
      <c r="J8" s="10"/>
      <c r="K8" s="10"/>
      <c r="L8" s="11"/>
    </row>
    <row r="9" spans="1:12" s="5" customFormat="1" ht="20.100000000000001" customHeight="1">
      <c r="A9" s="7"/>
      <c r="B9" s="8"/>
      <c r="C9" s="9"/>
      <c r="D9" s="9"/>
      <c r="E9" s="10"/>
      <c r="F9" s="10"/>
      <c r="G9" s="10"/>
      <c r="H9" s="10"/>
      <c r="I9" s="10"/>
      <c r="J9" s="10"/>
      <c r="K9" s="10"/>
      <c r="L9" s="11"/>
    </row>
    <row r="10" spans="1:12" s="5" customFormat="1" ht="20.100000000000001" customHeight="1">
      <c r="A10" s="7"/>
      <c r="B10" s="8"/>
      <c r="C10" s="9"/>
      <c r="D10" s="9"/>
      <c r="E10" s="10"/>
      <c r="F10" s="10"/>
      <c r="G10" s="10"/>
      <c r="H10" s="10"/>
      <c r="I10" s="10"/>
      <c r="J10" s="10"/>
      <c r="K10" s="10"/>
      <c r="L10" s="11"/>
    </row>
    <row r="11" spans="1:12" s="5" customFormat="1" ht="20.100000000000001" customHeight="1">
      <c r="A11" s="7"/>
      <c r="B11" s="8"/>
      <c r="C11" s="9"/>
      <c r="D11" s="9"/>
      <c r="E11" s="10"/>
      <c r="F11" s="10"/>
      <c r="G11" s="10"/>
      <c r="H11" s="10"/>
      <c r="I11" s="10"/>
      <c r="J11" s="10"/>
      <c r="K11" s="10"/>
      <c r="L11" s="11"/>
    </row>
    <row r="12" spans="1:12" s="5" customFormat="1" ht="20.100000000000001" customHeight="1">
      <c r="A12" s="7"/>
      <c r="B12" s="8"/>
      <c r="C12" s="9"/>
      <c r="D12" s="9"/>
      <c r="E12" s="10"/>
      <c r="F12" s="10"/>
      <c r="G12" s="10"/>
      <c r="H12" s="10"/>
      <c r="I12" s="10"/>
      <c r="J12" s="10"/>
      <c r="K12" s="10"/>
      <c r="L12" s="11"/>
    </row>
    <row r="13" spans="1:12" s="5" customFormat="1" ht="20.100000000000001" customHeight="1">
      <c r="A13" s="7"/>
      <c r="B13" s="8"/>
      <c r="C13" s="9"/>
      <c r="D13" s="9"/>
      <c r="E13" s="10"/>
      <c r="F13" s="10"/>
      <c r="G13" s="10"/>
      <c r="H13" s="10"/>
      <c r="I13" s="10"/>
      <c r="J13" s="10"/>
      <c r="K13" s="10"/>
      <c r="L13" s="11"/>
    </row>
    <row r="14" spans="1:12" s="5" customFormat="1" ht="20.100000000000001" customHeight="1">
      <c r="A14" s="7"/>
      <c r="B14" s="8"/>
      <c r="C14" s="9"/>
      <c r="D14" s="9"/>
      <c r="E14" s="10"/>
      <c r="F14" s="10"/>
      <c r="G14" s="10"/>
      <c r="H14" s="10"/>
      <c r="I14" s="10"/>
      <c r="J14" s="10"/>
      <c r="K14" s="10"/>
      <c r="L14" s="11"/>
    </row>
    <row r="15" spans="1:12" s="5" customFormat="1" ht="20.100000000000001" customHeight="1">
      <c r="A15" s="7"/>
      <c r="B15" s="8"/>
      <c r="C15" s="9"/>
      <c r="D15" s="9"/>
      <c r="E15" s="10"/>
      <c r="F15" s="10"/>
      <c r="G15" s="10"/>
      <c r="H15" s="10"/>
      <c r="I15" s="10"/>
      <c r="J15" s="10"/>
      <c r="K15" s="10"/>
      <c r="L15" s="11"/>
    </row>
    <row r="16" spans="1:12" s="5" customFormat="1" ht="20.100000000000001" customHeight="1">
      <c r="A16" s="7"/>
      <c r="B16" s="8"/>
      <c r="C16" s="9"/>
      <c r="D16" s="9"/>
      <c r="E16" s="10"/>
      <c r="F16" s="10"/>
      <c r="G16" s="10"/>
      <c r="H16" s="10"/>
      <c r="I16" s="10"/>
      <c r="J16" s="10"/>
      <c r="K16" s="10"/>
      <c r="L16" s="11"/>
    </row>
    <row r="17" spans="1:12" s="5" customFormat="1" ht="20.100000000000001" customHeight="1">
      <c r="A17" s="7"/>
      <c r="B17" s="8"/>
      <c r="C17" s="9"/>
      <c r="D17" s="9"/>
      <c r="E17" s="10"/>
      <c r="F17" s="10"/>
      <c r="G17" s="10"/>
      <c r="H17" s="10"/>
      <c r="I17" s="10"/>
      <c r="J17" s="10"/>
      <c r="K17" s="10"/>
      <c r="L17" s="11"/>
    </row>
    <row r="18" spans="1:12" s="5" customFormat="1" ht="20.100000000000001" customHeight="1">
      <c r="A18" s="36"/>
      <c r="B18" s="37"/>
      <c r="C18" s="37"/>
      <c r="D18" s="37"/>
      <c r="E18" s="38"/>
      <c r="F18" s="38"/>
      <c r="G18" s="38"/>
      <c r="H18" s="38"/>
      <c r="I18" s="38"/>
      <c r="J18" s="38"/>
      <c r="K18" s="38"/>
      <c r="L18" s="11"/>
    </row>
    <row r="19" spans="1:12" s="5" customFormat="1" ht="20.100000000000001" customHeight="1">
      <c r="A19" s="36"/>
      <c r="B19" s="37"/>
      <c r="C19" s="37"/>
      <c r="D19" s="37"/>
      <c r="E19" s="38"/>
      <c r="F19" s="38"/>
      <c r="G19" s="38"/>
      <c r="H19" s="38"/>
      <c r="I19" s="38"/>
      <c r="J19" s="38"/>
      <c r="K19" s="38"/>
      <c r="L19" s="11"/>
    </row>
    <row r="20" spans="1:12" s="5" customFormat="1" ht="20.100000000000001" customHeight="1">
      <c r="A20" s="12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1"/>
    </row>
    <row r="21" spans="1:12" s="5" customFormat="1" ht="20.100000000000001" customHeight="1">
      <c r="A21" s="13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1"/>
    </row>
    <row r="22" spans="1:12" s="5" customFormat="1" ht="20.100000000000001" customHeight="1">
      <c r="A22" s="13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1"/>
    </row>
    <row r="23" spans="1:12" s="5" customFormat="1" ht="20.100000000000001" customHeight="1">
      <c r="A23" s="13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1"/>
    </row>
    <row r="24" spans="1:12" s="5" customFormat="1" ht="20.100000000000001" customHeight="1">
      <c r="A24" s="14" t="s">
        <v>38</v>
      </c>
      <c r="B24" s="15"/>
      <c r="C24" s="15"/>
      <c r="D24" s="16"/>
      <c r="E24" s="17"/>
      <c r="F24" s="17">
        <f>SUM(F4:F23)</f>
        <v>3472370</v>
      </c>
      <c r="G24" s="17"/>
      <c r="H24" s="17">
        <f>SUM(H4:H23)</f>
        <v>6585158</v>
      </c>
      <c r="I24" s="17"/>
      <c r="J24" s="17"/>
      <c r="K24" s="17">
        <f>SUM(K4:K23)</f>
        <v>10057528</v>
      </c>
      <c r="L24" s="18"/>
    </row>
  </sheetData>
  <mergeCells count="9">
    <mergeCell ref="I2:J2"/>
    <mergeCell ref="K2:K3"/>
    <mergeCell ref="L2:L3"/>
    <mergeCell ref="A2:A3"/>
    <mergeCell ref="B2:B3"/>
    <mergeCell ref="C2:C3"/>
    <mergeCell ref="D2:D3"/>
    <mergeCell ref="E2:F2"/>
    <mergeCell ref="G2:H2"/>
  </mergeCells>
  <phoneticPr fontId="2" type="noConversion"/>
  <printOptions horizontalCentered="1" verticalCentered="1"/>
  <pageMargins left="0.70866141732283472" right="0.39370078740157483" top="0.74803149606299213" bottom="0.47244094488188981" header="0.41" footer="0.31496062992125984"/>
  <pageSetup paperSize="9" scale="90" orientation="landscape" r:id="rId1"/>
  <headerFooter>
    <oddHeader>&amp;C&amp;"굴림,굵게"&amp;16집   계   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Normal="100" zoomScaleSheetLayoutView="100" workbookViewId="0">
      <pane ySplit="3" topLeftCell="A13" activePane="bottomLeft" state="frozen"/>
      <selection activeCell="L27" sqref="L27"/>
      <selection pane="bottomLeft" activeCell="L27" sqref="L27"/>
    </sheetView>
  </sheetViews>
  <sheetFormatPr defaultColWidth="9.140625" defaultRowHeight="19.5" customHeight="1"/>
  <cols>
    <col min="1" max="1" width="24.42578125" style="39" bestFit="1" customWidth="1"/>
    <col min="2" max="2" width="26.85546875" style="47" customWidth="1"/>
    <col min="3" max="3" width="6.42578125" style="48" customWidth="1"/>
    <col min="4" max="4" width="5.140625" style="49" customWidth="1"/>
    <col min="5" max="6" width="12.140625" style="50" customWidth="1"/>
    <col min="7" max="8" width="11.5703125" style="50" customWidth="1"/>
    <col min="9" max="10" width="10.140625" style="50" customWidth="1"/>
    <col min="11" max="11" width="13.28515625" style="50" customWidth="1"/>
    <col min="12" max="12" width="12.7109375" style="46" customWidth="1"/>
    <col min="13" max="13" width="9.140625" style="46"/>
    <col min="14" max="18" width="14.85546875" style="46" customWidth="1"/>
    <col min="19" max="16384" width="9.140625" style="46"/>
  </cols>
  <sheetData>
    <row r="1" spans="1:12" ht="19.5" customHeight="1">
      <c r="A1" s="39" t="str">
        <f>집계표!A1</f>
        <v>애니메이션문화콘텐츠스쿨 융합캠퍼스 첨단 강의실 구축 통신공사</v>
      </c>
      <c r="B1" s="41"/>
      <c r="C1" s="42"/>
      <c r="D1" s="43"/>
      <c r="E1" s="44"/>
      <c r="F1" s="44"/>
      <c r="G1" s="44"/>
      <c r="H1" s="44"/>
      <c r="I1" s="44"/>
      <c r="J1" s="44"/>
      <c r="K1" s="44"/>
      <c r="L1" s="45"/>
    </row>
    <row r="2" spans="1:12" ht="21.95" customHeight="1">
      <c r="A2" s="427" t="s">
        <v>39</v>
      </c>
      <c r="B2" s="428" t="s">
        <v>40</v>
      </c>
      <c r="C2" s="426" t="s">
        <v>106</v>
      </c>
      <c r="D2" s="427" t="s">
        <v>107</v>
      </c>
      <c r="E2" s="426" t="s">
        <v>29</v>
      </c>
      <c r="F2" s="426"/>
      <c r="G2" s="426" t="s">
        <v>30</v>
      </c>
      <c r="H2" s="426"/>
      <c r="I2" s="426" t="s">
        <v>31</v>
      </c>
      <c r="J2" s="426"/>
      <c r="K2" s="426" t="s">
        <v>32</v>
      </c>
      <c r="L2" s="427" t="s">
        <v>33</v>
      </c>
    </row>
    <row r="3" spans="1:12" ht="21.95" customHeight="1">
      <c r="A3" s="427"/>
      <c r="B3" s="428"/>
      <c r="C3" s="426"/>
      <c r="D3" s="427"/>
      <c r="E3" s="97" t="s">
        <v>34</v>
      </c>
      <c r="F3" s="97" t="s">
        <v>35</v>
      </c>
      <c r="G3" s="97" t="s">
        <v>34</v>
      </c>
      <c r="H3" s="97" t="s">
        <v>35</v>
      </c>
      <c r="I3" s="97" t="s">
        <v>34</v>
      </c>
      <c r="J3" s="97" t="s">
        <v>35</v>
      </c>
      <c r="K3" s="426"/>
      <c r="L3" s="427"/>
    </row>
    <row r="4" spans="1:12" ht="21.95" customHeight="1">
      <c r="A4" s="113" t="s">
        <v>138</v>
      </c>
      <c r="B4" s="424" t="s">
        <v>108</v>
      </c>
      <c r="C4" s="424"/>
      <c r="D4" s="424"/>
      <c r="E4" s="424"/>
      <c r="F4" s="424"/>
      <c r="G4" s="424"/>
      <c r="H4" s="424"/>
      <c r="I4" s="424"/>
      <c r="J4" s="424"/>
      <c r="K4" s="424"/>
      <c r="L4" s="425"/>
    </row>
    <row r="5" spans="1:12" ht="26.45" customHeight="1">
      <c r="A5" s="102" t="str">
        <f>'단가내역 및 수량산출'!A4</f>
        <v>LED전광판 프레임 공사</v>
      </c>
      <c r="B5" s="102" t="str">
        <f>'단가내역 및 수량산출'!B4</f>
        <v>구조용각형강관(40X40mm)
1.6T</v>
      </c>
      <c r="C5" s="97" t="str">
        <f>'단가내역 및 수량산출'!C4</f>
        <v>m</v>
      </c>
      <c r="D5" s="129">
        <f>'단가내역 및 수량산출'!D4</f>
        <v>27</v>
      </c>
      <c r="E5" s="101">
        <f>'단가내역 및 수량산출'!E4</f>
        <v>2310</v>
      </c>
      <c r="F5" s="101">
        <f>D5*E5</f>
        <v>62370</v>
      </c>
      <c r="G5" s="97"/>
      <c r="H5" s="97"/>
      <c r="I5" s="97"/>
      <c r="J5" s="97"/>
      <c r="K5" s="101">
        <f>F5+H5+J5</f>
        <v>62370</v>
      </c>
      <c r="L5" s="106"/>
    </row>
    <row r="6" spans="1:12" ht="26.45" customHeight="1">
      <c r="A6" s="102" t="str">
        <f>'단가내역 및 수량산출'!A5</f>
        <v>전광판 컨트롤러</v>
      </c>
      <c r="B6" s="102" t="str">
        <f>'단가내역 및 수량산출'!B5</f>
        <v>컨트롤러(운영컴퓨터)</v>
      </c>
      <c r="C6" s="288" t="str">
        <f>'단가내역 및 수량산출'!C5</f>
        <v>대</v>
      </c>
      <c r="D6" s="288">
        <f>'단가내역 및 수량산출'!D5</f>
        <v>1</v>
      </c>
      <c r="E6" s="101">
        <f>'단가내역 및 수량산출'!E5</f>
        <v>2700000</v>
      </c>
      <c r="F6" s="101">
        <f>D6*E6</f>
        <v>2700000</v>
      </c>
      <c r="G6" s="288"/>
      <c r="H6" s="288"/>
      <c r="I6" s="288"/>
      <c r="J6" s="288"/>
      <c r="K6" s="101">
        <f>F6+H6+J6</f>
        <v>2700000</v>
      </c>
      <c r="L6" s="106"/>
    </row>
    <row r="7" spans="1:12" ht="26.45" customHeight="1">
      <c r="A7" s="102" t="str">
        <f>'단가내역 및 수량산출'!A6</f>
        <v>HDMI Cable</v>
      </c>
      <c r="B7" s="102" t="str">
        <f>'단가내역 및 수량산출'!B6</f>
        <v>10m</v>
      </c>
      <c r="C7" s="288" t="str">
        <f>'단가내역 및 수량산출'!C6</f>
        <v>EA</v>
      </c>
      <c r="D7" s="288">
        <f>'단가내역 및 수량산출'!D6</f>
        <v>2</v>
      </c>
      <c r="E7" s="101">
        <f>'단가내역 및 수량산출'!E6</f>
        <v>135000</v>
      </c>
      <c r="F7" s="101">
        <f>D7*E7</f>
        <v>270000</v>
      </c>
      <c r="G7" s="288"/>
      <c r="H7" s="288"/>
      <c r="I7" s="288"/>
      <c r="J7" s="288"/>
      <c r="K7" s="101">
        <f>F7+H7+J7</f>
        <v>270000</v>
      </c>
      <c r="L7" s="106"/>
    </row>
    <row r="8" spans="1:12" ht="26.45" customHeight="1">
      <c r="A8" s="102" t="str">
        <f>'단가내역 및 수량산출'!A7</f>
        <v>HDMI Cable</v>
      </c>
      <c r="B8" s="102" t="str">
        <f>'단가내역 및 수량산출'!B7</f>
        <v>30m</v>
      </c>
      <c r="C8" s="288" t="str">
        <f>'단가내역 및 수량산출'!C7</f>
        <v>EA</v>
      </c>
      <c r="D8" s="288">
        <f>'단가내역 및 수량산출'!D7</f>
        <v>1</v>
      </c>
      <c r="E8" s="101">
        <f>'단가내역 및 수량산출'!E7</f>
        <v>440000</v>
      </c>
      <c r="F8" s="101">
        <f>D8*E8</f>
        <v>440000</v>
      </c>
      <c r="G8" s="288"/>
      <c r="H8" s="288"/>
      <c r="I8" s="288"/>
      <c r="J8" s="288"/>
      <c r="K8" s="101">
        <f>F8+H8+J8</f>
        <v>440000</v>
      </c>
      <c r="L8" s="106"/>
    </row>
    <row r="9" spans="1:12" ht="26.45" customHeight="1">
      <c r="A9" s="102" t="str">
        <f>'단가내역 및 수량산출'!A8</f>
        <v>종합시험</v>
      </c>
      <c r="B9" s="102" t="str">
        <f>'단가내역 및 수량산출'!B8</f>
        <v>연결확인 및 영상점검(시운전등)</v>
      </c>
      <c r="C9" s="288" t="str">
        <f>'단가내역 및 수량산출'!C8</f>
        <v>식</v>
      </c>
      <c r="D9" s="288">
        <f>'단가내역 및 수량산출'!D8</f>
        <v>1</v>
      </c>
      <c r="E9" s="101">
        <v>0</v>
      </c>
      <c r="F9" s="101">
        <f>D9*E9</f>
        <v>0</v>
      </c>
      <c r="G9" s="288"/>
      <c r="H9" s="288"/>
      <c r="I9" s="288"/>
      <c r="J9" s="288"/>
      <c r="K9" s="101">
        <f>F9+H9+J9</f>
        <v>0</v>
      </c>
      <c r="L9" s="106"/>
    </row>
    <row r="10" spans="1:12" ht="21.95" customHeight="1">
      <c r="A10" s="421" t="s">
        <v>143</v>
      </c>
      <c r="B10" s="422"/>
      <c r="C10" s="422"/>
      <c r="D10" s="423"/>
      <c r="E10" s="292"/>
      <c r="F10" s="292"/>
      <c r="G10" s="292"/>
      <c r="H10" s="292"/>
      <c r="I10" s="292"/>
      <c r="J10" s="292"/>
      <c r="K10" s="292">
        <f>SUM(K5:K9)</f>
        <v>3472370</v>
      </c>
      <c r="L10" s="293"/>
    </row>
    <row r="11" spans="1:12" ht="21.95" customHeight="1">
      <c r="A11" s="98" t="s">
        <v>142</v>
      </c>
      <c r="B11" s="102"/>
      <c r="C11" s="97"/>
      <c r="D11" s="100"/>
      <c r="E11" s="101"/>
      <c r="F11" s="101"/>
      <c r="G11" s="97"/>
      <c r="H11" s="97"/>
      <c r="I11" s="97"/>
      <c r="J11" s="97"/>
      <c r="K11" s="101"/>
      <c r="L11" s="100"/>
    </row>
    <row r="12" spans="1:12" ht="21.95" customHeight="1">
      <c r="A12" s="102" t="s">
        <v>1</v>
      </c>
      <c r="B12" s="102" t="str">
        <f>일위대가!E1</f>
        <v>통신관련기사</v>
      </c>
      <c r="C12" s="103">
        <f>일위대가!F15</f>
        <v>0</v>
      </c>
      <c r="D12" s="100" t="s">
        <v>41</v>
      </c>
      <c r="E12" s="101"/>
      <c r="F12" s="101"/>
      <c r="G12" s="101">
        <f>노임근거!C4</f>
        <v>320449</v>
      </c>
      <c r="H12" s="101">
        <f t="shared" ref="H12:H17" si="0">C12*G12</f>
        <v>0</v>
      </c>
      <c r="I12" s="101"/>
      <c r="J12" s="101"/>
      <c r="K12" s="101">
        <f t="shared" ref="K12:K17" si="1">F12+H12+J12</f>
        <v>0</v>
      </c>
      <c r="L12" s="100"/>
    </row>
    <row r="13" spans="1:12" ht="21.95" customHeight="1">
      <c r="A13" s="102" t="s">
        <v>1</v>
      </c>
      <c r="B13" s="102" t="str">
        <f>일위대가!G1</f>
        <v>통신관련산업기사</v>
      </c>
      <c r="C13" s="103">
        <f>일위대가!H15</f>
        <v>1.04</v>
      </c>
      <c r="D13" s="100" t="s">
        <v>41</v>
      </c>
      <c r="E13" s="101"/>
      <c r="F13" s="101"/>
      <c r="G13" s="101">
        <f>노임근거!C5</f>
        <v>304509</v>
      </c>
      <c r="H13" s="101">
        <f t="shared" si="0"/>
        <v>316689</v>
      </c>
      <c r="I13" s="101"/>
      <c r="J13" s="101"/>
      <c r="K13" s="101">
        <f t="shared" si="1"/>
        <v>316689</v>
      </c>
      <c r="L13" s="100"/>
    </row>
    <row r="14" spans="1:12" ht="21.95" customHeight="1">
      <c r="A14" s="102" t="s">
        <v>1</v>
      </c>
      <c r="B14" s="102" t="str">
        <f>일위대가!I1</f>
        <v>통신설비공</v>
      </c>
      <c r="C14" s="103">
        <f>일위대가!J15</f>
        <v>9.4</v>
      </c>
      <c r="D14" s="100" t="s">
        <v>41</v>
      </c>
      <c r="E14" s="101"/>
      <c r="F14" s="101"/>
      <c r="G14" s="101">
        <f>노임근거!C7</f>
        <v>315528</v>
      </c>
      <c r="H14" s="101">
        <f t="shared" si="0"/>
        <v>2965963</v>
      </c>
      <c r="I14" s="101"/>
      <c r="J14" s="101"/>
      <c r="K14" s="101">
        <f t="shared" si="1"/>
        <v>2965963</v>
      </c>
      <c r="L14" s="100"/>
    </row>
    <row r="15" spans="1:12" ht="21.95" customHeight="1">
      <c r="A15" s="102" t="s">
        <v>1</v>
      </c>
      <c r="B15" s="102" t="str">
        <f>일위대가!K1</f>
        <v>광케이블 설치사</v>
      </c>
      <c r="C15" s="103">
        <f>일위대가!L15</f>
        <v>0</v>
      </c>
      <c r="D15" s="100" t="s">
        <v>41</v>
      </c>
      <c r="E15" s="101"/>
      <c r="F15" s="101"/>
      <c r="G15" s="101">
        <f>노임근거!C8</f>
        <v>471349</v>
      </c>
      <c r="H15" s="101">
        <f t="shared" si="0"/>
        <v>0</v>
      </c>
      <c r="I15" s="101"/>
      <c r="J15" s="101"/>
      <c r="K15" s="101">
        <f t="shared" si="1"/>
        <v>0</v>
      </c>
      <c r="L15" s="100"/>
    </row>
    <row r="16" spans="1:12" ht="21.95" customHeight="1">
      <c r="A16" s="102" t="s">
        <v>1</v>
      </c>
      <c r="B16" s="102" t="str">
        <f>일위대가!M1</f>
        <v>H/W 시험사</v>
      </c>
      <c r="C16" s="103">
        <f>일위대가!N15</f>
        <v>0</v>
      </c>
      <c r="D16" s="100" t="s">
        <v>41</v>
      </c>
      <c r="E16" s="101"/>
      <c r="F16" s="101"/>
      <c r="G16" s="101">
        <f>노임근거!C9</f>
        <v>393090</v>
      </c>
      <c r="H16" s="101">
        <f t="shared" si="0"/>
        <v>0</v>
      </c>
      <c r="I16" s="101"/>
      <c r="J16" s="101"/>
      <c r="K16" s="101">
        <f t="shared" si="1"/>
        <v>0</v>
      </c>
      <c r="L16" s="100"/>
    </row>
    <row r="17" spans="1:12" ht="21.95" customHeight="1">
      <c r="A17" s="102" t="s">
        <v>1</v>
      </c>
      <c r="B17" s="102" t="str">
        <f>일위대가!O1</f>
        <v>S/W 시험사</v>
      </c>
      <c r="C17" s="103">
        <f>일위대가!P15</f>
        <v>1.76</v>
      </c>
      <c r="D17" s="100" t="s">
        <v>41</v>
      </c>
      <c r="E17" s="101"/>
      <c r="F17" s="101"/>
      <c r="G17" s="101">
        <f>노임근거!C10</f>
        <v>446358</v>
      </c>
      <c r="H17" s="101">
        <f t="shared" si="0"/>
        <v>785590</v>
      </c>
      <c r="I17" s="101"/>
      <c r="J17" s="101"/>
      <c r="K17" s="101">
        <f t="shared" si="1"/>
        <v>785590</v>
      </c>
      <c r="L17" s="100"/>
    </row>
    <row r="18" spans="1:12" ht="21.95" customHeight="1">
      <c r="A18" s="102" t="s">
        <v>1</v>
      </c>
      <c r="B18" s="102" t="str">
        <f>일위대가!Q1</f>
        <v>특별인부</v>
      </c>
      <c r="C18" s="103">
        <f>일위대가!R15</f>
        <v>0</v>
      </c>
      <c r="D18" s="105" t="s">
        <v>41</v>
      </c>
      <c r="E18" s="101"/>
      <c r="F18" s="101"/>
      <c r="G18" s="101">
        <f>노임근거!C15</f>
        <v>226122</v>
      </c>
      <c r="H18" s="101">
        <f t="shared" ref="H18:H20" si="2">C18*G18</f>
        <v>0</v>
      </c>
      <c r="I18" s="101"/>
      <c r="J18" s="101"/>
      <c r="K18" s="101">
        <f t="shared" ref="K18:K20" si="3">F18+H18+J18</f>
        <v>0</v>
      </c>
      <c r="L18" s="105"/>
    </row>
    <row r="19" spans="1:12" ht="21.95" customHeight="1">
      <c r="A19" s="102" t="s">
        <v>1</v>
      </c>
      <c r="B19" s="102" t="str">
        <f>일위대가!S1</f>
        <v>보통인부</v>
      </c>
      <c r="C19" s="103">
        <f>일위대가!T15</f>
        <v>0</v>
      </c>
      <c r="D19" s="105" t="s">
        <v>41</v>
      </c>
      <c r="E19" s="101"/>
      <c r="F19" s="101"/>
      <c r="G19" s="101">
        <f>노임근거!C11</f>
        <v>172068</v>
      </c>
      <c r="H19" s="101">
        <f t="shared" si="2"/>
        <v>0</v>
      </c>
      <c r="I19" s="101"/>
      <c r="J19" s="101"/>
      <c r="K19" s="101">
        <f t="shared" si="3"/>
        <v>0</v>
      </c>
      <c r="L19" s="105"/>
    </row>
    <row r="20" spans="1:12" ht="21.95" customHeight="1">
      <c r="A20" s="102" t="s">
        <v>1</v>
      </c>
      <c r="B20" s="102" t="str">
        <f>일위대가!U1</f>
        <v>통신케이블공</v>
      </c>
      <c r="C20" s="103">
        <f>일위대가!V15</f>
        <v>0.48</v>
      </c>
      <c r="D20" s="105" t="s">
        <v>41</v>
      </c>
      <c r="E20" s="101"/>
      <c r="F20" s="101"/>
      <c r="G20" s="101">
        <f>노임근거!C12</f>
        <v>436224</v>
      </c>
      <c r="H20" s="101">
        <f t="shared" si="2"/>
        <v>209388</v>
      </c>
      <c r="I20" s="101"/>
      <c r="J20" s="101"/>
      <c r="K20" s="101">
        <f t="shared" si="3"/>
        <v>209388</v>
      </c>
      <c r="L20" s="105"/>
    </row>
    <row r="21" spans="1:12" ht="21.95" customHeight="1">
      <c r="A21" s="102" t="s">
        <v>1</v>
      </c>
      <c r="B21" s="102" t="str">
        <f>일위대가!W1</f>
        <v>통신내선공</v>
      </c>
      <c r="C21" s="103">
        <f>일위대가!X15</f>
        <v>8.1</v>
      </c>
      <c r="D21" s="105" t="s">
        <v>41</v>
      </c>
      <c r="E21" s="101"/>
      <c r="F21" s="101"/>
      <c r="G21" s="101">
        <f>노임근거!C13</f>
        <v>284880</v>
      </c>
      <c r="H21" s="101">
        <f t="shared" ref="H21:H23" si="4">C21*G21</f>
        <v>2307528</v>
      </c>
      <c r="I21" s="101"/>
      <c r="J21" s="101"/>
      <c r="K21" s="101">
        <f t="shared" ref="K21:K25" si="5">F21+H21+J21</f>
        <v>2307528</v>
      </c>
      <c r="L21" s="105"/>
    </row>
    <row r="22" spans="1:12" ht="21.95" customHeight="1">
      <c r="A22" s="102" t="s">
        <v>1</v>
      </c>
      <c r="B22" s="102" t="str">
        <f>일위대가!Y1</f>
        <v>내선전공</v>
      </c>
      <c r="C22" s="103">
        <f>일위대가!Z15</f>
        <v>0</v>
      </c>
      <c r="D22" s="108" t="s">
        <v>41</v>
      </c>
      <c r="E22" s="101"/>
      <c r="F22" s="101"/>
      <c r="G22" s="101">
        <f>노임근거!F7</f>
        <v>273676</v>
      </c>
      <c r="H22" s="101">
        <f t="shared" si="4"/>
        <v>0</v>
      </c>
      <c r="I22" s="101"/>
      <c r="J22" s="101"/>
      <c r="K22" s="101">
        <f t="shared" si="5"/>
        <v>0</v>
      </c>
      <c r="L22" s="108"/>
    </row>
    <row r="23" spans="1:12" ht="21.95" customHeight="1">
      <c r="A23" s="102" t="s">
        <v>1</v>
      </c>
      <c r="B23" s="102" t="s">
        <v>115</v>
      </c>
      <c r="C23" s="103">
        <f>일위대가!AB15</f>
        <v>0</v>
      </c>
      <c r="D23" s="108" t="s">
        <v>41</v>
      </c>
      <c r="E23" s="101"/>
      <c r="F23" s="101"/>
      <c r="G23" s="101">
        <f>노임근거!F5</f>
        <v>230376</v>
      </c>
      <c r="H23" s="101">
        <f t="shared" si="4"/>
        <v>0</v>
      </c>
      <c r="I23" s="101"/>
      <c r="J23" s="101"/>
      <c r="K23" s="101">
        <f t="shared" si="5"/>
        <v>0</v>
      </c>
      <c r="L23" s="108"/>
    </row>
    <row r="24" spans="1:12" ht="21.95" customHeight="1">
      <c r="A24" s="102" t="s">
        <v>1</v>
      </c>
      <c r="B24" s="102" t="s">
        <v>116</v>
      </c>
      <c r="C24" s="103">
        <f>일위대가!AD15</f>
        <v>0</v>
      </c>
      <c r="D24" s="108" t="s">
        <v>41</v>
      </c>
      <c r="E24" s="101"/>
      <c r="F24" s="101"/>
      <c r="G24" s="101">
        <f>노임근거!F6</f>
        <v>304156</v>
      </c>
      <c r="H24" s="101">
        <f t="shared" ref="H24" si="6">C24*G24</f>
        <v>0</v>
      </c>
      <c r="I24" s="101"/>
      <c r="J24" s="101"/>
      <c r="K24" s="101">
        <f t="shared" ref="K24" si="7">F24+H24+J24</f>
        <v>0</v>
      </c>
      <c r="L24" s="108"/>
    </row>
    <row r="25" spans="1:12" ht="21.95" customHeight="1">
      <c r="A25" s="102" t="s">
        <v>102</v>
      </c>
      <c r="B25" s="99" t="s">
        <v>103</v>
      </c>
      <c r="C25" s="103"/>
      <c r="D25" s="100"/>
      <c r="E25" s="101"/>
      <c r="F25" s="101"/>
      <c r="G25" s="101"/>
      <c r="H25" s="101">
        <f>K11*3%</f>
        <v>0</v>
      </c>
      <c r="I25" s="101"/>
      <c r="J25" s="101"/>
      <c r="K25" s="101">
        <f t="shared" si="5"/>
        <v>0</v>
      </c>
      <c r="L25" s="100"/>
    </row>
    <row r="26" spans="1:12" ht="21.95" customHeight="1">
      <c r="A26" s="421" t="s">
        <v>144</v>
      </c>
      <c r="B26" s="422"/>
      <c r="C26" s="422"/>
      <c r="D26" s="423"/>
      <c r="E26" s="292"/>
      <c r="F26" s="292"/>
      <c r="G26" s="292"/>
      <c r="H26" s="292"/>
      <c r="I26" s="292"/>
      <c r="J26" s="292"/>
      <c r="K26" s="292">
        <f>SUM(K12:K25)</f>
        <v>6585158</v>
      </c>
      <c r="L26" s="293"/>
    </row>
  </sheetData>
  <mergeCells count="12">
    <mergeCell ref="A26:D26"/>
    <mergeCell ref="B4:L4"/>
    <mergeCell ref="I2:J2"/>
    <mergeCell ref="K2:K3"/>
    <mergeCell ref="L2:L3"/>
    <mergeCell ref="G2:H2"/>
    <mergeCell ref="A10:D10"/>
    <mergeCell ref="A2:A3"/>
    <mergeCell ref="B2:B3"/>
    <mergeCell ref="C2:C3"/>
    <mergeCell ref="D2:D3"/>
    <mergeCell ref="E2:F2"/>
  </mergeCells>
  <phoneticPr fontId="2" type="noConversion"/>
  <pageMargins left="0.11811023622047245" right="0.11811023622047245" top="0.31496062992125984" bottom="0.35433070866141736" header="0.39370078740157483" footer="0.23622047244094491"/>
  <pageSetup paperSize="9" scale="90" orientation="landscape" r:id="rId1"/>
  <headerFooter>
    <oddHeader>&amp;C&amp;"굴림,굵게"&amp;16내   역 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zoomScaleNormal="100" zoomScaleSheetLayoutView="100" workbookViewId="0">
      <pane ySplit="2" topLeftCell="A3" activePane="bottomLeft" state="frozen"/>
      <selection activeCell="L27" sqref="L27"/>
      <selection pane="bottomLeft" activeCell="L27" sqref="L27"/>
    </sheetView>
  </sheetViews>
  <sheetFormatPr defaultColWidth="9.140625" defaultRowHeight="21.95" customHeight="1"/>
  <cols>
    <col min="1" max="1" width="20.5703125" style="39" customWidth="1"/>
    <col min="2" max="2" width="10.7109375" style="39" customWidth="1"/>
    <col min="3" max="3" width="6.140625" style="39" customWidth="1"/>
    <col min="4" max="4" width="6.5703125" style="49" customWidth="1"/>
    <col min="5" max="5" width="6.140625" style="49" hidden="1" customWidth="1"/>
    <col min="6" max="6" width="6.42578125" style="49" hidden="1" customWidth="1"/>
    <col min="7" max="8" width="7.85546875" style="49" customWidth="1"/>
    <col min="9" max="10" width="6.140625" style="49" customWidth="1"/>
    <col min="11" max="12" width="7.7109375" style="49" hidden="1" customWidth="1"/>
    <col min="13" max="16" width="6.140625" style="49" customWidth="1"/>
    <col min="17" max="18" width="6.140625" style="49" hidden="1" customWidth="1"/>
    <col min="19" max="19" width="7.140625" style="49" hidden="1" customWidth="1"/>
    <col min="20" max="20" width="6.140625" style="49" hidden="1" customWidth="1"/>
    <col min="21" max="26" width="6.140625" style="49" customWidth="1"/>
    <col min="27" max="30" width="6.140625" style="49" hidden="1" customWidth="1"/>
    <col min="31" max="31" width="16.5703125" style="49" customWidth="1"/>
    <col min="32" max="16384" width="9.140625" style="39"/>
  </cols>
  <sheetData>
    <row r="1" spans="1:31" s="52" customFormat="1" ht="27.95" customHeight="1">
      <c r="A1" s="439" t="s">
        <v>235</v>
      </c>
      <c r="B1" s="440"/>
      <c r="C1" s="419" t="s">
        <v>2</v>
      </c>
      <c r="D1" s="431" t="s">
        <v>28</v>
      </c>
      <c r="E1" s="431" t="s">
        <v>42</v>
      </c>
      <c r="F1" s="431"/>
      <c r="G1" s="431" t="s">
        <v>43</v>
      </c>
      <c r="H1" s="431"/>
      <c r="I1" s="431" t="s">
        <v>5</v>
      </c>
      <c r="J1" s="431"/>
      <c r="K1" s="431" t="s">
        <v>44</v>
      </c>
      <c r="L1" s="431"/>
      <c r="M1" s="431" t="s">
        <v>45</v>
      </c>
      <c r="N1" s="431"/>
      <c r="O1" s="431" t="s">
        <v>46</v>
      </c>
      <c r="P1" s="431"/>
      <c r="Q1" s="431" t="s">
        <v>47</v>
      </c>
      <c r="R1" s="431"/>
      <c r="S1" s="431" t="s">
        <v>4</v>
      </c>
      <c r="T1" s="431"/>
      <c r="U1" s="431" t="s">
        <v>48</v>
      </c>
      <c r="V1" s="431"/>
      <c r="W1" s="431" t="s">
        <v>49</v>
      </c>
      <c r="X1" s="431"/>
      <c r="Y1" s="431" t="s">
        <v>140</v>
      </c>
      <c r="Z1" s="431"/>
      <c r="AA1" s="432" t="s">
        <v>112</v>
      </c>
      <c r="AB1" s="431"/>
      <c r="AC1" s="432" t="s">
        <v>114</v>
      </c>
      <c r="AD1" s="431"/>
      <c r="AE1" s="434" t="s">
        <v>13</v>
      </c>
    </row>
    <row r="2" spans="1:31" s="52" customFormat="1" ht="27.95" customHeight="1">
      <c r="A2" s="440"/>
      <c r="B2" s="440"/>
      <c r="C2" s="420"/>
      <c r="D2" s="431"/>
      <c r="E2" s="51" t="s">
        <v>50</v>
      </c>
      <c r="F2" s="51" t="s">
        <v>6</v>
      </c>
      <c r="G2" s="51" t="s">
        <v>50</v>
      </c>
      <c r="H2" s="51" t="s">
        <v>6</v>
      </c>
      <c r="I2" s="51" t="s">
        <v>50</v>
      </c>
      <c r="J2" s="51" t="s">
        <v>6</v>
      </c>
      <c r="K2" s="107" t="s">
        <v>50</v>
      </c>
      <c r="L2" s="51" t="s">
        <v>6</v>
      </c>
      <c r="M2" s="51" t="s">
        <v>50</v>
      </c>
      <c r="N2" s="51" t="s">
        <v>6</v>
      </c>
      <c r="O2" s="51" t="s">
        <v>50</v>
      </c>
      <c r="P2" s="51" t="s">
        <v>6</v>
      </c>
      <c r="Q2" s="51" t="s">
        <v>50</v>
      </c>
      <c r="R2" s="51" t="s">
        <v>6</v>
      </c>
      <c r="S2" s="51" t="s">
        <v>50</v>
      </c>
      <c r="T2" s="51" t="s">
        <v>6</v>
      </c>
      <c r="U2" s="51" t="s">
        <v>50</v>
      </c>
      <c r="V2" s="51" t="s">
        <v>6</v>
      </c>
      <c r="W2" s="51" t="s">
        <v>50</v>
      </c>
      <c r="X2" s="51" t="s">
        <v>6</v>
      </c>
      <c r="Y2" s="109" t="s">
        <v>50</v>
      </c>
      <c r="Z2" s="109" t="s">
        <v>6</v>
      </c>
      <c r="AA2" s="109" t="s">
        <v>50</v>
      </c>
      <c r="AB2" s="109" t="s">
        <v>6</v>
      </c>
      <c r="AC2" s="109" t="s">
        <v>50</v>
      </c>
      <c r="AD2" s="109" t="s">
        <v>6</v>
      </c>
      <c r="AE2" s="434"/>
    </row>
    <row r="3" spans="1:31" ht="27.95" customHeight="1">
      <c r="A3" s="435" t="s">
        <v>134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6"/>
      <c r="R3" s="436"/>
      <c r="S3" s="436"/>
      <c r="T3" s="436"/>
      <c r="U3" s="436"/>
      <c r="V3" s="436"/>
      <c r="W3" s="436"/>
      <c r="X3" s="436"/>
      <c r="Y3" s="437"/>
      <c r="Z3" s="437"/>
      <c r="AA3" s="437"/>
      <c r="AB3" s="437"/>
      <c r="AC3" s="437"/>
      <c r="AD3" s="437"/>
      <c r="AE3" s="438"/>
    </row>
    <row r="4" spans="1:31" ht="27.75" customHeight="1">
      <c r="A4" s="443" t="str">
        <f>'단가내역 및 수량산출'!A3</f>
        <v>LED전광판 설치</v>
      </c>
      <c r="B4" s="9" t="s">
        <v>51</v>
      </c>
      <c r="C4" s="441" t="s">
        <v>135</v>
      </c>
      <c r="D4" s="441">
        <v>9.2200000000000006</v>
      </c>
      <c r="E4" s="20"/>
      <c r="F4" s="20"/>
      <c r="G4" s="20"/>
      <c r="H4" s="20"/>
      <c r="I4" s="20">
        <v>1.02</v>
      </c>
      <c r="J4" s="20">
        <f>D4*I4</f>
        <v>9.4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429" t="s">
        <v>136</v>
      </c>
    </row>
    <row r="5" spans="1:31" ht="27.75" customHeight="1">
      <c r="A5" s="444"/>
      <c r="B5" s="9" t="s">
        <v>111</v>
      </c>
      <c r="C5" s="442"/>
      <c r="D5" s="442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430"/>
    </row>
    <row r="6" spans="1:31" ht="27.75" customHeight="1">
      <c r="A6" s="443" t="str">
        <f>'단가내역 및 수량산출'!A4</f>
        <v>LED전광판 프레임 공사</v>
      </c>
      <c r="B6" s="9" t="s">
        <v>51</v>
      </c>
      <c r="C6" s="441" t="str">
        <f>'단가내역 및 수량산출'!C4</f>
        <v>m</v>
      </c>
      <c r="D6" s="441">
        <f>'단가내역 및 수량산출'!D4</f>
        <v>27</v>
      </c>
      <c r="E6" s="20"/>
      <c r="F6" s="20"/>
      <c r="G6" s="20"/>
      <c r="H6" s="20"/>
      <c r="I6" s="20"/>
      <c r="J6" s="20"/>
      <c r="K6" s="104"/>
      <c r="L6" s="20"/>
      <c r="M6" s="20"/>
      <c r="N6" s="20"/>
      <c r="O6" s="20"/>
      <c r="P6" s="20"/>
      <c r="Q6" s="104"/>
      <c r="R6" s="20"/>
      <c r="S6" s="20"/>
      <c r="T6" s="20"/>
      <c r="U6" s="20"/>
      <c r="V6" s="20"/>
      <c r="W6" s="20">
        <v>0.3</v>
      </c>
      <c r="X6" s="20">
        <f>D6*W6</f>
        <v>8.1</v>
      </c>
      <c r="Y6" s="20"/>
      <c r="Z6" s="20"/>
      <c r="AA6" s="20"/>
      <c r="AB6" s="20"/>
      <c r="AC6" s="20"/>
      <c r="AD6" s="20"/>
      <c r="AE6" s="429" t="s">
        <v>137</v>
      </c>
    </row>
    <row r="7" spans="1:31" ht="27.75" customHeight="1">
      <c r="A7" s="444"/>
      <c r="B7" s="9" t="s">
        <v>111</v>
      </c>
      <c r="C7" s="442"/>
      <c r="D7" s="442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430"/>
    </row>
    <row r="8" spans="1:31" ht="27.75" customHeight="1">
      <c r="A8" s="443" t="str">
        <f>'단가내역 및 수량산출'!A5</f>
        <v>전광판 컨트롤러</v>
      </c>
      <c r="B8" s="9" t="s">
        <v>51</v>
      </c>
      <c r="C8" s="445" t="str">
        <f>'단가내역 및 수량산출'!C5</f>
        <v>대</v>
      </c>
      <c r="D8" s="445">
        <f>'단가내역 및 수량산출'!D5</f>
        <v>1</v>
      </c>
      <c r="E8" s="22"/>
      <c r="F8" s="22"/>
      <c r="G8" s="22">
        <v>1.04</v>
      </c>
      <c r="H8" s="20"/>
      <c r="I8" s="20"/>
      <c r="J8" s="20"/>
      <c r="K8" s="20"/>
      <c r="L8" s="20"/>
      <c r="M8" s="20"/>
      <c r="N8" s="20"/>
      <c r="O8" s="20">
        <v>0.88</v>
      </c>
      <c r="P8" s="20">
        <f>D8*O8</f>
        <v>0.88</v>
      </c>
      <c r="Q8" s="20"/>
      <c r="R8" s="20"/>
      <c r="S8" s="20"/>
      <c r="T8" s="20"/>
      <c r="U8" s="20"/>
      <c r="V8" s="20"/>
      <c r="W8" s="23"/>
      <c r="X8" s="20"/>
      <c r="Y8" s="20"/>
      <c r="Z8" s="20"/>
      <c r="AA8" s="23"/>
      <c r="AB8" s="20"/>
      <c r="AC8" s="23"/>
      <c r="AD8" s="20"/>
      <c r="AE8" s="433" t="s">
        <v>236</v>
      </c>
    </row>
    <row r="9" spans="1:31" ht="27.75" customHeight="1">
      <c r="A9" s="444"/>
      <c r="B9" s="9" t="s">
        <v>111</v>
      </c>
      <c r="C9" s="446"/>
      <c r="D9" s="446"/>
      <c r="E9" s="22"/>
      <c r="F9" s="22"/>
      <c r="G9" s="22"/>
      <c r="H9" s="20"/>
      <c r="I9" s="22"/>
      <c r="J9" s="20"/>
      <c r="K9" s="20"/>
      <c r="L9" s="20"/>
      <c r="M9" s="20"/>
      <c r="N9" s="20"/>
      <c r="O9" s="20"/>
      <c r="P9" s="20"/>
      <c r="Q9" s="20"/>
      <c r="R9" s="20"/>
      <c r="S9" s="22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430"/>
    </row>
    <row r="10" spans="1:31" ht="27.75" customHeight="1">
      <c r="A10" s="443" t="str">
        <f>'단가내역 및 수량산출'!A7</f>
        <v>HDMI Cable</v>
      </c>
      <c r="B10" s="9" t="s">
        <v>51</v>
      </c>
      <c r="C10" s="445" t="str">
        <f>'단가내역 및 수량산출'!C7</f>
        <v>EA</v>
      </c>
      <c r="D10" s="445">
        <v>3</v>
      </c>
      <c r="E10" s="22"/>
      <c r="F10" s="22"/>
      <c r="G10" s="22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v>0.16</v>
      </c>
      <c r="V10" s="20">
        <f>D10*U10</f>
        <v>0.48</v>
      </c>
      <c r="W10" s="23"/>
      <c r="X10" s="20"/>
      <c r="Y10" s="20"/>
      <c r="Z10" s="20"/>
      <c r="AA10" s="23"/>
      <c r="AB10" s="20"/>
      <c r="AC10" s="23"/>
      <c r="AD10" s="20"/>
      <c r="AE10" s="433" t="s">
        <v>237</v>
      </c>
    </row>
    <row r="11" spans="1:31" ht="27.75" customHeight="1">
      <c r="A11" s="444"/>
      <c r="B11" s="9" t="s">
        <v>111</v>
      </c>
      <c r="C11" s="446"/>
      <c r="D11" s="446"/>
      <c r="E11" s="22"/>
      <c r="F11" s="22"/>
      <c r="G11" s="22"/>
      <c r="H11" s="20"/>
      <c r="I11" s="22"/>
      <c r="J11" s="20"/>
      <c r="K11" s="20"/>
      <c r="L11" s="20"/>
      <c r="M11" s="20"/>
      <c r="N11" s="20"/>
      <c r="O11" s="20"/>
      <c r="P11" s="20"/>
      <c r="Q11" s="20"/>
      <c r="R11" s="20"/>
      <c r="S11" s="22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430"/>
    </row>
    <row r="12" spans="1:31" ht="27.75" customHeight="1">
      <c r="A12" s="443" t="str">
        <f>'단가내역 및 수량산출'!A8</f>
        <v>종합시험</v>
      </c>
      <c r="B12" s="9" t="s">
        <v>51</v>
      </c>
      <c r="C12" s="441" t="str">
        <f>'단가내역 및 수량산출'!C8</f>
        <v>식</v>
      </c>
      <c r="D12" s="441">
        <f>'단가내역 및 수량산출'!D8</f>
        <v>1</v>
      </c>
      <c r="E12" s="20"/>
      <c r="F12" s="20"/>
      <c r="G12" s="20">
        <v>1.04</v>
      </c>
      <c r="H12" s="20">
        <f>D12*G12</f>
        <v>1.04</v>
      </c>
      <c r="I12" s="20"/>
      <c r="J12" s="20"/>
      <c r="K12" s="20"/>
      <c r="L12" s="20"/>
      <c r="M12" s="20"/>
      <c r="N12" s="20"/>
      <c r="O12" s="20">
        <v>0.88</v>
      </c>
      <c r="P12" s="20">
        <f>D12*O12</f>
        <v>0.88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104"/>
      <c r="AD12" s="20"/>
      <c r="AE12" s="429" t="s">
        <v>136</v>
      </c>
    </row>
    <row r="13" spans="1:31" ht="27.75" customHeight="1">
      <c r="A13" s="444"/>
      <c r="B13" s="9" t="s">
        <v>111</v>
      </c>
      <c r="C13" s="442"/>
      <c r="D13" s="442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104"/>
      <c r="AD13" s="20"/>
      <c r="AE13" s="430"/>
    </row>
    <row r="14" spans="1:31" ht="27.75" customHeight="1">
      <c r="A14" s="24"/>
      <c r="B14" s="19"/>
      <c r="C14" s="159"/>
      <c r="D14" s="25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1"/>
    </row>
    <row r="15" spans="1:31" ht="27.75" customHeight="1">
      <c r="A15" s="26" t="s">
        <v>52</v>
      </c>
      <c r="B15" s="27"/>
      <c r="C15" s="27"/>
      <c r="D15" s="27"/>
      <c r="E15" s="28"/>
      <c r="F15" s="28">
        <f>SUM(F4:F14)</f>
        <v>0</v>
      </c>
      <c r="G15" s="28"/>
      <c r="H15" s="28">
        <f>SUM(H4:H14)</f>
        <v>1.04</v>
      </c>
      <c r="I15" s="28"/>
      <c r="J15" s="28">
        <f>SUM(J4:J14)</f>
        <v>9.4</v>
      </c>
      <c r="K15" s="28"/>
      <c r="L15" s="28">
        <f>SUM(L4:L14)</f>
        <v>0</v>
      </c>
      <c r="M15" s="28"/>
      <c r="N15" s="28">
        <f>SUM(N4:N14)</f>
        <v>0</v>
      </c>
      <c r="O15" s="28"/>
      <c r="P15" s="28">
        <f>SUM(P4:P14)</f>
        <v>1.76</v>
      </c>
      <c r="Q15" s="28"/>
      <c r="R15" s="28">
        <f>SUM(R4:R14)</f>
        <v>0</v>
      </c>
      <c r="S15" s="28"/>
      <c r="T15" s="28">
        <f>SUM(T4:T14)</f>
        <v>0</v>
      </c>
      <c r="U15" s="28"/>
      <c r="V15" s="28">
        <f>SUM(V4:V14)</f>
        <v>0.48</v>
      </c>
      <c r="W15" s="28"/>
      <c r="X15" s="28">
        <f>SUM(X4:X14)</f>
        <v>8.1</v>
      </c>
      <c r="Y15" s="28"/>
      <c r="Z15" s="28">
        <f>SUM(Z4:Z14)*0.13</f>
        <v>0</v>
      </c>
      <c r="AA15" s="28"/>
      <c r="AB15" s="28">
        <f>SUM(AB4:AB14)</f>
        <v>0</v>
      </c>
      <c r="AC15" s="28"/>
      <c r="AD15" s="28">
        <f>SUM(AD4:AD14)</f>
        <v>0</v>
      </c>
      <c r="AE15" s="162"/>
    </row>
  </sheetData>
  <mergeCells count="38">
    <mergeCell ref="A8:A9"/>
    <mergeCell ref="D12:D13"/>
    <mergeCell ref="C8:C9"/>
    <mergeCell ref="D8:D9"/>
    <mergeCell ref="A10:A11"/>
    <mergeCell ref="C10:C11"/>
    <mergeCell ref="D10:D11"/>
    <mergeCell ref="A12:A13"/>
    <mergeCell ref="C12:C13"/>
    <mergeCell ref="C4:C5"/>
    <mergeCell ref="D4:D5"/>
    <mergeCell ref="A6:A7"/>
    <mergeCell ref="D6:D7"/>
    <mergeCell ref="C6:C7"/>
    <mergeCell ref="A4:A5"/>
    <mergeCell ref="W1:X1"/>
    <mergeCell ref="AE1:AE2"/>
    <mergeCell ref="A3:AE3"/>
    <mergeCell ref="A1:B2"/>
    <mergeCell ref="C1:C2"/>
    <mergeCell ref="D1:D2"/>
    <mergeCell ref="E1:F1"/>
    <mergeCell ref="K1:L1"/>
    <mergeCell ref="M1:N1"/>
    <mergeCell ref="O1:P1"/>
    <mergeCell ref="Q1:R1"/>
    <mergeCell ref="S1:T1"/>
    <mergeCell ref="U1:V1"/>
    <mergeCell ref="G1:H1"/>
    <mergeCell ref="I1:J1"/>
    <mergeCell ref="AE4:AE5"/>
    <mergeCell ref="AE12:AE13"/>
    <mergeCell ref="Y1:Z1"/>
    <mergeCell ref="AA1:AB1"/>
    <mergeCell ref="AE6:AE7"/>
    <mergeCell ref="AC1:AD1"/>
    <mergeCell ref="AE8:AE9"/>
    <mergeCell ref="AE10:AE11"/>
  </mergeCells>
  <phoneticPr fontId="2" type="noConversion"/>
  <pageMargins left="0.11811023622047245" right="0.19685039370078741" top="0.74803149606299213" bottom="0.27559055118110237" header="0.31496062992125984" footer="0.31496062992125984"/>
  <pageSetup paperSize="9" scale="90" orientation="landscape" r:id="rId1"/>
  <headerFooter>
    <oddHeader>&amp;C&amp;"굴림,굵게"&amp;16일 위 대 가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G27"/>
  <sheetViews>
    <sheetView zoomScale="112" zoomScaleNormal="112" workbookViewId="0">
      <selection activeCell="L27" sqref="L27"/>
    </sheetView>
  </sheetViews>
  <sheetFormatPr defaultRowHeight="12"/>
  <cols>
    <col min="1" max="1" width="30.42578125" customWidth="1"/>
    <col min="2" max="2" width="29.42578125" customWidth="1"/>
    <col min="3" max="4" width="8.140625" customWidth="1"/>
    <col min="5" max="5" width="17.140625" customWidth="1"/>
    <col min="6" max="6" width="18.5703125" style="141" customWidth="1"/>
    <col min="7" max="7" width="18" style="141" customWidth="1"/>
    <col min="8" max="9" width="18" style="146" customWidth="1"/>
    <col min="10" max="10" width="25.28515625" customWidth="1"/>
  </cols>
  <sheetData>
    <row r="1" spans="1:163" ht="27.75" customHeight="1" thickBot="1">
      <c r="A1" s="148" t="str">
        <f>갑지!C2</f>
        <v>애니메이션문화콘텐츠스쿨 융합캠퍼스 첨단 강의실 구축 통신공사</v>
      </c>
    </row>
    <row r="2" spans="1:163" s="96" customFormat="1" ht="46.5" customHeight="1" thickBot="1">
      <c r="A2" s="135" t="s">
        <v>123</v>
      </c>
      <c r="B2" s="136" t="s">
        <v>124</v>
      </c>
      <c r="C2" s="136" t="s">
        <v>2</v>
      </c>
      <c r="D2" s="136" t="s">
        <v>107</v>
      </c>
      <c r="E2" s="136" t="s">
        <v>127</v>
      </c>
      <c r="F2" s="150" t="s">
        <v>240</v>
      </c>
      <c r="G2" s="150" t="s">
        <v>261</v>
      </c>
      <c r="H2" s="154" t="s">
        <v>178</v>
      </c>
      <c r="I2" s="154" t="s">
        <v>216</v>
      </c>
      <c r="J2" s="137" t="s">
        <v>53</v>
      </c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11"/>
      <c r="BT2" s="111"/>
      <c r="BU2" s="111"/>
      <c r="BV2" s="111"/>
      <c r="BW2" s="111"/>
      <c r="BX2" s="111"/>
      <c r="BY2" s="111"/>
      <c r="BZ2" s="111"/>
      <c r="CA2" s="111"/>
      <c r="CB2" s="111"/>
      <c r="CC2" s="111"/>
      <c r="CD2" s="111"/>
      <c r="CE2" s="111"/>
      <c r="CF2" s="111"/>
      <c r="CG2" s="111"/>
      <c r="CH2" s="111"/>
      <c r="CI2" s="111"/>
      <c r="CJ2" s="111"/>
      <c r="CK2" s="111"/>
      <c r="CL2" s="111"/>
      <c r="CM2" s="111"/>
      <c r="CN2" s="111"/>
      <c r="CO2" s="111"/>
      <c r="CP2" s="111"/>
      <c r="CQ2" s="111"/>
      <c r="CR2" s="111"/>
      <c r="CS2" s="111"/>
      <c r="CT2" s="111"/>
      <c r="CU2" s="111"/>
      <c r="CV2" s="111"/>
      <c r="CW2" s="111"/>
      <c r="CX2" s="111"/>
      <c r="CY2" s="111"/>
      <c r="CZ2" s="111"/>
      <c r="DA2" s="111"/>
      <c r="DB2" s="111"/>
      <c r="DC2" s="111"/>
      <c r="DD2" s="111"/>
      <c r="DE2" s="111"/>
      <c r="DF2" s="111"/>
      <c r="DG2" s="111"/>
      <c r="DH2" s="111"/>
      <c r="DI2" s="111"/>
      <c r="DJ2" s="111"/>
      <c r="DK2" s="111"/>
      <c r="DL2" s="111"/>
      <c r="DM2" s="111"/>
      <c r="DN2" s="111"/>
      <c r="DO2" s="111"/>
      <c r="DP2" s="111"/>
      <c r="DQ2" s="111"/>
      <c r="DR2" s="111"/>
      <c r="DS2" s="111"/>
      <c r="DT2" s="111"/>
      <c r="DU2" s="111"/>
      <c r="DV2" s="111"/>
      <c r="DW2" s="111"/>
      <c r="DX2" s="111"/>
      <c r="DY2" s="111"/>
      <c r="DZ2" s="111"/>
      <c r="EA2" s="111"/>
      <c r="EB2" s="111"/>
      <c r="EC2" s="111"/>
      <c r="ED2" s="111"/>
      <c r="EE2" s="111"/>
      <c r="EF2" s="111"/>
      <c r="EG2" s="111"/>
      <c r="EH2" s="111"/>
      <c r="EI2" s="111"/>
      <c r="EJ2" s="111"/>
      <c r="EK2" s="111"/>
      <c r="EL2" s="111"/>
      <c r="EM2" s="111"/>
      <c r="EN2" s="111"/>
      <c r="EO2" s="111"/>
      <c r="EP2" s="111"/>
      <c r="EQ2" s="111"/>
      <c r="ER2" s="111"/>
      <c r="ES2" s="111"/>
      <c r="ET2" s="111"/>
      <c r="EU2" s="111"/>
      <c r="EV2" s="111"/>
      <c r="EW2" s="111"/>
      <c r="EX2" s="111"/>
      <c r="EY2" s="111"/>
      <c r="EZ2" s="111"/>
      <c r="FA2" s="111"/>
      <c r="FB2" s="111"/>
      <c r="FC2" s="111"/>
      <c r="FD2" s="111"/>
      <c r="FE2" s="111"/>
      <c r="FF2" s="111"/>
      <c r="FG2" s="111"/>
    </row>
    <row r="3" spans="1:163" s="95" customFormat="1" ht="34.5" customHeight="1">
      <c r="A3" s="130" t="s">
        <v>231</v>
      </c>
      <c r="B3" s="138" t="s">
        <v>233</v>
      </c>
      <c r="C3" s="110" t="s">
        <v>126</v>
      </c>
      <c r="D3" s="110">
        <v>29</v>
      </c>
      <c r="E3" s="289" t="s">
        <v>128</v>
      </c>
      <c r="F3" s="143">
        <v>0</v>
      </c>
      <c r="G3" s="152"/>
      <c r="H3" s="157"/>
      <c r="I3" s="157"/>
      <c r="J3" s="153" t="s">
        <v>234</v>
      </c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</row>
    <row r="4" spans="1:163" s="96" customFormat="1" ht="34.5" customHeight="1">
      <c r="A4" s="134" t="s">
        <v>122</v>
      </c>
      <c r="B4" s="155" t="s">
        <v>139</v>
      </c>
      <c r="C4" s="139" t="s">
        <v>125</v>
      </c>
      <c r="D4" s="139">
        <v>27</v>
      </c>
      <c r="E4" s="158">
        <v>2310</v>
      </c>
      <c r="F4" s="142">
        <v>0</v>
      </c>
      <c r="G4" s="156">
        <v>5000</v>
      </c>
      <c r="H4" s="158">
        <v>6000</v>
      </c>
      <c r="I4" s="158">
        <v>6500</v>
      </c>
      <c r="J4" s="151" t="s">
        <v>244</v>
      </c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  <c r="BT4" s="111"/>
      <c r="BU4" s="111"/>
      <c r="BV4" s="111"/>
      <c r="BW4" s="111"/>
      <c r="BX4" s="111"/>
      <c r="BY4" s="111"/>
      <c r="BZ4" s="111"/>
      <c r="CA4" s="111"/>
      <c r="CB4" s="111"/>
      <c r="CC4" s="111"/>
      <c r="CD4" s="111"/>
      <c r="CE4" s="111"/>
      <c r="CF4" s="111"/>
      <c r="CG4" s="111"/>
      <c r="CH4" s="111"/>
      <c r="CI4" s="111"/>
      <c r="CJ4" s="111"/>
      <c r="CK4" s="111"/>
      <c r="CL4" s="111"/>
      <c r="CM4" s="111"/>
      <c r="CN4" s="111"/>
      <c r="CO4" s="111"/>
      <c r="CP4" s="111"/>
      <c r="CQ4" s="111"/>
      <c r="CR4" s="111"/>
      <c r="CS4" s="111"/>
      <c r="CT4" s="111"/>
      <c r="CU4" s="111"/>
      <c r="CV4" s="111"/>
      <c r="CW4" s="111"/>
      <c r="CX4" s="111"/>
      <c r="CY4" s="111"/>
      <c r="CZ4" s="111"/>
      <c r="DA4" s="111"/>
      <c r="DB4" s="111"/>
      <c r="DC4" s="111"/>
      <c r="DD4" s="111"/>
      <c r="DE4" s="111"/>
      <c r="DF4" s="111"/>
      <c r="DG4" s="111"/>
      <c r="DH4" s="111"/>
      <c r="DI4" s="111"/>
      <c r="DJ4" s="111"/>
      <c r="DK4" s="111"/>
      <c r="DL4" s="111"/>
      <c r="DM4" s="111"/>
      <c r="DN4" s="111"/>
      <c r="DO4" s="111"/>
      <c r="DP4" s="111"/>
      <c r="DQ4" s="111"/>
      <c r="DR4" s="111"/>
      <c r="DS4" s="111"/>
      <c r="DT4" s="111"/>
      <c r="DU4" s="111"/>
      <c r="DV4" s="111"/>
      <c r="DW4" s="111"/>
      <c r="DX4" s="111"/>
      <c r="DY4" s="111"/>
      <c r="DZ4" s="111"/>
      <c r="EA4" s="111"/>
      <c r="EB4" s="111"/>
      <c r="EC4" s="111"/>
      <c r="ED4" s="111"/>
      <c r="EE4" s="111"/>
      <c r="EF4" s="111"/>
      <c r="EG4" s="111"/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V4" s="111"/>
      <c r="EW4" s="111"/>
      <c r="EX4" s="111"/>
      <c r="EY4" s="111"/>
      <c r="EZ4" s="111"/>
      <c r="FA4" s="111"/>
      <c r="FB4" s="111"/>
      <c r="FC4" s="111"/>
      <c r="FD4" s="111"/>
      <c r="FE4" s="111"/>
      <c r="FF4" s="111"/>
      <c r="FG4" s="111"/>
    </row>
    <row r="5" spans="1:163" s="95" customFormat="1" ht="34.5" customHeight="1">
      <c r="A5" s="130" t="s">
        <v>129</v>
      </c>
      <c r="B5" s="138" t="s">
        <v>131</v>
      </c>
      <c r="C5" s="110" t="s">
        <v>126</v>
      </c>
      <c r="D5" s="110">
        <v>1</v>
      </c>
      <c r="E5" s="143">
        <v>2700000</v>
      </c>
      <c r="F5" s="143">
        <v>0</v>
      </c>
      <c r="G5" s="152">
        <v>2700000</v>
      </c>
      <c r="H5" s="157">
        <v>3000000</v>
      </c>
      <c r="I5" s="157">
        <v>2900000</v>
      </c>
      <c r="J5" s="153" t="s">
        <v>243</v>
      </c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</row>
    <row r="6" spans="1:163" s="95" customFormat="1" ht="51" customHeight="1">
      <c r="A6" s="130" t="s">
        <v>223</v>
      </c>
      <c r="B6" s="138" t="s">
        <v>225</v>
      </c>
      <c r="C6" s="110" t="s">
        <v>229</v>
      </c>
      <c r="D6" s="110">
        <v>2</v>
      </c>
      <c r="E6" s="143">
        <v>135000</v>
      </c>
      <c r="F6" s="291" t="s">
        <v>241</v>
      </c>
      <c r="G6" s="152">
        <v>135000</v>
      </c>
      <c r="H6" s="157">
        <v>150000</v>
      </c>
      <c r="I6" s="157">
        <v>156000</v>
      </c>
      <c r="J6" s="153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</row>
    <row r="7" spans="1:163" s="95" customFormat="1" ht="51" customHeight="1">
      <c r="A7" s="130" t="s">
        <v>223</v>
      </c>
      <c r="B7" s="138" t="s">
        <v>227</v>
      </c>
      <c r="C7" s="110" t="s">
        <v>229</v>
      </c>
      <c r="D7" s="110">
        <v>1</v>
      </c>
      <c r="E7" s="143">
        <v>440000</v>
      </c>
      <c r="F7" s="291" t="s">
        <v>242</v>
      </c>
      <c r="G7" s="152">
        <v>440000</v>
      </c>
      <c r="H7" s="157">
        <v>500000</v>
      </c>
      <c r="I7" s="157">
        <v>535000</v>
      </c>
      <c r="J7" s="153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</row>
    <row r="8" spans="1:163" s="95" customFormat="1" ht="34.5" customHeight="1">
      <c r="A8" s="130" t="s">
        <v>130</v>
      </c>
      <c r="B8" s="138" t="s">
        <v>132</v>
      </c>
      <c r="C8" s="110" t="s">
        <v>133</v>
      </c>
      <c r="D8" s="110">
        <v>1</v>
      </c>
      <c r="E8" s="143" t="s">
        <v>128</v>
      </c>
      <c r="F8" s="152">
        <v>0</v>
      </c>
      <c r="G8" s="152"/>
      <c r="H8" s="143"/>
      <c r="I8" s="143"/>
      <c r="J8" s="140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</row>
    <row r="9" spans="1:163" s="95" customFormat="1" ht="27.75" customHeight="1">
      <c r="A9" s="130"/>
      <c r="B9" s="138"/>
      <c r="C9" s="110"/>
      <c r="D9" s="110"/>
      <c r="E9" s="290"/>
      <c r="F9" s="152"/>
      <c r="G9" s="152"/>
      <c r="H9" s="143"/>
      <c r="I9" s="143"/>
      <c r="J9" s="140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2"/>
      <c r="DY9" s="112"/>
      <c r="DZ9" s="112"/>
      <c r="EA9" s="112"/>
      <c r="EB9" s="112"/>
      <c r="EC9" s="112"/>
      <c r="ED9" s="112"/>
      <c r="EE9" s="112"/>
      <c r="EF9" s="112"/>
      <c r="EG9" s="112"/>
      <c r="EH9" s="112"/>
      <c r="EI9" s="112"/>
      <c r="EJ9" s="112"/>
      <c r="EK9" s="112"/>
      <c r="EL9" s="112"/>
      <c r="EM9" s="112"/>
      <c r="EN9" s="112"/>
      <c r="EO9" s="112"/>
      <c r="EP9" s="112"/>
      <c r="EQ9" s="112"/>
      <c r="ER9" s="112"/>
      <c r="ES9" s="112"/>
      <c r="ET9" s="112"/>
      <c r="EU9" s="112"/>
      <c r="EV9" s="112"/>
      <c r="EW9" s="112"/>
      <c r="EX9" s="112"/>
      <c r="EY9" s="112"/>
      <c r="EZ9" s="112"/>
      <c r="FA9" s="112"/>
      <c r="FB9" s="112"/>
      <c r="FC9" s="112"/>
      <c r="FD9" s="112"/>
      <c r="FE9" s="112"/>
      <c r="FF9" s="112"/>
      <c r="FG9" s="112"/>
    </row>
    <row r="10" spans="1:163" s="95" customFormat="1" ht="27.75" customHeight="1" thickBot="1">
      <c r="A10" s="131"/>
      <c r="B10" s="132"/>
      <c r="C10" s="132"/>
      <c r="D10" s="132"/>
      <c r="E10" s="132"/>
      <c r="F10" s="144"/>
      <c r="G10" s="144"/>
      <c r="H10" s="147"/>
      <c r="I10" s="147"/>
      <c r="J10" s="133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2"/>
      <c r="DY10" s="112"/>
      <c r="DZ10" s="112"/>
      <c r="EA10" s="112"/>
      <c r="EB10" s="112"/>
      <c r="EC10" s="112"/>
      <c r="ED10" s="112"/>
      <c r="EE10" s="112"/>
      <c r="EF10" s="112"/>
      <c r="EG10" s="112"/>
      <c r="EH10" s="112"/>
      <c r="EI10" s="112"/>
      <c r="EJ10" s="112"/>
      <c r="EK10" s="112"/>
      <c r="EL10" s="112"/>
      <c r="EM10" s="112"/>
      <c r="EN10" s="112"/>
      <c r="EO10" s="112"/>
      <c r="EP10" s="112"/>
      <c r="EQ10" s="112"/>
      <c r="ER10" s="112"/>
      <c r="ES10" s="112"/>
      <c r="ET10" s="112"/>
      <c r="EU10" s="112"/>
      <c r="EV10" s="112"/>
      <c r="EW10" s="112"/>
      <c r="EX10" s="112"/>
      <c r="EY10" s="112"/>
      <c r="EZ10" s="112"/>
      <c r="FA10" s="112"/>
      <c r="FB10" s="112"/>
      <c r="FC10" s="112"/>
      <c r="FD10" s="112"/>
      <c r="FE10" s="112"/>
      <c r="FF10" s="112"/>
      <c r="FG10" s="112"/>
    </row>
    <row r="11" spans="1:163" s="95" customFormat="1" ht="21.95" customHeight="1">
      <c r="A11" s="447"/>
      <c r="B11" s="447"/>
      <c r="C11" s="447"/>
      <c r="D11" s="447"/>
      <c r="E11" s="149"/>
      <c r="F11" s="145"/>
      <c r="G11" s="145"/>
      <c r="H11" s="96"/>
      <c r="I11" s="96"/>
    </row>
    <row r="12" spans="1:163" s="95" customFormat="1" ht="21.95" customHeight="1">
      <c r="F12" s="145"/>
      <c r="G12" s="145"/>
      <c r="H12" s="96"/>
      <c r="I12" s="96"/>
    </row>
    <row r="13" spans="1:163" s="95" customFormat="1" ht="21.95" customHeight="1">
      <c r="F13" s="145"/>
      <c r="G13" s="145"/>
      <c r="H13" s="96"/>
      <c r="I13" s="96"/>
    </row>
    <row r="14" spans="1:163" s="95" customFormat="1" ht="21.95" customHeight="1">
      <c r="F14" s="145"/>
      <c r="G14" s="145"/>
      <c r="H14" s="96"/>
      <c r="I14" s="96"/>
    </row>
    <row r="15" spans="1:163" s="95" customFormat="1" ht="21.95" customHeight="1">
      <c r="F15" s="145"/>
      <c r="G15" s="145"/>
      <c r="H15" s="96"/>
      <c r="I15" s="96"/>
    </row>
    <row r="16" spans="1:163" s="95" customFormat="1" ht="16.5" customHeight="1">
      <c r="F16" s="145"/>
      <c r="G16" s="145"/>
      <c r="H16" s="96"/>
      <c r="I16" s="96"/>
    </row>
    <row r="17" spans="6:9" s="95" customFormat="1" ht="16.5" customHeight="1">
      <c r="F17" s="145"/>
      <c r="G17" s="145"/>
      <c r="H17" s="96"/>
      <c r="I17" s="96"/>
    </row>
    <row r="18" spans="6:9" s="95" customFormat="1" ht="16.5" customHeight="1">
      <c r="F18" s="145"/>
      <c r="G18" s="145"/>
      <c r="H18" s="96"/>
      <c r="I18" s="96"/>
    </row>
    <row r="19" spans="6:9" s="95" customFormat="1" ht="16.5" customHeight="1">
      <c r="F19" s="145"/>
      <c r="G19" s="145"/>
      <c r="H19" s="96"/>
      <c r="I19" s="96"/>
    </row>
    <row r="20" spans="6:9" s="95" customFormat="1" ht="16.5" customHeight="1">
      <c r="F20" s="145"/>
      <c r="G20" s="145"/>
      <c r="H20" s="96"/>
      <c r="I20" s="96"/>
    </row>
    <row r="21" spans="6:9" s="95" customFormat="1" ht="16.5" customHeight="1">
      <c r="F21" s="145"/>
      <c r="G21" s="145"/>
      <c r="H21" s="96"/>
      <c r="I21" s="96"/>
    </row>
    <row r="22" spans="6:9" s="95" customFormat="1" ht="16.5" customHeight="1">
      <c r="F22" s="145"/>
      <c r="G22" s="145"/>
      <c r="H22" s="96"/>
      <c r="I22" s="96"/>
    </row>
    <row r="23" spans="6:9" s="95" customFormat="1" ht="16.5" customHeight="1">
      <c r="F23" s="145"/>
      <c r="G23" s="145"/>
      <c r="H23" s="96"/>
      <c r="I23" s="96"/>
    </row>
    <row r="24" spans="6:9" s="95" customFormat="1" ht="16.5" customHeight="1">
      <c r="F24" s="145"/>
      <c r="G24" s="145"/>
      <c r="H24" s="96"/>
      <c r="I24" s="96"/>
    </row>
    <row r="25" spans="6:9" s="95" customFormat="1" ht="16.5" customHeight="1">
      <c r="F25" s="145"/>
      <c r="G25" s="145"/>
      <c r="H25" s="96"/>
      <c r="I25" s="96"/>
    </row>
    <row r="26" spans="6:9" s="95" customFormat="1" ht="16.5" customHeight="1">
      <c r="F26" s="145"/>
      <c r="G26" s="145"/>
      <c r="H26" s="96"/>
      <c r="I26" s="96"/>
    </row>
    <row r="27" spans="6:9" s="95" customFormat="1" ht="16.5" customHeight="1">
      <c r="F27" s="145"/>
      <c r="G27" s="145"/>
      <c r="H27" s="96"/>
      <c r="I27" s="96"/>
    </row>
  </sheetData>
  <mergeCells count="1">
    <mergeCell ref="A11:D11"/>
  </mergeCells>
  <phoneticPr fontId="2" type="noConversion"/>
  <pageMargins left="3.937007874015748E-2" right="3.937007874015748E-2" top="0.35433070866141736" bottom="0.15748031496062992" header="0.31496062992125984" footer="0.11811023622047245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I30"/>
  <sheetViews>
    <sheetView topLeftCell="A4" zoomScaleNormal="100" workbookViewId="0">
      <selection activeCell="N7" sqref="N7"/>
    </sheetView>
  </sheetViews>
  <sheetFormatPr defaultColWidth="11.42578125" defaultRowHeight="24.95" customHeight="1"/>
  <cols>
    <col min="1" max="1" width="6" style="294" customWidth="1"/>
    <col min="2" max="2" width="18.140625" style="294" customWidth="1"/>
    <col min="3" max="3" width="28.7109375" style="294" customWidth="1"/>
    <col min="4" max="4" width="6.140625" style="294" customWidth="1"/>
    <col min="5" max="5" width="8.28515625" style="294" customWidth="1"/>
    <col min="6" max="6" width="15.28515625" style="294" customWidth="1"/>
    <col min="7" max="7" width="6.28515625" style="294" customWidth="1"/>
    <col min="8" max="8" width="8" style="294" customWidth="1"/>
    <col min="9" max="9" width="9.5703125" style="294" customWidth="1"/>
    <col min="10" max="16384" width="11.42578125" style="294"/>
  </cols>
  <sheetData>
    <row r="1" spans="1:9" ht="22.5" customHeight="1">
      <c r="A1" s="453" t="s">
        <v>262</v>
      </c>
      <c r="B1" s="453"/>
      <c r="C1" s="453"/>
      <c r="D1" s="453"/>
      <c r="E1" s="453"/>
      <c r="F1" s="453"/>
      <c r="G1" s="453"/>
      <c r="H1" s="453"/>
      <c r="I1" s="453"/>
    </row>
    <row r="2" spans="1:9" ht="8.1" customHeight="1" thickBot="1">
      <c r="A2" s="454"/>
      <c r="B2" s="454"/>
      <c r="C2" s="454"/>
      <c r="D2" s="454"/>
      <c r="E2" s="454"/>
      <c r="F2" s="454"/>
      <c r="G2" s="454"/>
      <c r="H2" s="454"/>
      <c r="I2" s="454"/>
    </row>
    <row r="3" spans="1:9" ht="24.75" customHeight="1">
      <c r="A3" s="455" t="s">
        <v>263</v>
      </c>
      <c r="B3" s="456"/>
      <c r="C3" s="295" t="s">
        <v>297</v>
      </c>
      <c r="D3" s="457" t="s">
        <v>264</v>
      </c>
      <c r="E3" s="296" t="s">
        <v>265</v>
      </c>
      <c r="F3" s="459" t="s">
        <v>266</v>
      </c>
      <c r="G3" s="460"/>
      <c r="H3" s="460"/>
      <c r="I3" s="461"/>
    </row>
    <row r="4" spans="1:9" ht="36" customHeight="1">
      <c r="A4" s="462" t="s">
        <v>267</v>
      </c>
      <c r="B4" s="463"/>
      <c r="C4" s="297">
        <v>46217</v>
      </c>
      <c r="D4" s="458"/>
      <c r="E4" s="298" t="s">
        <v>268</v>
      </c>
      <c r="F4" s="464" t="s">
        <v>269</v>
      </c>
      <c r="G4" s="465"/>
      <c r="H4" s="465"/>
      <c r="I4" s="466"/>
    </row>
    <row r="5" spans="1:9" ht="24.75" customHeight="1">
      <c r="A5" s="467" t="s">
        <v>298</v>
      </c>
      <c r="B5" s="468"/>
      <c r="C5" s="469"/>
      <c r="D5" s="458"/>
      <c r="E5" s="298" t="s">
        <v>270</v>
      </c>
      <c r="F5" s="464" t="s">
        <v>271</v>
      </c>
      <c r="G5" s="470"/>
      <c r="H5" s="470"/>
      <c r="I5" s="471"/>
    </row>
    <row r="6" spans="1:9" ht="30" customHeight="1">
      <c r="A6" s="472" t="s">
        <v>299</v>
      </c>
      <c r="B6" s="473"/>
      <c r="C6" s="474"/>
      <c r="D6" s="458"/>
      <c r="E6" s="298" t="s">
        <v>272</v>
      </c>
      <c r="F6" s="475" t="s">
        <v>316</v>
      </c>
      <c r="G6" s="476"/>
      <c r="H6" s="476"/>
      <c r="I6" s="477"/>
    </row>
    <row r="7" spans="1:9" ht="33.950000000000003" customHeight="1">
      <c r="A7" s="478" t="s">
        <v>273</v>
      </c>
      <c r="B7" s="473"/>
      <c r="C7" s="474"/>
      <c r="D7" s="458"/>
      <c r="E7" s="298" t="s">
        <v>274</v>
      </c>
      <c r="F7" s="475" t="s">
        <v>275</v>
      </c>
      <c r="G7" s="476"/>
      <c r="H7" s="476"/>
      <c r="I7" s="477"/>
    </row>
    <row r="8" spans="1:9" ht="24.75" customHeight="1">
      <c r="A8" s="479" t="s">
        <v>276</v>
      </c>
      <c r="B8" s="480"/>
      <c r="C8" s="481"/>
      <c r="D8" s="458"/>
      <c r="E8" s="298" t="s">
        <v>277</v>
      </c>
      <c r="F8" s="299" t="s">
        <v>278</v>
      </c>
      <c r="G8" s="298" t="s">
        <v>279</v>
      </c>
      <c r="H8" s="482" t="s">
        <v>280</v>
      </c>
      <c r="I8" s="483"/>
    </row>
    <row r="9" spans="1:9" s="300" customFormat="1" ht="28.5" customHeight="1">
      <c r="A9" s="448" t="s">
        <v>281</v>
      </c>
      <c r="B9" s="449"/>
      <c r="C9" s="450" t="s">
        <v>300</v>
      </c>
      <c r="D9" s="451"/>
      <c r="E9" s="451"/>
      <c r="F9" s="451"/>
      <c r="G9" s="451"/>
      <c r="H9" s="451"/>
      <c r="I9" s="452"/>
    </row>
    <row r="10" spans="1:9" s="300" customFormat="1" ht="28.5" customHeight="1">
      <c r="A10" s="486" t="s">
        <v>282</v>
      </c>
      <c r="B10" s="487"/>
      <c r="C10" s="450" t="str">
        <f>"일금  "&amp;NUMBERSTRING(G24,1)&amp;" 원정 (\" &amp;TEXT(G24,"#,### )    V.A.T 포함")</f>
        <v>일금  삼백팔십구만구천오백 원정 (\3,899,500 )    V.A.T 포함</v>
      </c>
      <c r="D10" s="451"/>
      <c r="E10" s="451"/>
      <c r="F10" s="451"/>
      <c r="G10" s="451"/>
      <c r="H10" s="451"/>
      <c r="I10" s="452"/>
    </row>
    <row r="11" spans="1:9" s="305" customFormat="1" ht="28.5" customHeight="1">
      <c r="A11" s="301" t="s">
        <v>283</v>
      </c>
      <c r="B11" s="302" t="s">
        <v>284</v>
      </c>
      <c r="C11" s="303" t="s">
        <v>285</v>
      </c>
      <c r="D11" s="302" t="s">
        <v>286</v>
      </c>
      <c r="E11" s="302" t="s">
        <v>28</v>
      </c>
      <c r="F11" s="302" t="s">
        <v>287</v>
      </c>
      <c r="G11" s="488" t="s">
        <v>288</v>
      </c>
      <c r="H11" s="488"/>
      <c r="I11" s="304" t="s">
        <v>289</v>
      </c>
    </row>
    <row r="12" spans="1:9" s="305" customFormat="1" ht="24" customHeight="1">
      <c r="A12" s="489" t="s">
        <v>301</v>
      </c>
      <c r="B12" s="490"/>
      <c r="C12" s="490"/>
      <c r="D12" s="490"/>
      <c r="E12" s="490"/>
      <c r="F12" s="490"/>
      <c r="G12" s="490"/>
      <c r="H12" s="490"/>
      <c r="I12" s="491"/>
    </row>
    <row r="13" spans="1:9" s="313" customFormat="1" ht="31.5" customHeight="1">
      <c r="A13" s="306">
        <v>1</v>
      </c>
      <c r="B13" s="307" t="s">
        <v>230</v>
      </c>
      <c r="C13" s="308" t="s">
        <v>232</v>
      </c>
      <c r="D13" s="309" t="s">
        <v>250</v>
      </c>
      <c r="E13" s="310">
        <v>0</v>
      </c>
      <c r="F13" s="311">
        <v>0</v>
      </c>
      <c r="G13" s="484">
        <f>E13*F13</f>
        <v>0</v>
      </c>
      <c r="H13" s="485"/>
      <c r="I13" s="312" t="s">
        <v>306</v>
      </c>
    </row>
    <row r="14" spans="1:9" s="313" customFormat="1" ht="25.5" customHeight="1">
      <c r="A14" s="306">
        <v>2</v>
      </c>
      <c r="B14" s="314" t="s">
        <v>305</v>
      </c>
      <c r="C14" s="315" t="s">
        <v>302</v>
      </c>
      <c r="D14" s="309" t="s">
        <v>303</v>
      </c>
      <c r="E14" s="316">
        <v>27</v>
      </c>
      <c r="F14" s="317">
        <v>5000</v>
      </c>
      <c r="G14" s="484">
        <f t="shared" ref="G14:G21" si="0">E14*F14</f>
        <v>135000</v>
      </c>
      <c r="H14" s="485"/>
      <c r="I14" s="318"/>
    </row>
    <row r="15" spans="1:9" s="313" customFormat="1" ht="25.5" customHeight="1">
      <c r="A15" s="306">
        <v>3</v>
      </c>
      <c r="B15" s="314" t="s">
        <v>247</v>
      </c>
      <c r="C15" s="315" t="s">
        <v>304</v>
      </c>
      <c r="D15" s="309" t="s">
        <v>250</v>
      </c>
      <c r="E15" s="316">
        <v>1</v>
      </c>
      <c r="F15" s="317">
        <v>2700000</v>
      </c>
      <c r="G15" s="484">
        <f t="shared" si="0"/>
        <v>2700000</v>
      </c>
      <c r="H15" s="485"/>
      <c r="I15" s="319" t="s">
        <v>290</v>
      </c>
    </row>
    <row r="16" spans="1:9" s="305" customFormat="1" ht="25.5" customHeight="1">
      <c r="A16" s="306">
        <v>4</v>
      </c>
      <c r="B16" s="307" t="s">
        <v>222</v>
      </c>
      <c r="C16" s="320" t="s">
        <v>224</v>
      </c>
      <c r="D16" s="309" t="s">
        <v>228</v>
      </c>
      <c r="E16" s="310">
        <v>2</v>
      </c>
      <c r="F16" s="311">
        <v>135000</v>
      </c>
      <c r="G16" s="484">
        <f t="shared" si="0"/>
        <v>270000</v>
      </c>
      <c r="H16" s="485"/>
      <c r="I16" s="312"/>
    </row>
    <row r="17" spans="1:9" s="313" customFormat="1" ht="25.5" customHeight="1">
      <c r="A17" s="306">
        <v>5</v>
      </c>
      <c r="B17" s="307" t="s">
        <v>222</v>
      </c>
      <c r="C17" s="320" t="s">
        <v>226</v>
      </c>
      <c r="D17" s="309" t="s">
        <v>228</v>
      </c>
      <c r="E17" s="310">
        <v>1</v>
      </c>
      <c r="F17" s="311">
        <v>440000</v>
      </c>
      <c r="G17" s="484">
        <f t="shared" si="0"/>
        <v>440000</v>
      </c>
      <c r="H17" s="485"/>
      <c r="I17" s="312"/>
    </row>
    <row r="18" spans="1:9" s="313" customFormat="1" ht="25.5" customHeight="1">
      <c r="A18" s="306">
        <v>6</v>
      </c>
      <c r="B18" s="307"/>
      <c r="C18" s="320"/>
      <c r="D18" s="309"/>
      <c r="E18" s="310"/>
      <c r="F18" s="311"/>
      <c r="G18" s="484">
        <f t="shared" si="0"/>
        <v>0</v>
      </c>
      <c r="H18" s="485"/>
      <c r="I18" s="318"/>
    </row>
    <row r="19" spans="1:9" s="313" customFormat="1" ht="25.5" customHeight="1">
      <c r="A19" s="306">
        <v>7</v>
      </c>
      <c r="B19" s="307"/>
      <c r="C19" s="320"/>
      <c r="D19" s="309"/>
      <c r="E19" s="310"/>
      <c r="F19" s="311"/>
      <c r="G19" s="484">
        <f t="shared" si="0"/>
        <v>0</v>
      </c>
      <c r="H19" s="485"/>
      <c r="I19" s="312"/>
    </row>
    <row r="20" spans="1:9" s="313" customFormat="1" ht="25.5" customHeight="1">
      <c r="A20" s="306">
        <v>8</v>
      </c>
      <c r="B20" s="321"/>
      <c r="C20" s="320"/>
      <c r="D20" s="309"/>
      <c r="E20" s="310"/>
      <c r="F20" s="317"/>
      <c r="G20" s="484">
        <f t="shared" si="0"/>
        <v>0</v>
      </c>
      <c r="H20" s="485"/>
      <c r="I20" s="318"/>
    </row>
    <row r="21" spans="1:9" s="313" customFormat="1" ht="25.5" customHeight="1">
      <c r="A21" s="306">
        <v>9</v>
      </c>
      <c r="B21" s="321"/>
      <c r="C21" s="314"/>
      <c r="D21" s="309"/>
      <c r="E21" s="316"/>
      <c r="F21" s="317"/>
      <c r="G21" s="484">
        <f t="shared" si="0"/>
        <v>0</v>
      </c>
      <c r="H21" s="485"/>
      <c r="I21" s="319"/>
    </row>
    <row r="22" spans="1:9" s="324" customFormat="1" ht="24" customHeight="1">
      <c r="A22" s="497" t="s">
        <v>291</v>
      </c>
      <c r="B22" s="498"/>
      <c r="C22" s="498"/>
      <c r="D22" s="499"/>
      <c r="E22" s="499"/>
      <c r="F22" s="322"/>
      <c r="G22" s="500">
        <f>SUM(G13:H21)</f>
        <v>3545000</v>
      </c>
      <c r="H22" s="500"/>
      <c r="I22" s="323"/>
    </row>
    <row r="23" spans="1:9" s="324" customFormat="1" ht="24" customHeight="1">
      <c r="A23" s="501" t="s">
        <v>292</v>
      </c>
      <c r="B23" s="502"/>
      <c r="C23" s="502"/>
      <c r="D23" s="502"/>
      <c r="E23" s="502"/>
      <c r="F23" s="325"/>
      <c r="G23" s="503">
        <f>G22*0.1</f>
        <v>354500</v>
      </c>
      <c r="H23" s="503"/>
      <c r="I23" s="323"/>
    </row>
    <row r="24" spans="1:9" s="324" customFormat="1" ht="24" customHeight="1">
      <c r="A24" s="504" t="s">
        <v>293</v>
      </c>
      <c r="B24" s="505"/>
      <c r="C24" s="505"/>
      <c r="D24" s="505"/>
      <c r="E24" s="505"/>
      <c r="F24" s="326"/>
      <c r="G24" s="506">
        <f>SUM(G22:H23)</f>
        <v>3899500</v>
      </c>
      <c r="H24" s="506"/>
      <c r="I24" s="327"/>
    </row>
    <row r="25" spans="1:9" s="331" customFormat="1" ht="23.45" customHeight="1">
      <c r="A25" s="328" t="s">
        <v>294</v>
      </c>
      <c r="B25" s="329"/>
      <c r="C25" s="329"/>
      <c r="D25" s="329"/>
      <c r="E25" s="329"/>
      <c r="F25" s="329"/>
      <c r="G25" s="329"/>
      <c r="H25" s="329"/>
      <c r="I25" s="330"/>
    </row>
    <row r="26" spans="1:9" s="331" customFormat="1" ht="23.45" customHeight="1">
      <c r="A26" s="332" t="s">
        <v>295</v>
      </c>
      <c r="B26" s="333"/>
      <c r="C26" s="333"/>
      <c r="D26" s="333"/>
      <c r="E26" s="333"/>
      <c r="F26" s="333"/>
      <c r="G26" s="333"/>
      <c r="H26" s="333"/>
      <c r="I26" s="334"/>
    </row>
    <row r="27" spans="1:9" s="331" customFormat="1" ht="23.45" customHeight="1">
      <c r="A27" s="332" t="s">
        <v>307</v>
      </c>
      <c r="B27" s="333"/>
      <c r="C27" s="333"/>
      <c r="D27" s="333"/>
      <c r="E27" s="333"/>
      <c r="F27" s="333"/>
      <c r="G27" s="333"/>
      <c r="H27" s="333"/>
      <c r="I27" s="334"/>
    </row>
    <row r="28" spans="1:9" s="331" customFormat="1" ht="9" customHeight="1" thickBot="1">
      <c r="A28" s="492"/>
      <c r="B28" s="493"/>
      <c r="C28" s="493"/>
      <c r="D28" s="493"/>
      <c r="E28" s="493"/>
      <c r="F28" s="493"/>
      <c r="G28" s="493"/>
      <c r="H28" s="493"/>
      <c r="I28" s="494"/>
    </row>
    <row r="29" spans="1:9" s="331" customFormat="1" ht="6" customHeight="1">
      <c r="A29" s="333"/>
      <c r="B29" s="333"/>
      <c r="C29" s="333"/>
      <c r="D29" s="333"/>
      <c r="E29" s="333"/>
      <c r="F29" s="333"/>
      <c r="G29" s="333"/>
      <c r="H29" s="333"/>
      <c r="I29" s="333"/>
    </row>
    <row r="30" spans="1:9" s="331" customFormat="1" ht="27.95" customHeight="1">
      <c r="A30" s="495" t="s">
        <v>296</v>
      </c>
      <c r="B30" s="496"/>
      <c r="C30" s="496"/>
      <c r="D30" s="496"/>
      <c r="E30" s="496"/>
      <c r="F30" s="496"/>
      <c r="G30" s="496"/>
      <c r="H30" s="496"/>
      <c r="I30" s="496"/>
    </row>
  </sheetData>
  <mergeCells count="38">
    <mergeCell ref="A28:I28"/>
    <mergeCell ref="A30:I30"/>
    <mergeCell ref="G21:H21"/>
    <mergeCell ref="A22:E22"/>
    <mergeCell ref="G22:H22"/>
    <mergeCell ref="A23:E23"/>
    <mergeCell ref="G23:H23"/>
    <mergeCell ref="A24:E24"/>
    <mergeCell ref="G24:H24"/>
    <mergeCell ref="H8:I8"/>
    <mergeCell ref="G20:H20"/>
    <mergeCell ref="A10:B10"/>
    <mergeCell ref="C10:I10"/>
    <mergeCell ref="G11:H11"/>
    <mergeCell ref="A12:I12"/>
    <mergeCell ref="G13:H13"/>
    <mergeCell ref="G14:H14"/>
    <mergeCell ref="G15:H15"/>
    <mergeCell ref="G16:H16"/>
    <mergeCell ref="G17:H17"/>
    <mergeCell ref="G18:H18"/>
    <mergeCell ref="G19:H19"/>
    <mergeCell ref="A9:B9"/>
    <mergeCell ref="C9:I9"/>
    <mergeCell ref="A1:I1"/>
    <mergeCell ref="A2:I2"/>
    <mergeCell ref="A3:B3"/>
    <mergeCell ref="D3:D8"/>
    <mergeCell ref="F3:I3"/>
    <mergeCell ref="A4:B4"/>
    <mergeCell ref="F4:I4"/>
    <mergeCell ref="A5:C5"/>
    <mergeCell ref="F5:I5"/>
    <mergeCell ref="A6:C6"/>
    <mergeCell ref="F6:I6"/>
    <mergeCell ref="A7:C7"/>
    <mergeCell ref="F7:I7"/>
    <mergeCell ref="A8:C8"/>
  </mergeCells>
  <phoneticPr fontId="2" type="noConversion"/>
  <printOptions horizontalCentered="1"/>
  <pageMargins left="0.11811023622047245" right="0.11811023622047245" top="0.59055118110236227" bottom="0.23622047244094491" header="0.31496062992125984" footer="7.874015748031496E-2"/>
  <pageSetup paperSize="9" scale="9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showGridLines="0" zoomScale="80" zoomScaleNormal="80" zoomScaleSheetLayoutView="75" workbookViewId="0">
      <selection activeCell="L27" sqref="L27"/>
    </sheetView>
  </sheetViews>
  <sheetFormatPr defaultRowHeight="15"/>
  <cols>
    <col min="1" max="1" width="6.28515625" style="165" customWidth="1"/>
    <col min="2" max="2" width="35.140625" style="185" customWidth="1"/>
    <col min="3" max="3" width="33.7109375" style="165" customWidth="1"/>
    <col min="4" max="4" width="9.42578125" style="165" customWidth="1"/>
    <col min="5" max="5" width="10" style="165" customWidth="1"/>
    <col min="6" max="7" width="20.42578125" style="165" customWidth="1"/>
    <col min="8" max="8" width="20.42578125" style="186" customWidth="1"/>
    <col min="9" max="11" width="15.140625" style="164" hidden="1" customWidth="1"/>
    <col min="12" max="12" width="1.42578125" style="165" customWidth="1"/>
    <col min="13" max="13" width="19" style="166" customWidth="1"/>
    <col min="14" max="14" width="15.7109375" style="166" bestFit="1" customWidth="1"/>
    <col min="15" max="15" width="14.5703125" style="165" bestFit="1" customWidth="1"/>
    <col min="16" max="256" width="9.140625" style="165"/>
    <col min="257" max="257" width="6.28515625" style="165" customWidth="1"/>
    <col min="258" max="258" width="34.42578125" style="165" customWidth="1"/>
    <col min="259" max="259" width="35.85546875" style="165" customWidth="1"/>
    <col min="260" max="260" width="9.42578125" style="165" customWidth="1"/>
    <col min="261" max="261" width="10" style="165" customWidth="1"/>
    <col min="262" max="262" width="21.5703125" style="165" customWidth="1"/>
    <col min="263" max="263" width="22.85546875" style="165" customWidth="1"/>
    <col min="264" max="264" width="20.140625" style="165" customWidth="1"/>
    <col min="265" max="267" width="0" style="165" hidden="1" customWidth="1"/>
    <col min="268" max="268" width="1.42578125" style="165" customWidth="1"/>
    <col min="269" max="269" width="19" style="165" customWidth="1"/>
    <col min="270" max="270" width="15.7109375" style="165" bestFit="1" customWidth="1"/>
    <col min="271" max="271" width="14.5703125" style="165" bestFit="1" customWidth="1"/>
    <col min="272" max="512" width="9.140625" style="165"/>
    <col min="513" max="513" width="6.28515625" style="165" customWidth="1"/>
    <col min="514" max="514" width="34.42578125" style="165" customWidth="1"/>
    <col min="515" max="515" width="35.85546875" style="165" customWidth="1"/>
    <col min="516" max="516" width="9.42578125" style="165" customWidth="1"/>
    <col min="517" max="517" width="10" style="165" customWidth="1"/>
    <col min="518" max="518" width="21.5703125" style="165" customWidth="1"/>
    <col min="519" max="519" width="22.85546875" style="165" customWidth="1"/>
    <col min="520" max="520" width="20.140625" style="165" customWidth="1"/>
    <col min="521" max="523" width="0" style="165" hidden="1" customWidth="1"/>
    <col min="524" max="524" width="1.42578125" style="165" customWidth="1"/>
    <col min="525" max="525" width="19" style="165" customWidth="1"/>
    <col min="526" max="526" width="15.7109375" style="165" bestFit="1" customWidth="1"/>
    <col min="527" max="527" width="14.5703125" style="165" bestFit="1" customWidth="1"/>
    <col min="528" max="768" width="9.140625" style="165"/>
    <col min="769" max="769" width="6.28515625" style="165" customWidth="1"/>
    <col min="770" max="770" width="34.42578125" style="165" customWidth="1"/>
    <col min="771" max="771" width="35.85546875" style="165" customWidth="1"/>
    <col min="772" max="772" width="9.42578125" style="165" customWidth="1"/>
    <col min="773" max="773" width="10" style="165" customWidth="1"/>
    <col min="774" max="774" width="21.5703125" style="165" customWidth="1"/>
    <col min="775" max="775" width="22.85546875" style="165" customWidth="1"/>
    <col min="776" max="776" width="20.140625" style="165" customWidth="1"/>
    <col min="777" max="779" width="0" style="165" hidden="1" customWidth="1"/>
    <col min="780" max="780" width="1.42578125" style="165" customWidth="1"/>
    <col min="781" max="781" width="19" style="165" customWidth="1"/>
    <col min="782" max="782" width="15.7109375" style="165" bestFit="1" customWidth="1"/>
    <col min="783" max="783" width="14.5703125" style="165" bestFit="1" customWidth="1"/>
    <col min="784" max="1024" width="9.140625" style="165"/>
    <col min="1025" max="1025" width="6.28515625" style="165" customWidth="1"/>
    <col min="1026" max="1026" width="34.42578125" style="165" customWidth="1"/>
    <col min="1027" max="1027" width="35.85546875" style="165" customWidth="1"/>
    <col min="1028" max="1028" width="9.42578125" style="165" customWidth="1"/>
    <col min="1029" max="1029" width="10" style="165" customWidth="1"/>
    <col min="1030" max="1030" width="21.5703125" style="165" customWidth="1"/>
    <col min="1031" max="1031" width="22.85546875" style="165" customWidth="1"/>
    <col min="1032" max="1032" width="20.140625" style="165" customWidth="1"/>
    <col min="1033" max="1035" width="0" style="165" hidden="1" customWidth="1"/>
    <col min="1036" max="1036" width="1.42578125" style="165" customWidth="1"/>
    <col min="1037" max="1037" width="19" style="165" customWidth="1"/>
    <col min="1038" max="1038" width="15.7109375" style="165" bestFit="1" customWidth="1"/>
    <col min="1039" max="1039" width="14.5703125" style="165" bestFit="1" customWidth="1"/>
    <col min="1040" max="1280" width="9.140625" style="165"/>
    <col min="1281" max="1281" width="6.28515625" style="165" customWidth="1"/>
    <col min="1282" max="1282" width="34.42578125" style="165" customWidth="1"/>
    <col min="1283" max="1283" width="35.85546875" style="165" customWidth="1"/>
    <col min="1284" max="1284" width="9.42578125" style="165" customWidth="1"/>
    <col min="1285" max="1285" width="10" style="165" customWidth="1"/>
    <col min="1286" max="1286" width="21.5703125" style="165" customWidth="1"/>
    <col min="1287" max="1287" width="22.85546875" style="165" customWidth="1"/>
    <col min="1288" max="1288" width="20.140625" style="165" customWidth="1"/>
    <col min="1289" max="1291" width="0" style="165" hidden="1" customWidth="1"/>
    <col min="1292" max="1292" width="1.42578125" style="165" customWidth="1"/>
    <col min="1293" max="1293" width="19" style="165" customWidth="1"/>
    <col min="1294" max="1294" width="15.7109375" style="165" bestFit="1" customWidth="1"/>
    <col min="1295" max="1295" width="14.5703125" style="165" bestFit="1" customWidth="1"/>
    <col min="1296" max="1536" width="9.140625" style="165"/>
    <col min="1537" max="1537" width="6.28515625" style="165" customWidth="1"/>
    <col min="1538" max="1538" width="34.42578125" style="165" customWidth="1"/>
    <col min="1539" max="1539" width="35.85546875" style="165" customWidth="1"/>
    <col min="1540" max="1540" width="9.42578125" style="165" customWidth="1"/>
    <col min="1541" max="1541" width="10" style="165" customWidth="1"/>
    <col min="1542" max="1542" width="21.5703125" style="165" customWidth="1"/>
    <col min="1543" max="1543" width="22.85546875" style="165" customWidth="1"/>
    <col min="1544" max="1544" width="20.140625" style="165" customWidth="1"/>
    <col min="1545" max="1547" width="0" style="165" hidden="1" customWidth="1"/>
    <col min="1548" max="1548" width="1.42578125" style="165" customWidth="1"/>
    <col min="1549" max="1549" width="19" style="165" customWidth="1"/>
    <col min="1550" max="1550" width="15.7109375" style="165" bestFit="1" customWidth="1"/>
    <col min="1551" max="1551" width="14.5703125" style="165" bestFit="1" customWidth="1"/>
    <col min="1552" max="1792" width="9.140625" style="165"/>
    <col min="1793" max="1793" width="6.28515625" style="165" customWidth="1"/>
    <col min="1794" max="1794" width="34.42578125" style="165" customWidth="1"/>
    <col min="1795" max="1795" width="35.85546875" style="165" customWidth="1"/>
    <col min="1796" max="1796" width="9.42578125" style="165" customWidth="1"/>
    <col min="1797" max="1797" width="10" style="165" customWidth="1"/>
    <col min="1798" max="1798" width="21.5703125" style="165" customWidth="1"/>
    <col min="1799" max="1799" width="22.85546875" style="165" customWidth="1"/>
    <col min="1800" max="1800" width="20.140625" style="165" customWidth="1"/>
    <col min="1801" max="1803" width="0" style="165" hidden="1" customWidth="1"/>
    <col min="1804" max="1804" width="1.42578125" style="165" customWidth="1"/>
    <col min="1805" max="1805" width="19" style="165" customWidth="1"/>
    <col min="1806" max="1806" width="15.7109375" style="165" bestFit="1" customWidth="1"/>
    <col min="1807" max="1807" width="14.5703125" style="165" bestFit="1" customWidth="1"/>
    <col min="1808" max="2048" width="9.140625" style="165"/>
    <col min="2049" max="2049" width="6.28515625" style="165" customWidth="1"/>
    <col min="2050" max="2050" width="34.42578125" style="165" customWidth="1"/>
    <col min="2051" max="2051" width="35.85546875" style="165" customWidth="1"/>
    <col min="2052" max="2052" width="9.42578125" style="165" customWidth="1"/>
    <col min="2053" max="2053" width="10" style="165" customWidth="1"/>
    <col min="2054" max="2054" width="21.5703125" style="165" customWidth="1"/>
    <col min="2055" max="2055" width="22.85546875" style="165" customWidth="1"/>
    <col min="2056" max="2056" width="20.140625" style="165" customWidth="1"/>
    <col min="2057" max="2059" width="0" style="165" hidden="1" customWidth="1"/>
    <col min="2060" max="2060" width="1.42578125" style="165" customWidth="1"/>
    <col min="2061" max="2061" width="19" style="165" customWidth="1"/>
    <col min="2062" max="2062" width="15.7109375" style="165" bestFit="1" customWidth="1"/>
    <col min="2063" max="2063" width="14.5703125" style="165" bestFit="1" customWidth="1"/>
    <col min="2064" max="2304" width="9.140625" style="165"/>
    <col min="2305" max="2305" width="6.28515625" style="165" customWidth="1"/>
    <col min="2306" max="2306" width="34.42578125" style="165" customWidth="1"/>
    <col min="2307" max="2307" width="35.85546875" style="165" customWidth="1"/>
    <col min="2308" max="2308" width="9.42578125" style="165" customWidth="1"/>
    <col min="2309" max="2309" width="10" style="165" customWidth="1"/>
    <col min="2310" max="2310" width="21.5703125" style="165" customWidth="1"/>
    <col min="2311" max="2311" width="22.85546875" style="165" customWidth="1"/>
    <col min="2312" max="2312" width="20.140625" style="165" customWidth="1"/>
    <col min="2313" max="2315" width="0" style="165" hidden="1" customWidth="1"/>
    <col min="2316" max="2316" width="1.42578125" style="165" customWidth="1"/>
    <col min="2317" max="2317" width="19" style="165" customWidth="1"/>
    <col min="2318" max="2318" width="15.7109375" style="165" bestFit="1" customWidth="1"/>
    <col min="2319" max="2319" width="14.5703125" style="165" bestFit="1" customWidth="1"/>
    <col min="2320" max="2560" width="9.140625" style="165"/>
    <col min="2561" max="2561" width="6.28515625" style="165" customWidth="1"/>
    <col min="2562" max="2562" width="34.42578125" style="165" customWidth="1"/>
    <col min="2563" max="2563" width="35.85546875" style="165" customWidth="1"/>
    <col min="2564" max="2564" width="9.42578125" style="165" customWidth="1"/>
    <col min="2565" max="2565" width="10" style="165" customWidth="1"/>
    <col min="2566" max="2566" width="21.5703125" style="165" customWidth="1"/>
    <col min="2567" max="2567" width="22.85546875" style="165" customWidth="1"/>
    <col min="2568" max="2568" width="20.140625" style="165" customWidth="1"/>
    <col min="2569" max="2571" width="0" style="165" hidden="1" customWidth="1"/>
    <col min="2572" max="2572" width="1.42578125" style="165" customWidth="1"/>
    <col min="2573" max="2573" width="19" style="165" customWidth="1"/>
    <col min="2574" max="2574" width="15.7109375" style="165" bestFit="1" customWidth="1"/>
    <col min="2575" max="2575" width="14.5703125" style="165" bestFit="1" customWidth="1"/>
    <col min="2576" max="2816" width="9.140625" style="165"/>
    <col min="2817" max="2817" width="6.28515625" style="165" customWidth="1"/>
    <col min="2818" max="2818" width="34.42578125" style="165" customWidth="1"/>
    <col min="2819" max="2819" width="35.85546875" style="165" customWidth="1"/>
    <col min="2820" max="2820" width="9.42578125" style="165" customWidth="1"/>
    <col min="2821" max="2821" width="10" style="165" customWidth="1"/>
    <col min="2822" max="2822" width="21.5703125" style="165" customWidth="1"/>
    <col min="2823" max="2823" width="22.85546875" style="165" customWidth="1"/>
    <col min="2824" max="2824" width="20.140625" style="165" customWidth="1"/>
    <col min="2825" max="2827" width="0" style="165" hidden="1" customWidth="1"/>
    <col min="2828" max="2828" width="1.42578125" style="165" customWidth="1"/>
    <col min="2829" max="2829" width="19" style="165" customWidth="1"/>
    <col min="2830" max="2830" width="15.7109375" style="165" bestFit="1" customWidth="1"/>
    <col min="2831" max="2831" width="14.5703125" style="165" bestFit="1" customWidth="1"/>
    <col min="2832" max="3072" width="9.140625" style="165"/>
    <col min="3073" max="3073" width="6.28515625" style="165" customWidth="1"/>
    <col min="3074" max="3074" width="34.42578125" style="165" customWidth="1"/>
    <col min="3075" max="3075" width="35.85546875" style="165" customWidth="1"/>
    <col min="3076" max="3076" width="9.42578125" style="165" customWidth="1"/>
    <col min="3077" max="3077" width="10" style="165" customWidth="1"/>
    <col min="3078" max="3078" width="21.5703125" style="165" customWidth="1"/>
    <col min="3079" max="3079" width="22.85546875" style="165" customWidth="1"/>
    <col min="3080" max="3080" width="20.140625" style="165" customWidth="1"/>
    <col min="3081" max="3083" width="0" style="165" hidden="1" customWidth="1"/>
    <col min="3084" max="3084" width="1.42578125" style="165" customWidth="1"/>
    <col min="3085" max="3085" width="19" style="165" customWidth="1"/>
    <col min="3086" max="3086" width="15.7109375" style="165" bestFit="1" customWidth="1"/>
    <col min="3087" max="3087" width="14.5703125" style="165" bestFit="1" customWidth="1"/>
    <col min="3088" max="3328" width="9.140625" style="165"/>
    <col min="3329" max="3329" width="6.28515625" style="165" customWidth="1"/>
    <col min="3330" max="3330" width="34.42578125" style="165" customWidth="1"/>
    <col min="3331" max="3331" width="35.85546875" style="165" customWidth="1"/>
    <col min="3332" max="3332" width="9.42578125" style="165" customWidth="1"/>
    <col min="3333" max="3333" width="10" style="165" customWidth="1"/>
    <col min="3334" max="3334" width="21.5703125" style="165" customWidth="1"/>
    <col min="3335" max="3335" width="22.85546875" style="165" customWidth="1"/>
    <col min="3336" max="3336" width="20.140625" style="165" customWidth="1"/>
    <col min="3337" max="3339" width="0" style="165" hidden="1" customWidth="1"/>
    <col min="3340" max="3340" width="1.42578125" style="165" customWidth="1"/>
    <col min="3341" max="3341" width="19" style="165" customWidth="1"/>
    <col min="3342" max="3342" width="15.7109375" style="165" bestFit="1" customWidth="1"/>
    <col min="3343" max="3343" width="14.5703125" style="165" bestFit="1" customWidth="1"/>
    <col min="3344" max="3584" width="9.140625" style="165"/>
    <col min="3585" max="3585" width="6.28515625" style="165" customWidth="1"/>
    <col min="3586" max="3586" width="34.42578125" style="165" customWidth="1"/>
    <col min="3587" max="3587" width="35.85546875" style="165" customWidth="1"/>
    <col min="3588" max="3588" width="9.42578125" style="165" customWidth="1"/>
    <col min="3589" max="3589" width="10" style="165" customWidth="1"/>
    <col min="3590" max="3590" width="21.5703125" style="165" customWidth="1"/>
    <col min="3591" max="3591" width="22.85546875" style="165" customWidth="1"/>
    <col min="3592" max="3592" width="20.140625" style="165" customWidth="1"/>
    <col min="3593" max="3595" width="0" style="165" hidden="1" customWidth="1"/>
    <col min="3596" max="3596" width="1.42578125" style="165" customWidth="1"/>
    <col min="3597" max="3597" width="19" style="165" customWidth="1"/>
    <col min="3598" max="3598" width="15.7109375" style="165" bestFit="1" customWidth="1"/>
    <col min="3599" max="3599" width="14.5703125" style="165" bestFit="1" customWidth="1"/>
    <col min="3600" max="3840" width="9.140625" style="165"/>
    <col min="3841" max="3841" width="6.28515625" style="165" customWidth="1"/>
    <col min="3842" max="3842" width="34.42578125" style="165" customWidth="1"/>
    <col min="3843" max="3843" width="35.85546875" style="165" customWidth="1"/>
    <col min="3844" max="3844" width="9.42578125" style="165" customWidth="1"/>
    <col min="3845" max="3845" width="10" style="165" customWidth="1"/>
    <col min="3846" max="3846" width="21.5703125" style="165" customWidth="1"/>
    <col min="3847" max="3847" width="22.85546875" style="165" customWidth="1"/>
    <col min="3848" max="3848" width="20.140625" style="165" customWidth="1"/>
    <col min="3849" max="3851" width="0" style="165" hidden="1" customWidth="1"/>
    <col min="3852" max="3852" width="1.42578125" style="165" customWidth="1"/>
    <col min="3853" max="3853" width="19" style="165" customWidth="1"/>
    <col min="3854" max="3854" width="15.7109375" style="165" bestFit="1" customWidth="1"/>
    <col min="3855" max="3855" width="14.5703125" style="165" bestFit="1" customWidth="1"/>
    <col min="3856" max="4096" width="9.140625" style="165"/>
    <col min="4097" max="4097" width="6.28515625" style="165" customWidth="1"/>
    <col min="4098" max="4098" width="34.42578125" style="165" customWidth="1"/>
    <col min="4099" max="4099" width="35.85546875" style="165" customWidth="1"/>
    <col min="4100" max="4100" width="9.42578125" style="165" customWidth="1"/>
    <col min="4101" max="4101" width="10" style="165" customWidth="1"/>
    <col min="4102" max="4102" width="21.5703125" style="165" customWidth="1"/>
    <col min="4103" max="4103" width="22.85546875" style="165" customWidth="1"/>
    <col min="4104" max="4104" width="20.140625" style="165" customWidth="1"/>
    <col min="4105" max="4107" width="0" style="165" hidden="1" customWidth="1"/>
    <col min="4108" max="4108" width="1.42578125" style="165" customWidth="1"/>
    <col min="4109" max="4109" width="19" style="165" customWidth="1"/>
    <col min="4110" max="4110" width="15.7109375" style="165" bestFit="1" customWidth="1"/>
    <col min="4111" max="4111" width="14.5703125" style="165" bestFit="1" customWidth="1"/>
    <col min="4112" max="4352" width="9.140625" style="165"/>
    <col min="4353" max="4353" width="6.28515625" style="165" customWidth="1"/>
    <col min="4354" max="4354" width="34.42578125" style="165" customWidth="1"/>
    <col min="4355" max="4355" width="35.85546875" style="165" customWidth="1"/>
    <col min="4356" max="4356" width="9.42578125" style="165" customWidth="1"/>
    <col min="4357" max="4357" width="10" style="165" customWidth="1"/>
    <col min="4358" max="4358" width="21.5703125" style="165" customWidth="1"/>
    <col min="4359" max="4359" width="22.85546875" style="165" customWidth="1"/>
    <col min="4360" max="4360" width="20.140625" style="165" customWidth="1"/>
    <col min="4361" max="4363" width="0" style="165" hidden="1" customWidth="1"/>
    <col min="4364" max="4364" width="1.42578125" style="165" customWidth="1"/>
    <col min="4365" max="4365" width="19" style="165" customWidth="1"/>
    <col min="4366" max="4366" width="15.7109375" style="165" bestFit="1" customWidth="1"/>
    <col min="4367" max="4367" width="14.5703125" style="165" bestFit="1" customWidth="1"/>
    <col min="4368" max="4608" width="9.140625" style="165"/>
    <col min="4609" max="4609" width="6.28515625" style="165" customWidth="1"/>
    <col min="4610" max="4610" width="34.42578125" style="165" customWidth="1"/>
    <col min="4611" max="4611" width="35.85546875" style="165" customWidth="1"/>
    <col min="4612" max="4612" width="9.42578125" style="165" customWidth="1"/>
    <col min="4613" max="4613" width="10" style="165" customWidth="1"/>
    <col min="4614" max="4614" width="21.5703125" style="165" customWidth="1"/>
    <col min="4615" max="4615" width="22.85546875" style="165" customWidth="1"/>
    <col min="4616" max="4616" width="20.140625" style="165" customWidth="1"/>
    <col min="4617" max="4619" width="0" style="165" hidden="1" customWidth="1"/>
    <col min="4620" max="4620" width="1.42578125" style="165" customWidth="1"/>
    <col min="4621" max="4621" width="19" style="165" customWidth="1"/>
    <col min="4622" max="4622" width="15.7109375" style="165" bestFit="1" customWidth="1"/>
    <col min="4623" max="4623" width="14.5703125" style="165" bestFit="1" customWidth="1"/>
    <col min="4624" max="4864" width="9.140625" style="165"/>
    <col min="4865" max="4865" width="6.28515625" style="165" customWidth="1"/>
    <col min="4866" max="4866" width="34.42578125" style="165" customWidth="1"/>
    <col min="4867" max="4867" width="35.85546875" style="165" customWidth="1"/>
    <col min="4868" max="4868" width="9.42578125" style="165" customWidth="1"/>
    <col min="4869" max="4869" width="10" style="165" customWidth="1"/>
    <col min="4870" max="4870" width="21.5703125" style="165" customWidth="1"/>
    <col min="4871" max="4871" width="22.85546875" style="165" customWidth="1"/>
    <col min="4872" max="4872" width="20.140625" style="165" customWidth="1"/>
    <col min="4873" max="4875" width="0" style="165" hidden="1" customWidth="1"/>
    <col min="4876" max="4876" width="1.42578125" style="165" customWidth="1"/>
    <col min="4877" max="4877" width="19" style="165" customWidth="1"/>
    <col min="4878" max="4878" width="15.7109375" style="165" bestFit="1" customWidth="1"/>
    <col min="4879" max="4879" width="14.5703125" style="165" bestFit="1" customWidth="1"/>
    <col min="4880" max="5120" width="9.140625" style="165"/>
    <col min="5121" max="5121" width="6.28515625" style="165" customWidth="1"/>
    <col min="5122" max="5122" width="34.42578125" style="165" customWidth="1"/>
    <col min="5123" max="5123" width="35.85546875" style="165" customWidth="1"/>
    <col min="5124" max="5124" width="9.42578125" style="165" customWidth="1"/>
    <col min="5125" max="5125" width="10" style="165" customWidth="1"/>
    <col min="5126" max="5126" width="21.5703125" style="165" customWidth="1"/>
    <col min="5127" max="5127" width="22.85546875" style="165" customWidth="1"/>
    <col min="5128" max="5128" width="20.140625" style="165" customWidth="1"/>
    <col min="5129" max="5131" width="0" style="165" hidden="1" customWidth="1"/>
    <col min="5132" max="5132" width="1.42578125" style="165" customWidth="1"/>
    <col min="5133" max="5133" width="19" style="165" customWidth="1"/>
    <col min="5134" max="5134" width="15.7109375" style="165" bestFit="1" customWidth="1"/>
    <col min="5135" max="5135" width="14.5703125" style="165" bestFit="1" customWidth="1"/>
    <col min="5136" max="5376" width="9.140625" style="165"/>
    <col min="5377" max="5377" width="6.28515625" style="165" customWidth="1"/>
    <col min="5378" max="5378" width="34.42578125" style="165" customWidth="1"/>
    <col min="5379" max="5379" width="35.85546875" style="165" customWidth="1"/>
    <col min="5380" max="5380" width="9.42578125" style="165" customWidth="1"/>
    <col min="5381" max="5381" width="10" style="165" customWidth="1"/>
    <col min="5382" max="5382" width="21.5703125" style="165" customWidth="1"/>
    <col min="5383" max="5383" width="22.85546875" style="165" customWidth="1"/>
    <col min="5384" max="5384" width="20.140625" style="165" customWidth="1"/>
    <col min="5385" max="5387" width="0" style="165" hidden="1" customWidth="1"/>
    <col min="5388" max="5388" width="1.42578125" style="165" customWidth="1"/>
    <col min="5389" max="5389" width="19" style="165" customWidth="1"/>
    <col min="5390" max="5390" width="15.7109375" style="165" bestFit="1" customWidth="1"/>
    <col min="5391" max="5391" width="14.5703125" style="165" bestFit="1" customWidth="1"/>
    <col min="5392" max="5632" width="9.140625" style="165"/>
    <col min="5633" max="5633" width="6.28515625" style="165" customWidth="1"/>
    <col min="5634" max="5634" width="34.42578125" style="165" customWidth="1"/>
    <col min="5635" max="5635" width="35.85546875" style="165" customWidth="1"/>
    <col min="5636" max="5636" width="9.42578125" style="165" customWidth="1"/>
    <col min="5637" max="5637" width="10" style="165" customWidth="1"/>
    <col min="5638" max="5638" width="21.5703125" style="165" customWidth="1"/>
    <col min="5639" max="5639" width="22.85546875" style="165" customWidth="1"/>
    <col min="5640" max="5640" width="20.140625" style="165" customWidth="1"/>
    <col min="5641" max="5643" width="0" style="165" hidden="1" customWidth="1"/>
    <col min="5644" max="5644" width="1.42578125" style="165" customWidth="1"/>
    <col min="5645" max="5645" width="19" style="165" customWidth="1"/>
    <col min="5646" max="5646" width="15.7109375" style="165" bestFit="1" customWidth="1"/>
    <col min="5647" max="5647" width="14.5703125" style="165" bestFit="1" customWidth="1"/>
    <col min="5648" max="5888" width="9.140625" style="165"/>
    <col min="5889" max="5889" width="6.28515625" style="165" customWidth="1"/>
    <col min="5890" max="5890" width="34.42578125" style="165" customWidth="1"/>
    <col min="5891" max="5891" width="35.85546875" style="165" customWidth="1"/>
    <col min="5892" max="5892" width="9.42578125" style="165" customWidth="1"/>
    <col min="5893" max="5893" width="10" style="165" customWidth="1"/>
    <col min="5894" max="5894" width="21.5703125" style="165" customWidth="1"/>
    <col min="5895" max="5895" width="22.85546875" style="165" customWidth="1"/>
    <col min="5896" max="5896" width="20.140625" style="165" customWidth="1"/>
    <col min="5897" max="5899" width="0" style="165" hidden="1" customWidth="1"/>
    <col min="5900" max="5900" width="1.42578125" style="165" customWidth="1"/>
    <col min="5901" max="5901" width="19" style="165" customWidth="1"/>
    <col min="5902" max="5902" width="15.7109375" style="165" bestFit="1" customWidth="1"/>
    <col min="5903" max="5903" width="14.5703125" style="165" bestFit="1" customWidth="1"/>
    <col min="5904" max="6144" width="9.140625" style="165"/>
    <col min="6145" max="6145" width="6.28515625" style="165" customWidth="1"/>
    <col min="6146" max="6146" width="34.42578125" style="165" customWidth="1"/>
    <col min="6147" max="6147" width="35.85546875" style="165" customWidth="1"/>
    <col min="6148" max="6148" width="9.42578125" style="165" customWidth="1"/>
    <col min="6149" max="6149" width="10" style="165" customWidth="1"/>
    <col min="6150" max="6150" width="21.5703125" style="165" customWidth="1"/>
    <col min="6151" max="6151" width="22.85546875" style="165" customWidth="1"/>
    <col min="6152" max="6152" width="20.140625" style="165" customWidth="1"/>
    <col min="6153" max="6155" width="0" style="165" hidden="1" customWidth="1"/>
    <col min="6156" max="6156" width="1.42578125" style="165" customWidth="1"/>
    <col min="6157" max="6157" width="19" style="165" customWidth="1"/>
    <col min="6158" max="6158" width="15.7109375" style="165" bestFit="1" customWidth="1"/>
    <col min="6159" max="6159" width="14.5703125" style="165" bestFit="1" customWidth="1"/>
    <col min="6160" max="6400" width="9.140625" style="165"/>
    <col min="6401" max="6401" width="6.28515625" style="165" customWidth="1"/>
    <col min="6402" max="6402" width="34.42578125" style="165" customWidth="1"/>
    <col min="6403" max="6403" width="35.85546875" style="165" customWidth="1"/>
    <col min="6404" max="6404" width="9.42578125" style="165" customWidth="1"/>
    <col min="6405" max="6405" width="10" style="165" customWidth="1"/>
    <col min="6406" max="6406" width="21.5703125" style="165" customWidth="1"/>
    <col min="6407" max="6407" width="22.85546875" style="165" customWidth="1"/>
    <col min="6408" max="6408" width="20.140625" style="165" customWidth="1"/>
    <col min="6409" max="6411" width="0" style="165" hidden="1" customWidth="1"/>
    <col min="6412" max="6412" width="1.42578125" style="165" customWidth="1"/>
    <col min="6413" max="6413" width="19" style="165" customWidth="1"/>
    <col min="6414" max="6414" width="15.7109375" style="165" bestFit="1" customWidth="1"/>
    <col min="6415" max="6415" width="14.5703125" style="165" bestFit="1" customWidth="1"/>
    <col min="6416" max="6656" width="9.140625" style="165"/>
    <col min="6657" max="6657" width="6.28515625" style="165" customWidth="1"/>
    <col min="6658" max="6658" width="34.42578125" style="165" customWidth="1"/>
    <col min="6659" max="6659" width="35.85546875" style="165" customWidth="1"/>
    <col min="6660" max="6660" width="9.42578125" style="165" customWidth="1"/>
    <col min="6661" max="6661" width="10" style="165" customWidth="1"/>
    <col min="6662" max="6662" width="21.5703125" style="165" customWidth="1"/>
    <col min="6663" max="6663" width="22.85546875" style="165" customWidth="1"/>
    <col min="6664" max="6664" width="20.140625" style="165" customWidth="1"/>
    <col min="6665" max="6667" width="0" style="165" hidden="1" customWidth="1"/>
    <col min="6668" max="6668" width="1.42578125" style="165" customWidth="1"/>
    <col min="6669" max="6669" width="19" style="165" customWidth="1"/>
    <col min="6670" max="6670" width="15.7109375" style="165" bestFit="1" customWidth="1"/>
    <col min="6671" max="6671" width="14.5703125" style="165" bestFit="1" customWidth="1"/>
    <col min="6672" max="6912" width="9.140625" style="165"/>
    <col min="6913" max="6913" width="6.28515625" style="165" customWidth="1"/>
    <col min="6914" max="6914" width="34.42578125" style="165" customWidth="1"/>
    <col min="6915" max="6915" width="35.85546875" style="165" customWidth="1"/>
    <col min="6916" max="6916" width="9.42578125" style="165" customWidth="1"/>
    <col min="6917" max="6917" width="10" style="165" customWidth="1"/>
    <col min="6918" max="6918" width="21.5703125" style="165" customWidth="1"/>
    <col min="6919" max="6919" width="22.85546875" style="165" customWidth="1"/>
    <col min="6920" max="6920" width="20.140625" style="165" customWidth="1"/>
    <col min="6921" max="6923" width="0" style="165" hidden="1" customWidth="1"/>
    <col min="6924" max="6924" width="1.42578125" style="165" customWidth="1"/>
    <col min="6925" max="6925" width="19" style="165" customWidth="1"/>
    <col min="6926" max="6926" width="15.7109375" style="165" bestFit="1" customWidth="1"/>
    <col min="6927" max="6927" width="14.5703125" style="165" bestFit="1" customWidth="1"/>
    <col min="6928" max="7168" width="9.140625" style="165"/>
    <col min="7169" max="7169" width="6.28515625" style="165" customWidth="1"/>
    <col min="7170" max="7170" width="34.42578125" style="165" customWidth="1"/>
    <col min="7171" max="7171" width="35.85546875" style="165" customWidth="1"/>
    <col min="7172" max="7172" width="9.42578125" style="165" customWidth="1"/>
    <col min="7173" max="7173" width="10" style="165" customWidth="1"/>
    <col min="7174" max="7174" width="21.5703125" style="165" customWidth="1"/>
    <col min="7175" max="7175" width="22.85546875" style="165" customWidth="1"/>
    <col min="7176" max="7176" width="20.140625" style="165" customWidth="1"/>
    <col min="7177" max="7179" width="0" style="165" hidden="1" customWidth="1"/>
    <col min="7180" max="7180" width="1.42578125" style="165" customWidth="1"/>
    <col min="7181" max="7181" width="19" style="165" customWidth="1"/>
    <col min="7182" max="7182" width="15.7109375" style="165" bestFit="1" customWidth="1"/>
    <col min="7183" max="7183" width="14.5703125" style="165" bestFit="1" customWidth="1"/>
    <col min="7184" max="7424" width="9.140625" style="165"/>
    <col min="7425" max="7425" width="6.28515625" style="165" customWidth="1"/>
    <col min="7426" max="7426" width="34.42578125" style="165" customWidth="1"/>
    <col min="7427" max="7427" width="35.85546875" style="165" customWidth="1"/>
    <col min="7428" max="7428" width="9.42578125" style="165" customWidth="1"/>
    <col min="7429" max="7429" width="10" style="165" customWidth="1"/>
    <col min="7430" max="7430" width="21.5703125" style="165" customWidth="1"/>
    <col min="7431" max="7431" width="22.85546875" style="165" customWidth="1"/>
    <col min="7432" max="7432" width="20.140625" style="165" customWidth="1"/>
    <col min="7433" max="7435" width="0" style="165" hidden="1" customWidth="1"/>
    <col min="7436" max="7436" width="1.42578125" style="165" customWidth="1"/>
    <col min="7437" max="7437" width="19" style="165" customWidth="1"/>
    <col min="7438" max="7438" width="15.7109375" style="165" bestFit="1" customWidth="1"/>
    <col min="7439" max="7439" width="14.5703125" style="165" bestFit="1" customWidth="1"/>
    <col min="7440" max="7680" width="9.140625" style="165"/>
    <col min="7681" max="7681" width="6.28515625" style="165" customWidth="1"/>
    <col min="7682" max="7682" width="34.42578125" style="165" customWidth="1"/>
    <col min="7683" max="7683" width="35.85546875" style="165" customWidth="1"/>
    <col min="7684" max="7684" width="9.42578125" style="165" customWidth="1"/>
    <col min="7685" max="7685" width="10" style="165" customWidth="1"/>
    <col min="7686" max="7686" width="21.5703125" style="165" customWidth="1"/>
    <col min="7687" max="7687" width="22.85546875" style="165" customWidth="1"/>
    <col min="7688" max="7688" width="20.140625" style="165" customWidth="1"/>
    <col min="7689" max="7691" width="0" style="165" hidden="1" customWidth="1"/>
    <col min="7692" max="7692" width="1.42578125" style="165" customWidth="1"/>
    <col min="7693" max="7693" width="19" style="165" customWidth="1"/>
    <col min="7694" max="7694" width="15.7109375" style="165" bestFit="1" customWidth="1"/>
    <col min="7695" max="7695" width="14.5703125" style="165" bestFit="1" customWidth="1"/>
    <col min="7696" max="7936" width="9.140625" style="165"/>
    <col min="7937" max="7937" width="6.28515625" style="165" customWidth="1"/>
    <col min="7938" max="7938" width="34.42578125" style="165" customWidth="1"/>
    <col min="7939" max="7939" width="35.85546875" style="165" customWidth="1"/>
    <col min="7940" max="7940" width="9.42578125" style="165" customWidth="1"/>
    <col min="7941" max="7941" width="10" style="165" customWidth="1"/>
    <col min="7942" max="7942" width="21.5703125" style="165" customWidth="1"/>
    <col min="7943" max="7943" width="22.85546875" style="165" customWidth="1"/>
    <col min="7944" max="7944" width="20.140625" style="165" customWidth="1"/>
    <col min="7945" max="7947" width="0" style="165" hidden="1" customWidth="1"/>
    <col min="7948" max="7948" width="1.42578125" style="165" customWidth="1"/>
    <col min="7949" max="7949" width="19" style="165" customWidth="1"/>
    <col min="7950" max="7950" width="15.7109375" style="165" bestFit="1" customWidth="1"/>
    <col min="7951" max="7951" width="14.5703125" style="165" bestFit="1" customWidth="1"/>
    <col min="7952" max="8192" width="9.140625" style="165"/>
    <col min="8193" max="8193" width="6.28515625" style="165" customWidth="1"/>
    <col min="8194" max="8194" width="34.42578125" style="165" customWidth="1"/>
    <col min="8195" max="8195" width="35.85546875" style="165" customWidth="1"/>
    <col min="8196" max="8196" width="9.42578125" style="165" customWidth="1"/>
    <col min="8197" max="8197" width="10" style="165" customWidth="1"/>
    <col min="8198" max="8198" width="21.5703125" style="165" customWidth="1"/>
    <col min="8199" max="8199" width="22.85546875" style="165" customWidth="1"/>
    <col min="8200" max="8200" width="20.140625" style="165" customWidth="1"/>
    <col min="8201" max="8203" width="0" style="165" hidden="1" customWidth="1"/>
    <col min="8204" max="8204" width="1.42578125" style="165" customWidth="1"/>
    <col min="8205" max="8205" width="19" style="165" customWidth="1"/>
    <col min="8206" max="8206" width="15.7109375" style="165" bestFit="1" customWidth="1"/>
    <col min="8207" max="8207" width="14.5703125" style="165" bestFit="1" customWidth="1"/>
    <col min="8208" max="8448" width="9.140625" style="165"/>
    <col min="8449" max="8449" width="6.28515625" style="165" customWidth="1"/>
    <col min="8450" max="8450" width="34.42578125" style="165" customWidth="1"/>
    <col min="8451" max="8451" width="35.85546875" style="165" customWidth="1"/>
    <col min="8452" max="8452" width="9.42578125" style="165" customWidth="1"/>
    <col min="8453" max="8453" width="10" style="165" customWidth="1"/>
    <col min="8454" max="8454" width="21.5703125" style="165" customWidth="1"/>
    <col min="8455" max="8455" width="22.85546875" style="165" customWidth="1"/>
    <col min="8456" max="8456" width="20.140625" style="165" customWidth="1"/>
    <col min="8457" max="8459" width="0" style="165" hidden="1" customWidth="1"/>
    <col min="8460" max="8460" width="1.42578125" style="165" customWidth="1"/>
    <col min="8461" max="8461" width="19" style="165" customWidth="1"/>
    <col min="8462" max="8462" width="15.7109375" style="165" bestFit="1" customWidth="1"/>
    <col min="8463" max="8463" width="14.5703125" style="165" bestFit="1" customWidth="1"/>
    <col min="8464" max="8704" width="9.140625" style="165"/>
    <col min="8705" max="8705" width="6.28515625" style="165" customWidth="1"/>
    <col min="8706" max="8706" width="34.42578125" style="165" customWidth="1"/>
    <col min="8707" max="8707" width="35.85546875" style="165" customWidth="1"/>
    <col min="8708" max="8708" width="9.42578125" style="165" customWidth="1"/>
    <col min="8709" max="8709" width="10" style="165" customWidth="1"/>
    <col min="8710" max="8710" width="21.5703125" style="165" customWidth="1"/>
    <col min="8711" max="8711" width="22.85546875" style="165" customWidth="1"/>
    <col min="8712" max="8712" width="20.140625" style="165" customWidth="1"/>
    <col min="8713" max="8715" width="0" style="165" hidden="1" customWidth="1"/>
    <col min="8716" max="8716" width="1.42578125" style="165" customWidth="1"/>
    <col min="8717" max="8717" width="19" style="165" customWidth="1"/>
    <col min="8718" max="8718" width="15.7109375" style="165" bestFit="1" customWidth="1"/>
    <col min="8719" max="8719" width="14.5703125" style="165" bestFit="1" customWidth="1"/>
    <col min="8720" max="8960" width="9.140625" style="165"/>
    <col min="8961" max="8961" width="6.28515625" style="165" customWidth="1"/>
    <col min="8962" max="8962" width="34.42578125" style="165" customWidth="1"/>
    <col min="8963" max="8963" width="35.85546875" style="165" customWidth="1"/>
    <col min="8964" max="8964" width="9.42578125" style="165" customWidth="1"/>
    <col min="8965" max="8965" width="10" style="165" customWidth="1"/>
    <col min="8966" max="8966" width="21.5703125" style="165" customWidth="1"/>
    <col min="8967" max="8967" width="22.85546875" style="165" customWidth="1"/>
    <col min="8968" max="8968" width="20.140625" style="165" customWidth="1"/>
    <col min="8969" max="8971" width="0" style="165" hidden="1" customWidth="1"/>
    <col min="8972" max="8972" width="1.42578125" style="165" customWidth="1"/>
    <col min="8973" max="8973" width="19" style="165" customWidth="1"/>
    <col min="8974" max="8974" width="15.7109375" style="165" bestFit="1" customWidth="1"/>
    <col min="8975" max="8975" width="14.5703125" style="165" bestFit="1" customWidth="1"/>
    <col min="8976" max="9216" width="9.140625" style="165"/>
    <col min="9217" max="9217" width="6.28515625" style="165" customWidth="1"/>
    <col min="9218" max="9218" width="34.42578125" style="165" customWidth="1"/>
    <col min="9219" max="9219" width="35.85546875" style="165" customWidth="1"/>
    <col min="9220" max="9220" width="9.42578125" style="165" customWidth="1"/>
    <col min="9221" max="9221" width="10" style="165" customWidth="1"/>
    <col min="9222" max="9222" width="21.5703125" style="165" customWidth="1"/>
    <col min="9223" max="9223" width="22.85546875" style="165" customWidth="1"/>
    <col min="9224" max="9224" width="20.140625" style="165" customWidth="1"/>
    <col min="9225" max="9227" width="0" style="165" hidden="1" customWidth="1"/>
    <col min="9228" max="9228" width="1.42578125" style="165" customWidth="1"/>
    <col min="9229" max="9229" width="19" style="165" customWidth="1"/>
    <col min="9230" max="9230" width="15.7109375" style="165" bestFit="1" customWidth="1"/>
    <col min="9231" max="9231" width="14.5703125" style="165" bestFit="1" customWidth="1"/>
    <col min="9232" max="9472" width="9.140625" style="165"/>
    <col min="9473" max="9473" width="6.28515625" style="165" customWidth="1"/>
    <col min="9474" max="9474" width="34.42578125" style="165" customWidth="1"/>
    <col min="9475" max="9475" width="35.85546875" style="165" customWidth="1"/>
    <col min="9476" max="9476" width="9.42578125" style="165" customWidth="1"/>
    <col min="9477" max="9477" width="10" style="165" customWidth="1"/>
    <col min="9478" max="9478" width="21.5703125" style="165" customWidth="1"/>
    <col min="9479" max="9479" width="22.85546875" style="165" customWidth="1"/>
    <col min="9480" max="9480" width="20.140625" style="165" customWidth="1"/>
    <col min="9481" max="9483" width="0" style="165" hidden="1" customWidth="1"/>
    <col min="9484" max="9484" width="1.42578125" style="165" customWidth="1"/>
    <col min="9485" max="9485" width="19" style="165" customWidth="1"/>
    <col min="9486" max="9486" width="15.7109375" style="165" bestFit="1" customWidth="1"/>
    <col min="9487" max="9487" width="14.5703125" style="165" bestFit="1" customWidth="1"/>
    <col min="9488" max="9728" width="9.140625" style="165"/>
    <col min="9729" max="9729" width="6.28515625" style="165" customWidth="1"/>
    <col min="9730" max="9730" width="34.42578125" style="165" customWidth="1"/>
    <col min="9731" max="9731" width="35.85546875" style="165" customWidth="1"/>
    <col min="9732" max="9732" width="9.42578125" style="165" customWidth="1"/>
    <col min="9733" max="9733" width="10" style="165" customWidth="1"/>
    <col min="9734" max="9734" width="21.5703125" style="165" customWidth="1"/>
    <col min="9735" max="9735" width="22.85546875" style="165" customWidth="1"/>
    <col min="9736" max="9736" width="20.140625" style="165" customWidth="1"/>
    <col min="9737" max="9739" width="0" style="165" hidden="1" customWidth="1"/>
    <col min="9740" max="9740" width="1.42578125" style="165" customWidth="1"/>
    <col min="9741" max="9741" width="19" style="165" customWidth="1"/>
    <col min="9742" max="9742" width="15.7109375" style="165" bestFit="1" customWidth="1"/>
    <col min="9743" max="9743" width="14.5703125" style="165" bestFit="1" customWidth="1"/>
    <col min="9744" max="9984" width="9.140625" style="165"/>
    <col min="9985" max="9985" width="6.28515625" style="165" customWidth="1"/>
    <col min="9986" max="9986" width="34.42578125" style="165" customWidth="1"/>
    <col min="9987" max="9987" width="35.85546875" style="165" customWidth="1"/>
    <col min="9988" max="9988" width="9.42578125" style="165" customWidth="1"/>
    <col min="9989" max="9989" width="10" style="165" customWidth="1"/>
    <col min="9990" max="9990" width="21.5703125" style="165" customWidth="1"/>
    <col min="9991" max="9991" width="22.85546875" style="165" customWidth="1"/>
    <col min="9992" max="9992" width="20.140625" style="165" customWidth="1"/>
    <col min="9993" max="9995" width="0" style="165" hidden="1" customWidth="1"/>
    <col min="9996" max="9996" width="1.42578125" style="165" customWidth="1"/>
    <col min="9997" max="9997" width="19" style="165" customWidth="1"/>
    <col min="9998" max="9998" width="15.7109375" style="165" bestFit="1" customWidth="1"/>
    <col min="9999" max="9999" width="14.5703125" style="165" bestFit="1" customWidth="1"/>
    <col min="10000" max="10240" width="9.140625" style="165"/>
    <col min="10241" max="10241" width="6.28515625" style="165" customWidth="1"/>
    <col min="10242" max="10242" width="34.42578125" style="165" customWidth="1"/>
    <col min="10243" max="10243" width="35.85546875" style="165" customWidth="1"/>
    <col min="10244" max="10244" width="9.42578125" style="165" customWidth="1"/>
    <col min="10245" max="10245" width="10" style="165" customWidth="1"/>
    <col min="10246" max="10246" width="21.5703125" style="165" customWidth="1"/>
    <col min="10247" max="10247" width="22.85546875" style="165" customWidth="1"/>
    <col min="10248" max="10248" width="20.140625" style="165" customWidth="1"/>
    <col min="10249" max="10251" width="0" style="165" hidden="1" customWidth="1"/>
    <col min="10252" max="10252" width="1.42578125" style="165" customWidth="1"/>
    <col min="10253" max="10253" width="19" style="165" customWidth="1"/>
    <col min="10254" max="10254" width="15.7109375" style="165" bestFit="1" customWidth="1"/>
    <col min="10255" max="10255" width="14.5703125" style="165" bestFit="1" customWidth="1"/>
    <col min="10256" max="10496" width="9.140625" style="165"/>
    <col min="10497" max="10497" width="6.28515625" style="165" customWidth="1"/>
    <col min="10498" max="10498" width="34.42578125" style="165" customWidth="1"/>
    <col min="10499" max="10499" width="35.85546875" style="165" customWidth="1"/>
    <col min="10500" max="10500" width="9.42578125" style="165" customWidth="1"/>
    <col min="10501" max="10501" width="10" style="165" customWidth="1"/>
    <col min="10502" max="10502" width="21.5703125" style="165" customWidth="1"/>
    <col min="10503" max="10503" width="22.85546875" style="165" customWidth="1"/>
    <col min="10504" max="10504" width="20.140625" style="165" customWidth="1"/>
    <col min="10505" max="10507" width="0" style="165" hidden="1" customWidth="1"/>
    <col min="10508" max="10508" width="1.42578125" style="165" customWidth="1"/>
    <col min="10509" max="10509" width="19" style="165" customWidth="1"/>
    <col min="10510" max="10510" width="15.7109375" style="165" bestFit="1" customWidth="1"/>
    <col min="10511" max="10511" width="14.5703125" style="165" bestFit="1" customWidth="1"/>
    <col min="10512" max="10752" width="9.140625" style="165"/>
    <col min="10753" max="10753" width="6.28515625" style="165" customWidth="1"/>
    <col min="10754" max="10754" width="34.42578125" style="165" customWidth="1"/>
    <col min="10755" max="10755" width="35.85546875" style="165" customWidth="1"/>
    <col min="10756" max="10756" width="9.42578125" style="165" customWidth="1"/>
    <col min="10757" max="10757" width="10" style="165" customWidth="1"/>
    <col min="10758" max="10758" width="21.5703125" style="165" customWidth="1"/>
    <col min="10759" max="10759" width="22.85546875" style="165" customWidth="1"/>
    <col min="10760" max="10760" width="20.140625" style="165" customWidth="1"/>
    <col min="10761" max="10763" width="0" style="165" hidden="1" customWidth="1"/>
    <col min="10764" max="10764" width="1.42578125" style="165" customWidth="1"/>
    <col min="10765" max="10765" width="19" style="165" customWidth="1"/>
    <col min="10766" max="10766" width="15.7109375" style="165" bestFit="1" customWidth="1"/>
    <col min="10767" max="10767" width="14.5703125" style="165" bestFit="1" customWidth="1"/>
    <col min="10768" max="11008" width="9.140625" style="165"/>
    <col min="11009" max="11009" width="6.28515625" style="165" customWidth="1"/>
    <col min="11010" max="11010" width="34.42578125" style="165" customWidth="1"/>
    <col min="11011" max="11011" width="35.85546875" style="165" customWidth="1"/>
    <col min="11012" max="11012" width="9.42578125" style="165" customWidth="1"/>
    <col min="11013" max="11013" width="10" style="165" customWidth="1"/>
    <col min="11014" max="11014" width="21.5703125" style="165" customWidth="1"/>
    <col min="11015" max="11015" width="22.85546875" style="165" customWidth="1"/>
    <col min="11016" max="11016" width="20.140625" style="165" customWidth="1"/>
    <col min="11017" max="11019" width="0" style="165" hidden="1" customWidth="1"/>
    <col min="11020" max="11020" width="1.42578125" style="165" customWidth="1"/>
    <col min="11021" max="11021" width="19" style="165" customWidth="1"/>
    <col min="11022" max="11022" width="15.7109375" style="165" bestFit="1" customWidth="1"/>
    <col min="11023" max="11023" width="14.5703125" style="165" bestFit="1" customWidth="1"/>
    <col min="11024" max="11264" width="9.140625" style="165"/>
    <col min="11265" max="11265" width="6.28515625" style="165" customWidth="1"/>
    <col min="11266" max="11266" width="34.42578125" style="165" customWidth="1"/>
    <col min="11267" max="11267" width="35.85546875" style="165" customWidth="1"/>
    <col min="11268" max="11268" width="9.42578125" style="165" customWidth="1"/>
    <col min="11269" max="11269" width="10" style="165" customWidth="1"/>
    <col min="11270" max="11270" width="21.5703125" style="165" customWidth="1"/>
    <col min="11271" max="11271" width="22.85546875" style="165" customWidth="1"/>
    <col min="11272" max="11272" width="20.140625" style="165" customWidth="1"/>
    <col min="11273" max="11275" width="0" style="165" hidden="1" customWidth="1"/>
    <col min="11276" max="11276" width="1.42578125" style="165" customWidth="1"/>
    <col min="11277" max="11277" width="19" style="165" customWidth="1"/>
    <col min="11278" max="11278" width="15.7109375" style="165" bestFit="1" customWidth="1"/>
    <col min="11279" max="11279" width="14.5703125" style="165" bestFit="1" customWidth="1"/>
    <col min="11280" max="11520" width="9.140625" style="165"/>
    <col min="11521" max="11521" width="6.28515625" style="165" customWidth="1"/>
    <col min="11522" max="11522" width="34.42578125" style="165" customWidth="1"/>
    <col min="11523" max="11523" width="35.85546875" style="165" customWidth="1"/>
    <col min="11524" max="11524" width="9.42578125" style="165" customWidth="1"/>
    <col min="11525" max="11525" width="10" style="165" customWidth="1"/>
    <col min="11526" max="11526" width="21.5703125" style="165" customWidth="1"/>
    <col min="11527" max="11527" width="22.85546875" style="165" customWidth="1"/>
    <col min="11528" max="11528" width="20.140625" style="165" customWidth="1"/>
    <col min="11529" max="11531" width="0" style="165" hidden="1" customWidth="1"/>
    <col min="11532" max="11532" width="1.42578125" style="165" customWidth="1"/>
    <col min="11533" max="11533" width="19" style="165" customWidth="1"/>
    <col min="11534" max="11534" width="15.7109375" style="165" bestFit="1" customWidth="1"/>
    <col min="11535" max="11535" width="14.5703125" style="165" bestFit="1" customWidth="1"/>
    <col min="11536" max="11776" width="9.140625" style="165"/>
    <col min="11777" max="11777" width="6.28515625" style="165" customWidth="1"/>
    <col min="11778" max="11778" width="34.42578125" style="165" customWidth="1"/>
    <col min="11779" max="11779" width="35.85546875" style="165" customWidth="1"/>
    <col min="11780" max="11780" width="9.42578125" style="165" customWidth="1"/>
    <col min="11781" max="11781" width="10" style="165" customWidth="1"/>
    <col min="11782" max="11782" width="21.5703125" style="165" customWidth="1"/>
    <col min="11783" max="11783" width="22.85546875" style="165" customWidth="1"/>
    <col min="11784" max="11784" width="20.140625" style="165" customWidth="1"/>
    <col min="11785" max="11787" width="0" style="165" hidden="1" customWidth="1"/>
    <col min="11788" max="11788" width="1.42578125" style="165" customWidth="1"/>
    <col min="11789" max="11789" width="19" style="165" customWidth="1"/>
    <col min="11790" max="11790" width="15.7109375" style="165" bestFit="1" customWidth="1"/>
    <col min="11791" max="11791" width="14.5703125" style="165" bestFit="1" customWidth="1"/>
    <col min="11792" max="12032" width="9.140625" style="165"/>
    <col min="12033" max="12033" width="6.28515625" style="165" customWidth="1"/>
    <col min="12034" max="12034" width="34.42578125" style="165" customWidth="1"/>
    <col min="12035" max="12035" width="35.85546875" style="165" customWidth="1"/>
    <col min="12036" max="12036" width="9.42578125" style="165" customWidth="1"/>
    <col min="12037" max="12037" width="10" style="165" customWidth="1"/>
    <col min="12038" max="12038" width="21.5703125" style="165" customWidth="1"/>
    <col min="12039" max="12039" width="22.85546875" style="165" customWidth="1"/>
    <col min="12040" max="12040" width="20.140625" style="165" customWidth="1"/>
    <col min="12041" max="12043" width="0" style="165" hidden="1" customWidth="1"/>
    <col min="12044" max="12044" width="1.42578125" style="165" customWidth="1"/>
    <col min="12045" max="12045" width="19" style="165" customWidth="1"/>
    <col min="12046" max="12046" width="15.7109375" style="165" bestFit="1" customWidth="1"/>
    <col min="12047" max="12047" width="14.5703125" style="165" bestFit="1" customWidth="1"/>
    <col min="12048" max="12288" width="9.140625" style="165"/>
    <col min="12289" max="12289" width="6.28515625" style="165" customWidth="1"/>
    <col min="12290" max="12290" width="34.42578125" style="165" customWidth="1"/>
    <col min="12291" max="12291" width="35.85546875" style="165" customWidth="1"/>
    <col min="12292" max="12292" width="9.42578125" style="165" customWidth="1"/>
    <col min="12293" max="12293" width="10" style="165" customWidth="1"/>
    <col min="12294" max="12294" width="21.5703125" style="165" customWidth="1"/>
    <col min="12295" max="12295" width="22.85546875" style="165" customWidth="1"/>
    <col min="12296" max="12296" width="20.140625" style="165" customWidth="1"/>
    <col min="12297" max="12299" width="0" style="165" hidden="1" customWidth="1"/>
    <col min="12300" max="12300" width="1.42578125" style="165" customWidth="1"/>
    <col min="12301" max="12301" width="19" style="165" customWidth="1"/>
    <col min="12302" max="12302" width="15.7109375" style="165" bestFit="1" customWidth="1"/>
    <col min="12303" max="12303" width="14.5703125" style="165" bestFit="1" customWidth="1"/>
    <col min="12304" max="12544" width="9.140625" style="165"/>
    <col min="12545" max="12545" width="6.28515625" style="165" customWidth="1"/>
    <col min="12546" max="12546" width="34.42578125" style="165" customWidth="1"/>
    <col min="12547" max="12547" width="35.85546875" style="165" customWidth="1"/>
    <col min="12548" max="12548" width="9.42578125" style="165" customWidth="1"/>
    <col min="12549" max="12549" width="10" style="165" customWidth="1"/>
    <col min="12550" max="12550" width="21.5703125" style="165" customWidth="1"/>
    <col min="12551" max="12551" width="22.85546875" style="165" customWidth="1"/>
    <col min="12552" max="12552" width="20.140625" style="165" customWidth="1"/>
    <col min="12553" max="12555" width="0" style="165" hidden="1" customWidth="1"/>
    <col min="12556" max="12556" width="1.42578125" style="165" customWidth="1"/>
    <col min="12557" max="12557" width="19" style="165" customWidth="1"/>
    <col min="12558" max="12558" width="15.7109375" style="165" bestFit="1" customWidth="1"/>
    <col min="12559" max="12559" width="14.5703125" style="165" bestFit="1" customWidth="1"/>
    <col min="12560" max="12800" width="9.140625" style="165"/>
    <col min="12801" max="12801" width="6.28515625" style="165" customWidth="1"/>
    <col min="12802" max="12802" width="34.42578125" style="165" customWidth="1"/>
    <col min="12803" max="12803" width="35.85546875" style="165" customWidth="1"/>
    <col min="12804" max="12804" width="9.42578125" style="165" customWidth="1"/>
    <col min="12805" max="12805" width="10" style="165" customWidth="1"/>
    <col min="12806" max="12806" width="21.5703125" style="165" customWidth="1"/>
    <col min="12807" max="12807" width="22.85546875" style="165" customWidth="1"/>
    <col min="12808" max="12808" width="20.140625" style="165" customWidth="1"/>
    <col min="12809" max="12811" width="0" style="165" hidden="1" customWidth="1"/>
    <col min="12812" max="12812" width="1.42578125" style="165" customWidth="1"/>
    <col min="12813" max="12813" width="19" style="165" customWidth="1"/>
    <col min="12814" max="12814" width="15.7109375" style="165" bestFit="1" customWidth="1"/>
    <col min="12815" max="12815" width="14.5703125" style="165" bestFit="1" customWidth="1"/>
    <col min="12816" max="13056" width="9.140625" style="165"/>
    <col min="13057" max="13057" width="6.28515625" style="165" customWidth="1"/>
    <col min="13058" max="13058" width="34.42578125" style="165" customWidth="1"/>
    <col min="13059" max="13059" width="35.85546875" style="165" customWidth="1"/>
    <col min="13060" max="13060" width="9.42578125" style="165" customWidth="1"/>
    <col min="13061" max="13061" width="10" style="165" customWidth="1"/>
    <col min="13062" max="13062" width="21.5703125" style="165" customWidth="1"/>
    <col min="13063" max="13063" width="22.85546875" style="165" customWidth="1"/>
    <col min="13064" max="13064" width="20.140625" style="165" customWidth="1"/>
    <col min="13065" max="13067" width="0" style="165" hidden="1" customWidth="1"/>
    <col min="13068" max="13068" width="1.42578125" style="165" customWidth="1"/>
    <col min="13069" max="13069" width="19" style="165" customWidth="1"/>
    <col min="13070" max="13070" width="15.7109375" style="165" bestFit="1" customWidth="1"/>
    <col min="13071" max="13071" width="14.5703125" style="165" bestFit="1" customWidth="1"/>
    <col min="13072" max="13312" width="9.140625" style="165"/>
    <col min="13313" max="13313" width="6.28515625" style="165" customWidth="1"/>
    <col min="13314" max="13314" width="34.42578125" style="165" customWidth="1"/>
    <col min="13315" max="13315" width="35.85546875" style="165" customWidth="1"/>
    <col min="13316" max="13316" width="9.42578125" style="165" customWidth="1"/>
    <col min="13317" max="13317" width="10" style="165" customWidth="1"/>
    <col min="13318" max="13318" width="21.5703125" style="165" customWidth="1"/>
    <col min="13319" max="13319" width="22.85546875" style="165" customWidth="1"/>
    <col min="13320" max="13320" width="20.140625" style="165" customWidth="1"/>
    <col min="13321" max="13323" width="0" style="165" hidden="1" customWidth="1"/>
    <col min="13324" max="13324" width="1.42578125" style="165" customWidth="1"/>
    <col min="13325" max="13325" width="19" style="165" customWidth="1"/>
    <col min="13326" max="13326" width="15.7109375" style="165" bestFit="1" customWidth="1"/>
    <col min="13327" max="13327" width="14.5703125" style="165" bestFit="1" customWidth="1"/>
    <col min="13328" max="13568" width="9.140625" style="165"/>
    <col min="13569" max="13569" width="6.28515625" style="165" customWidth="1"/>
    <col min="13570" max="13570" width="34.42578125" style="165" customWidth="1"/>
    <col min="13571" max="13571" width="35.85546875" style="165" customWidth="1"/>
    <col min="13572" max="13572" width="9.42578125" style="165" customWidth="1"/>
    <col min="13573" max="13573" width="10" style="165" customWidth="1"/>
    <col min="13574" max="13574" width="21.5703125" style="165" customWidth="1"/>
    <col min="13575" max="13575" width="22.85546875" style="165" customWidth="1"/>
    <col min="13576" max="13576" width="20.140625" style="165" customWidth="1"/>
    <col min="13577" max="13579" width="0" style="165" hidden="1" customWidth="1"/>
    <col min="13580" max="13580" width="1.42578125" style="165" customWidth="1"/>
    <col min="13581" max="13581" width="19" style="165" customWidth="1"/>
    <col min="13582" max="13582" width="15.7109375" style="165" bestFit="1" customWidth="1"/>
    <col min="13583" max="13583" width="14.5703125" style="165" bestFit="1" customWidth="1"/>
    <col min="13584" max="13824" width="9.140625" style="165"/>
    <col min="13825" max="13825" width="6.28515625" style="165" customWidth="1"/>
    <col min="13826" max="13826" width="34.42578125" style="165" customWidth="1"/>
    <col min="13827" max="13827" width="35.85546875" style="165" customWidth="1"/>
    <col min="13828" max="13828" width="9.42578125" style="165" customWidth="1"/>
    <col min="13829" max="13829" width="10" style="165" customWidth="1"/>
    <col min="13830" max="13830" width="21.5703125" style="165" customWidth="1"/>
    <col min="13831" max="13831" width="22.85546875" style="165" customWidth="1"/>
    <col min="13832" max="13832" width="20.140625" style="165" customWidth="1"/>
    <col min="13833" max="13835" width="0" style="165" hidden="1" customWidth="1"/>
    <col min="13836" max="13836" width="1.42578125" style="165" customWidth="1"/>
    <col min="13837" max="13837" width="19" style="165" customWidth="1"/>
    <col min="13838" max="13838" width="15.7109375" style="165" bestFit="1" customWidth="1"/>
    <col min="13839" max="13839" width="14.5703125" style="165" bestFit="1" customWidth="1"/>
    <col min="13840" max="14080" width="9.140625" style="165"/>
    <col min="14081" max="14081" width="6.28515625" style="165" customWidth="1"/>
    <col min="14082" max="14082" width="34.42578125" style="165" customWidth="1"/>
    <col min="14083" max="14083" width="35.85546875" style="165" customWidth="1"/>
    <col min="14084" max="14084" width="9.42578125" style="165" customWidth="1"/>
    <col min="14085" max="14085" width="10" style="165" customWidth="1"/>
    <col min="14086" max="14086" width="21.5703125" style="165" customWidth="1"/>
    <col min="14087" max="14087" width="22.85546875" style="165" customWidth="1"/>
    <col min="14088" max="14088" width="20.140625" style="165" customWidth="1"/>
    <col min="14089" max="14091" width="0" style="165" hidden="1" customWidth="1"/>
    <col min="14092" max="14092" width="1.42578125" style="165" customWidth="1"/>
    <col min="14093" max="14093" width="19" style="165" customWidth="1"/>
    <col min="14094" max="14094" width="15.7109375" style="165" bestFit="1" customWidth="1"/>
    <col min="14095" max="14095" width="14.5703125" style="165" bestFit="1" customWidth="1"/>
    <col min="14096" max="14336" width="9.140625" style="165"/>
    <col min="14337" max="14337" width="6.28515625" style="165" customWidth="1"/>
    <col min="14338" max="14338" width="34.42578125" style="165" customWidth="1"/>
    <col min="14339" max="14339" width="35.85546875" style="165" customWidth="1"/>
    <col min="14340" max="14340" width="9.42578125" style="165" customWidth="1"/>
    <col min="14341" max="14341" width="10" style="165" customWidth="1"/>
    <col min="14342" max="14342" width="21.5703125" style="165" customWidth="1"/>
    <col min="14343" max="14343" width="22.85546875" style="165" customWidth="1"/>
    <col min="14344" max="14344" width="20.140625" style="165" customWidth="1"/>
    <col min="14345" max="14347" width="0" style="165" hidden="1" customWidth="1"/>
    <col min="14348" max="14348" width="1.42578125" style="165" customWidth="1"/>
    <col min="14349" max="14349" width="19" style="165" customWidth="1"/>
    <col min="14350" max="14350" width="15.7109375" style="165" bestFit="1" customWidth="1"/>
    <col min="14351" max="14351" width="14.5703125" style="165" bestFit="1" customWidth="1"/>
    <col min="14352" max="14592" width="9.140625" style="165"/>
    <col min="14593" max="14593" width="6.28515625" style="165" customWidth="1"/>
    <col min="14594" max="14594" width="34.42578125" style="165" customWidth="1"/>
    <col min="14595" max="14595" width="35.85546875" style="165" customWidth="1"/>
    <col min="14596" max="14596" width="9.42578125" style="165" customWidth="1"/>
    <col min="14597" max="14597" width="10" style="165" customWidth="1"/>
    <col min="14598" max="14598" width="21.5703125" style="165" customWidth="1"/>
    <col min="14599" max="14599" width="22.85546875" style="165" customWidth="1"/>
    <col min="14600" max="14600" width="20.140625" style="165" customWidth="1"/>
    <col min="14601" max="14603" width="0" style="165" hidden="1" customWidth="1"/>
    <col min="14604" max="14604" width="1.42578125" style="165" customWidth="1"/>
    <col min="14605" max="14605" width="19" style="165" customWidth="1"/>
    <col min="14606" max="14606" width="15.7109375" style="165" bestFit="1" customWidth="1"/>
    <col min="14607" max="14607" width="14.5703125" style="165" bestFit="1" customWidth="1"/>
    <col min="14608" max="14848" width="9.140625" style="165"/>
    <col min="14849" max="14849" width="6.28515625" style="165" customWidth="1"/>
    <col min="14850" max="14850" width="34.42578125" style="165" customWidth="1"/>
    <col min="14851" max="14851" width="35.85546875" style="165" customWidth="1"/>
    <col min="14852" max="14852" width="9.42578125" style="165" customWidth="1"/>
    <col min="14853" max="14853" width="10" style="165" customWidth="1"/>
    <col min="14854" max="14854" width="21.5703125" style="165" customWidth="1"/>
    <col min="14855" max="14855" width="22.85546875" style="165" customWidth="1"/>
    <col min="14856" max="14856" width="20.140625" style="165" customWidth="1"/>
    <col min="14857" max="14859" width="0" style="165" hidden="1" customWidth="1"/>
    <col min="14860" max="14860" width="1.42578125" style="165" customWidth="1"/>
    <col min="14861" max="14861" width="19" style="165" customWidth="1"/>
    <col min="14862" max="14862" width="15.7109375" style="165" bestFit="1" customWidth="1"/>
    <col min="14863" max="14863" width="14.5703125" style="165" bestFit="1" customWidth="1"/>
    <col min="14864" max="15104" width="9.140625" style="165"/>
    <col min="15105" max="15105" width="6.28515625" style="165" customWidth="1"/>
    <col min="15106" max="15106" width="34.42578125" style="165" customWidth="1"/>
    <col min="15107" max="15107" width="35.85546875" style="165" customWidth="1"/>
    <col min="15108" max="15108" width="9.42578125" style="165" customWidth="1"/>
    <col min="15109" max="15109" width="10" style="165" customWidth="1"/>
    <col min="15110" max="15110" width="21.5703125" style="165" customWidth="1"/>
    <col min="15111" max="15111" width="22.85546875" style="165" customWidth="1"/>
    <col min="15112" max="15112" width="20.140625" style="165" customWidth="1"/>
    <col min="15113" max="15115" width="0" style="165" hidden="1" customWidth="1"/>
    <col min="15116" max="15116" width="1.42578125" style="165" customWidth="1"/>
    <col min="15117" max="15117" width="19" style="165" customWidth="1"/>
    <col min="15118" max="15118" width="15.7109375" style="165" bestFit="1" customWidth="1"/>
    <col min="15119" max="15119" width="14.5703125" style="165" bestFit="1" customWidth="1"/>
    <col min="15120" max="15360" width="9.140625" style="165"/>
    <col min="15361" max="15361" width="6.28515625" style="165" customWidth="1"/>
    <col min="15362" max="15362" width="34.42578125" style="165" customWidth="1"/>
    <col min="15363" max="15363" width="35.85546875" style="165" customWidth="1"/>
    <col min="15364" max="15364" width="9.42578125" style="165" customWidth="1"/>
    <col min="15365" max="15365" width="10" style="165" customWidth="1"/>
    <col min="15366" max="15366" width="21.5703125" style="165" customWidth="1"/>
    <col min="15367" max="15367" width="22.85546875" style="165" customWidth="1"/>
    <col min="15368" max="15368" width="20.140625" style="165" customWidth="1"/>
    <col min="15369" max="15371" width="0" style="165" hidden="1" customWidth="1"/>
    <col min="15372" max="15372" width="1.42578125" style="165" customWidth="1"/>
    <col min="15373" max="15373" width="19" style="165" customWidth="1"/>
    <col min="15374" max="15374" width="15.7109375" style="165" bestFit="1" customWidth="1"/>
    <col min="15375" max="15375" width="14.5703125" style="165" bestFit="1" customWidth="1"/>
    <col min="15376" max="15616" width="9.140625" style="165"/>
    <col min="15617" max="15617" width="6.28515625" style="165" customWidth="1"/>
    <col min="15618" max="15618" width="34.42578125" style="165" customWidth="1"/>
    <col min="15619" max="15619" width="35.85546875" style="165" customWidth="1"/>
    <col min="15620" max="15620" width="9.42578125" style="165" customWidth="1"/>
    <col min="15621" max="15621" width="10" style="165" customWidth="1"/>
    <col min="15622" max="15622" width="21.5703125" style="165" customWidth="1"/>
    <col min="15623" max="15623" width="22.85546875" style="165" customWidth="1"/>
    <col min="15624" max="15624" width="20.140625" style="165" customWidth="1"/>
    <col min="15625" max="15627" width="0" style="165" hidden="1" customWidth="1"/>
    <col min="15628" max="15628" width="1.42578125" style="165" customWidth="1"/>
    <col min="15629" max="15629" width="19" style="165" customWidth="1"/>
    <col min="15630" max="15630" width="15.7109375" style="165" bestFit="1" customWidth="1"/>
    <col min="15631" max="15631" width="14.5703125" style="165" bestFit="1" customWidth="1"/>
    <col min="15632" max="15872" width="9.140625" style="165"/>
    <col min="15873" max="15873" width="6.28515625" style="165" customWidth="1"/>
    <col min="15874" max="15874" width="34.42578125" style="165" customWidth="1"/>
    <col min="15875" max="15875" width="35.85546875" style="165" customWidth="1"/>
    <col min="15876" max="15876" width="9.42578125" style="165" customWidth="1"/>
    <col min="15877" max="15877" width="10" style="165" customWidth="1"/>
    <col min="15878" max="15878" width="21.5703125" style="165" customWidth="1"/>
    <col min="15879" max="15879" width="22.85546875" style="165" customWidth="1"/>
    <col min="15880" max="15880" width="20.140625" style="165" customWidth="1"/>
    <col min="15881" max="15883" width="0" style="165" hidden="1" customWidth="1"/>
    <col min="15884" max="15884" width="1.42578125" style="165" customWidth="1"/>
    <col min="15885" max="15885" width="19" style="165" customWidth="1"/>
    <col min="15886" max="15886" width="15.7109375" style="165" bestFit="1" customWidth="1"/>
    <col min="15887" max="15887" width="14.5703125" style="165" bestFit="1" customWidth="1"/>
    <col min="15888" max="16128" width="9.140625" style="165"/>
    <col min="16129" max="16129" width="6.28515625" style="165" customWidth="1"/>
    <col min="16130" max="16130" width="34.42578125" style="165" customWidth="1"/>
    <col min="16131" max="16131" width="35.85546875" style="165" customWidth="1"/>
    <col min="16132" max="16132" width="9.42578125" style="165" customWidth="1"/>
    <col min="16133" max="16133" width="10" style="165" customWidth="1"/>
    <col min="16134" max="16134" width="21.5703125" style="165" customWidth="1"/>
    <col min="16135" max="16135" width="22.85546875" style="165" customWidth="1"/>
    <col min="16136" max="16136" width="20.140625" style="165" customWidth="1"/>
    <col min="16137" max="16139" width="0" style="165" hidden="1" customWidth="1"/>
    <col min="16140" max="16140" width="1.42578125" style="165" customWidth="1"/>
    <col min="16141" max="16141" width="19" style="165" customWidth="1"/>
    <col min="16142" max="16142" width="15.7109375" style="165" bestFit="1" customWidth="1"/>
    <col min="16143" max="16143" width="14.5703125" style="165" bestFit="1" customWidth="1"/>
    <col min="16144" max="16384" width="9.140625" style="165"/>
  </cols>
  <sheetData>
    <row r="1" spans="1:14" ht="18" customHeight="1">
      <c r="A1" s="508"/>
      <c r="B1" s="508"/>
      <c r="C1" s="508"/>
      <c r="D1" s="508"/>
      <c r="E1" s="508"/>
      <c r="F1" s="508"/>
      <c r="G1" s="508"/>
      <c r="H1" s="508"/>
    </row>
    <row r="2" spans="1:14" ht="84.75" customHeight="1">
      <c r="A2" s="509" t="s">
        <v>154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167"/>
      <c r="N2" s="167"/>
    </row>
    <row r="3" spans="1:14" ht="24.75" customHeight="1">
      <c r="A3" s="168"/>
      <c r="B3" s="169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7"/>
      <c r="N3" s="167"/>
    </row>
    <row r="4" spans="1:14" ht="26.25" customHeight="1">
      <c r="A4" s="510" t="s">
        <v>308</v>
      </c>
      <c r="B4" s="510"/>
      <c r="C4" s="510"/>
      <c r="D4" s="170"/>
      <c r="E4" s="171"/>
      <c r="F4" s="511"/>
      <c r="G4" s="511"/>
      <c r="H4" s="511"/>
      <c r="I4" s="167"/>
      <c r="J4" s="167"/>
      <c r="K4" s="167"/>
      <c r="L4" s="167"/>
      <c r="M4" s="167"/>
      <c r="N4" s="167"/>
    </row>
    <row r="5" spans="1:14" ht="30.75" customHeight="1">
      <c r="A5" s="172" t="s">
        <v>309</v>
      </c>
      <c r="B5" s="173"/>
      <c r="C5" s="174"/>
      <c r="D5" s="175"/>
      <c r="E5" s="507" t="s">
        <v>155</v>
      </c>
      <c r="F5" s="507"/>
      <c r="G5" s="507"/>
      <c r="H5" s="507"/>
      <c r="I5" s="167"/>
      <c r="J5" s="167"/>
      <c r="K5" s="167"/>
      <c r="L5" s="167"/>
      <c r="M5" s="167"/>
      <c r="N5" s="167"/>
    </row>
    <row r="6" spans="1:14" ht="30.75" customHeight="1">
      <c r="A6" s="176" t="s">
        <v>310</v>
      </c>
      <c r="B6" s="177"/>
      <c r="C6" s="178"/>
      <c r="D6" s="179"/>
      <c r="E6" s="507" t="s">
        <v>156</v>
      </c>
      <c r="F6" s="507"/>
      <c r="G6" s="507"/>
      <c r="H6" s="507"/>
      <c r="I6" s="167"/>
      <c r="J6" s="167"/>
      <c r="K6" s="167"/>
      <c r="L6" s="167"/>
      <c r="M6" s="167"/>
      <c r="N6" s="167"/>
    </row>
    <row r="7" spans="1:14" ht="30.75" customHeight="1">
      <c r="A7" s="176" t="s">
        <v>157</v>
      </c>
      <c r="B7" s="177"/>
      <c r="C7" s="178"/>
      <c r="D7" s="179"/>
      <c r="E7" s="507" t="s">
        <v>158</v>
      </c>
      <c r="F7" s="507"/>
      <c r="G7" s="507"/>
      <c r="H7" s="507"/>
      <c r="I7" s="167"/>
      <c r="J7" s="167"/>
      <c r="K7" s="167"/>
      <c r="L7" s="167"/>
      <c r="M7" s="167"/>
      <c r="N7" s="167"/>
    </row>
    <row r="8" spans="1:14" ht="30.75" customHeight="1">
      <c r="A8" s="176" t="s">
        <v>217</v>
      </c>
      <c r="B8" s="177"/>
      <c r="C8" s="178"/>
      <c r="D8" s="175"/>
      <c r="E8" s="513" t="s">
        <v>159</v>
      </c>
      <c r="F8" s="513"/>
      <c r="G8" s="513"/>
      <c r="H8" s="513"/>
      <c r="I8" s="167"/>
      <c r="J8" s="167"/>
      <c r="K8" s="167"/>
      <c r="L8" s="167"/>
      <c r="M8" s="167"/>
      <c r="N8" s="167"/>
    </row>
    <row r="9" spans="1:14" ht="30.75" customHeight="1">
      <c r="A9" s="180" t="s">
        <v>311</v>
      </c>
      <c r="B9" s="181"/>
      <c r="C9" s="182"/>
      <c r="D9" s="183"/>
      <c r="E9" s="514" t="s">
        <v>160</v>
      </c>
      <c r="F9" s="514"/>
      <c r="G9" s="514"/>
      <c r="H9" s="514"/>
      <c r="I9" s="167"/>
      <c r="J9" s="167"/>
      <c r="K9" s="167"/>
      <c r="L9" s="167"/>
      <c r="M9" s="167"/>
      <c r="N9" s="167"/>
    </row>
    <row r="10" spans="1:14" ht="34.5" customHeight="1">
      <c r="A10" s="515" t="str">
        <f>IF(ISBLANK(F14),"","견적금액 : 일금"&amp;NUMBERSTRING(G24,1)&amp;"원정(\"&amp;TEXT(G24,"#,###")&amp;")")</f>
        <v>견적금액 : 일금사백삼십오만팔천이백원정(\4,358,200)</v>
      </c>
      <c r="B10" s="516"/>
      <c r="C10" s="516"/>
      <c r="D10" s="516"/>
      <c r="E10" s="516"/>
      <c r="F10" s="516"/>
      <c r="G10" s="516"/>
      <c r="H10" s="517"/>
    </row>
    <row r="11" spans="1:14" ht="9" customHeight="1">
      <c r="A11" s="184"/>
      <c r="F11" s="185"/>
      <c r="G11" s="185"/>
    </row>
    <row r="12" spans="1:14" ht="49.5" customHeight="1">
      <c r="A12" s="187" t="s">
        <v>161</v>
      </c>
      <c r="B12" s="188" t="s">
        <v>162</v>
      </c>
      <c r="C12" s="188" t="s">
        <v>163</v>
      </c>
      <c r="D12" s="189" t="s">
        <v>164</v>
      </c>
      <c r="E12" s="189" t="s">
        <v>165</v>
      </c>
      <c r="F12" s="190" t="s">
        <v>166</v>
      </c>
      <c r="G12" s="190" t="s">
        <v>167</v>
      </c>
      <c r="H12" s="188" t="s">
        <v>168</v>
      </c>
      <c r="N12" s="191"/>
    </row>
    <row r="13" spans="1:14" ht="11.25" customHeight="1">
      <c r="A13" s="192"/>
      <c r="B13" s="193"/>
      <c r="C13" s="193"/>
      <c r="D13" s="194"/>
      <c r="E13" s="195"/>
      <c r="F13" s="196"/>
      <c r="G13" s="196"/>
      <c r="H13" s="197"/>
    </row>
    <row r="14" spans="1:14" ht="36" customHeight="1">
      <c r="A14" s="198">
        <v>1</v>
      </c>
      <c r="B14" s="199" t="s">
        <v>169</v>
      </c>
      <c r="C14" s="200" t="s">
        <v>170</v>
      </c>
      <c r="D14" s="201" t="s">
        <v>171</v>
      </c>
      <c r="E14" s="202">
        <v>27</v>
      </c>
      <c r="F14" s="203">
        <v>6000</v>
      </c>
      <c r="G14" s="203">
        <f>E14*F14</f>
        <v>162000</v>
      </c>
      <c r="H14" s="204"/>
    </row>
    <row r="15" spans="1:14" ht="36" customHeight="1">
      <c r="A15" s="198">
        <f>A14+1</f>
        <v>2</v>
      </c>
      <c r="B15" s="199" t="s">
        <v>248</v>
      </c>
      <c r="C15" s="200" t="s">
        <v>249</v>
      </c>
      <c r="D15" s="201" t="s">
        <v>251</v>
      </c>
      <c r="E15" s="202">
        <v>1</v>
      </c>
      <c r="F15" s="203">
        <v>3000000</v>
      </c>
      <c r="G15" s="203">
        <f t="shared" ref="G15:G20" si="0">E15*F15</f>
        <v>3000000</v>
      </c>
      <c r="H15" s="204"/>
    </row>
    <row r="16" spans="1:14" ht="36" customHeight="1">
      <c r="A16" s="198">
        <f t="shared" ref="A16:A17" si="1">A15+1</f>
        <v>3</v>
      </c>
      <c r="B16" s="199" t="s">
        <v>252</v>
      </c>
      <c r="C16" s="200" t="s">
        <v>253</v>
      </c>
      <c r="D16" s="201" t="s">
        <v>172</v>
      </c>
      <c r="E16" s="202">
        <v>2</v>
      </c>
      <c r="F16" s="203">
        <v>150000</v>
      </c>
      <c r="G16" s="203">
        <f t="shared" si="0"/>
        <v>300000</v>
      </c>
      <c r="H16" s="204"/>
    </row>
    <row r="17" spans="1:16" ht="36" customHeight="1">
      <c r="A17" s="198">
        <f t="shared" si="1"/>
        <v>4</v>
      </c>
      <c r="B17" s="199" t="s">
        <v>252</v>
      </c>
      <c r="C17" s="200" t="s">
        <v>254</v>
      </c>
      <c r="D17" s="201" t="s">
        <v>172</v>
      </c>
      <c r="E17" s="202">
        <v>1</v>
      </c>
      <c r="F17" s="203">
        <v>500000</v>
      </c>
      <c r="G17" s="203">
        <f t="shared" si="0"/>
        <v>500000</v>
      </c>
      <c r="H17" s="204"/>
      <c r="O17" s="205"/>
      <c r="P17" s="205"/>
    </row>
    <row r="18" spans="1:16" ht="36" customHeight="1">
      <c r="A18" s="198"/>
      <c r="B18" s="199"/>
      <c r="C18" s="206"/>
      <c r="D18" s="207"/>
      <c r="E18" s="202"/>
      <c r="F18" s="208"/>
      <c r="G18" s="203"/>
      <c r="H18" s="209"/>
    </row>
    <row r="19" spans="1:16" ht="27.95" customHeight="1">
      <c r="A19" s="198"/>
      <c r="B19" s="210"/>
      <c r="C19" s="211"/>
      <c r="D19" s="207"/>
      <c r="E19" s="202"/>
      <c r="F19" s="208"/>
      <c r="G19" s="203"/>
      <c r="H19" s="212"/>
    </row>
    <row r="20" spans="1:16" ht="27.95" customHeight="1">
      <c r="A20" s="198"/>
      <c r="B20" s="210"/>
      <c r="C20" s="204"/>
      <c r="D20" s="207"/>
      <c r="E20" s="202"/>
      <c r="F20" s="208"/>
      <c r="G20" s="203">
        <f t="shared" si="0"/>
        <v>0</v>
      </c>
      <c r="H20" s="212"/>
    </row>
    <row r="21" spans="1:16" ht="27.95" customHeight="1">
      <c r="A21" s="198"/>
      <c r="B21" s="210"/>
      <c r="C21" s="204"/>
      <c r="D21" s="207"/>
      <c r="E21" s="202"/>
      <c r="F21" s="208"/>
      <c r="G21" s="208"/>
      <c r="H21" s="212"/>
    </row>
    <row r="22" spans="1:16" ht="27.75" customHeight="1">
      <c r="A22" s="213"/>
      <c r="B22" s="214" t="s">
        <v>173</v>
      </c>
      <c r="C22" s="215"/>
      <c r="D22" s="207"/>
      <c r="E22" s="202"/>
      <c r="F22" s="208"/>
      <c r="G22" s="208">
        <f>SUM(G14:G21)</f>
        <v>3962000</v>
      </c>
      <c r="H22" s="212"/>
    </row>
    <row r="23" spans="1:16" ht="27.95" customHeight="1">
      <c r="A23" s="213"/>
      <c r="B23" s="214" t="s">
        <v>174</v>
      </c>
      <c r="C23" s="216">
        <v>0.1</v>
      </c>
      <c r="D23" s="207"/>
      <c r="E23" s="202"/>
      <c r="F23" s="208"/>
      <c r="G23" s="208">
        <f>G22*0.1</f>
        <v>396200</v>
      </c>
      <c r="H23" s="209"/>
    </row>
    <row r="24" spans="1:16" ht="43.5" customHeight="1">
      <c r="A24" s="217"/>
      <c r="B24" s="218" t="s">
        <v>175</v>
      </c>
      <c r="C24" s="218" t="s">
        <v>176</v>
      </c>
      <c r="D24" s="219"/>
      <c r="E24" s="220"/>
      <c r="F24" s="221"/>
      <c r="G24" s="222">
        <f>G22+G23</f>
        <v>4358200</v>
      </c>
      <c r="H24" s="223"/>
    </row>
    <row r="25" spans="1:16" ht="27.95" customHeight="1">
      <c r="A25" s="518"/>
      <c r="B25" s="518"/>
      <c r="C25" s="518"/>
      <c r="D25" s="224"/>
      <c r="E25" s="224"/>
      <c r="F25" s="225"/>
      <c r="G25" s="225"/>
      <c r="H25" s="226"/>
    </row>
    <row r="26" spans="1:16" ht="27.95" customHeight="1">
      <c r="A26" s="519" t="s">
        <v>177</v>
      </c>
      <c r="B26" s="520"/>
      <c r="C26" s="520"/>
      <c r="D26" s="520"/>
      <c r="E26" s="520"/>
      <c r="F26" s="520"/>
      <c r="G26" s="520"/>
      <c r="H26" s="521"/>
      <c r="M26" s="191"/>
    </row>
    <row r="27" spans="1:16" ht="27.95" customHeight="1">
      <c r="A27" s="227"/>
      <c r="B27" s="228"/>
      <c r="C27" s="227"/>
      <c r="D27" s="227"/>
      <c r="M27" s="191"/>
    </row>
    <row r="28" spans="1:16" ht="27.95" customHeight="1">
      <c r="B28" s="228"/>
    </row>
    <row r="29" spans="1:16" ht="24" customHeight="1">
      <c r="C29" s="512"/>
      <c r="D29" s="512"/>
      <c r="E29" s="512"/>
      <c r="F29" s="512"/>
      <c r="G29" s="512"/>
      <c r="H29" s="512"/>
      <c r="I29" s="512"/>
      <c r="J29" s="512"/>
    </row>
    <row r="30" spans="1:16" ht="22.5" customHeight="1"/>
    <row r="31" spans="1:16" ht="21.75" customHeight="1"/>
  </sheetData>
  <mergeCells count="13">
    <mergeCell ref="C29:J29"/>
    <mergeCell ref="E7:H7"/>
    <mergeCell ref="E8:H8"/>
    <mergeCell ref="E9:H9"/>
    <mergeCell ref="A10:H10"/>
    <mergeCell ref="A25:C25"/>
    <mergeCell ref="A26:H26"/>
    <mergeCell ref="E6:H6"/>
    <mergeCell ref="A1:H1"/>
    <mergeCell ref="A2:L2"/>
    <mergeCell ref="A4:C4"/>
    <mergeCell ref="F4:H4"/>
    <mergeCell ref="E5:H5"/>
  </mergeCells>
  <phoneticPr fontId="2" type="noConversion"/>
  <printOptions horizontalCentered="1"/>
  <pageMargins left="0.51181102362204722" right="0.35433070866141736" top="0.81" bottom="0.47244094488188981" header="0.43307086614173229" footer="0.51181102362204722"/>
  <pageSetup paperSize="9" scale="59" orientation="portrait" r:id="rId1"/>
  <headerFooter alignWithMargins="0"/>
  <colBreaks count="1" manualBreakCount="1">
    <brk id="8" max="2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44"/>
  <sheetViews>
    <sheetView view="pageBreakPreview" topLeftCell="A10" zoomScale="115" zoomScaleNormal="115" zoomScaleSheetLayoutView="115" workbookViewId="0">
      <selection activeCell="L27" sqref="L27"/>
    </sheetView>
  </sheetViews>
  <sheetFormatPr defaultRowHeight="23.1" customHeight="1"/>
  <cols>
    <col min="1" max="1" width="9.140625" style="232"/>
    <col min="2" max="2" width="18.5703125" style="232" customWidth="1"/>
    <col min="3" max="3" width="56.7109375" style="232" customWidth="1"/>
    <col min="4" max="4" width="7.42578125" style="240" customWidth="1"/>
    <col min="5" max="5" width="8.28515625" style="232" customWidth="1"/>
    <col min="6" max="6" width="13" style="232" customWidth="1"/>
    <col min="7" max="7" width="16.140625" style="232" customWidth="1"/>
    <col min="8" max="8" width="16" style="232" customWidth="1"/>
    <col min="9" max="9" width="4" style="232" customWidth="1"/>
    <col min="10" max="10" width="14.5703125" style="232" customWidth="1"/>
    <col min="11" max="11" width="11.5703125" style="232" customWidth="1"/>
    <col min="12" max="257" width="9.140625" style="232"/>
    <col min="258" max="258" width="18.5703125" style="232" customWidth="1"/>
    <col min="259" max="259" width="56.7109375" style="232" customWidth="1"/>
    <col min="260" max="260" width="7.42578125" style="232" customWidth="1"/>
    <col min="261" max="261" width="8.28515625" style="232" customWidth="1"/>
    <col min="262" max="262" width="13" style="232" customWidth="1"/>
    <col min="263" max="263" width="16.140625" style="232" customWidth="1"/>
    <col min="264" max="264" width="16" style="232" customWidth="1"/>
    <col min="265" max="265" width="4" style="232" customWidth="1"/>
    <col min="266" max="266" width="14.5703125" style="232" customWidth="1"/>
    <col min="267" max="267" width="11.5703125" style="232" customWidth="1"/>
    <col min="268" max="513" width="9.140625" style="232"/>
    <col min="514" max="514" width="18.5703125" style="232" customWidth="1"/>
    <col min="515" max="515" width="56.7109375" style="232" customWidth="1"/>
    <col min="516" max="516" width="7.42578125" style="232" customWidth="1"/>
    <col min="517" max="517" width="8.28515625" style="232" customWidth="1"/>
    <col min="518" max="518" width="13" style="232" customWidth="1"/>
    <col min="519" max="519" width="16.140625" style="232" customWidth="1"/>
    <col min="520" max="520" width="16" style="232" customWidth="1"/>
    <col min="521" max="521" width="4" style="232" customWidth="1"/>
    <col min="522" max="522" width="14.5703125" style="232" customWidth="1"/>
    <col min="523" max="523" width="11.5703125" style="232" customWidth="1"/>
    <col min="524" max="769" width="9.140625" style="232"/>
    <col min="770" max="770" width="18.5703125" style="232" customWidth="1"/>
    <col min="771" max="771" width="56.7109375" style="232" customWidth="1"/>
    <col min="772" max="772" width="7.42578125" style="232" customWidth="1"/>
    <col min="773" max="773" width="8.28515625" style="232" customWidth="1"/>
    <col min="774" max="774" width="13" style="232" customWidth="1"/>
    <col min="775" max="775" width="16.140625" style="232" customWidth="1"/>
    <col min="776" max="776" width="16" style="232" customWidth="1"/>
    <col min="777" max="777" width="4" style="232" customWidth="1"/>
    <col min="778" max="778" width="14.5703125" style="232" customWidth="1"/>
    <col min="779" max="779" width="11.5703125" style="232" customWidth="1"/>
    <col min="780" max="1025" width="9.140625" style="232"/>
    <col min="1026" max="1026" width="18.5703125" style="232" customWidth="1"/>
    <col min="1027" max="1027" width="56.7109375" style="232" customWidth="1"/>
    <col min="1028" max="1028" width="7.42578125" style="232" customWidth="1"/>
    <col min="1029" max="1029" width="8.28515625" style="232" customWidth="1"/>
    <col min="1030" max="1030" width="13" style="232" customWidth="1"/>
    <col min="1031" max="1031" width="16.140625" style="232" customWidth="1"/>
    <col min="1032" max="1032" width="16" style="232" customWidth="1"/>
    <col min="1033" max="1033" width="4" style="232" customWidth="1"/>
    <col min="1034" max="1034" width="14.5703125" style="232" customWidth="1"/>
    <col min="1035" max="1035" width="11.5703125" style="232" customWidth="1"/>
    <col min="1036" max="1281" width="9.140625" style="232"/>
    <col min="1282" max="1282" width="18.5703125" style="232" customWidth="1"/>
    <col min="1283" max="1283" width="56.7109375" style="232" customWidth="1"/>
    <col min="1284" max="1284" width="7.42578125" style="232" customWidth="1"/>
    <col min="1285" max="1285" width="8.28515625" style="232" customWidth="1"/>
    <col min="1286" max="1286" width="13" style="232" customWidth="1"/>
    <col min="1287" max="1287" width="16.140625" style="232" customWidth="1"/>
    <col min="1288" max="1288" width="16" style="232" customWidth="1"/>
    <col min="1289" max="1289" width="4" style="232" customWidth="1"/>
    <col min="1290" max="1290" width="14.5703125" style="232" customWidth="1"/>
    <col min="1291" max="1291" width="11.5703125" style="232" customWidth="1"/>
    <col min="1292" max="1537" width="9.140625" style="232"/>
    <col min="1538" max="1538" width="18.5703125" style="232" customWidth="1"/>
    <col min="1539" max="1539" width="56.7109375" style="232" customWidth="1"/>
    <col min="1540" max="1540" width="7.42578125" style="232" customWidth="1"/>
    <col min="1541" max="1541" width="8.28515625" style="232" customWidth="1"/>
    <col min="1542" max="1542" width="13" style="232" customWidth="1"/>
    <col min="1543" max="1543" width="16.140625" style="232" customWidth="1"/>
    <col min="1544" max="1544" width="16" style="232" customWidth="1"/>
    <col min="1545" max="1545" width="4" style="232" customWidth="1"/>
    <col min="1546" max="1546" width="14.5703125" style="232" customWidth="1"/>
    <col min="1547" max="1547" width="11.5703125" style="232" customWidth="1"/>
    <col min="1548" max="1793" width="9.140625" style="232"/>
    <col min="1794" max="1794" width="18.5703125" style="232" customWidth="1"/>
    <col min="1795" max="1795" width="56.7109375" style="232" customWidth="1"/>
    <col min="1796" max="1796" width="7.42578125" style="232" customWidth="1"/>
    <col min="1797" max="1797" width="8.28515625" style="232" customWidth="1"/>
    <col min="1798" max="1798" width="13" style="232" customWidth="1"/>
    <col min="1799" max="1799" width="16.140625" style="232" customWidth="1"/>
    <col min="1800" max="1800" width="16" style="232" customWidth="1"/>
    <col min="1801" max="1801" width="4" style="232" customWidth="1"/>
    <col min="1802" max="1802" width="14.5703125" style="232" customWidth="1"/>
    <col min="1803" max="1803" width="11.5703125" style="232" customWidth="1"/>
    <col min="1804" max="2049" width="9.140625" style="232"/>
    <col min="2050" max="2050" width="18.5703125" style="232" customWidth="1"/>
    <col min="2051" max="2051" width="56.7109375" style="232" customWidth="1"/>
    <col min="2052" max="2052" width="7.42578125" style="232" customWidth="1"/>
    <col min="2053" max="2053" width="8.28515625" style="232" customWidth="1"/>
    <col min="2054" max="2054" width="13" style="232" customWidth="1"/>
    <col min="2055" max="2055" width="16.140625" style="232" customWidth="1"/>
    <col min="2056" max="2056" width="16" style="232" customWidth="1"/>
    <col min="2057" max="2057" width="4" style="232" customWidth="1"/>
    <col min="2058" max="2058" width="14.5703125" style="232" customWidth="1"/>
    <col min="2059" max="2059" width="11.5703125" style="232" customWidth="1"/>
    <col min="2060" max="2305" width="9.140625" style="232"/>
    <col min="2306" max="2306" width="18.5703125" style="232" customWidth="1"/>
    <col min="2307" max="2307" width="56.7109375" style="232" customWidth="1"/>
    <col min="2308" max="2308" width="7.42578125" style="232" customWidth="1"/>
    <col min="2309" max="2309" width="8.28515625" style="232" customWidth="1"/>
    <col min="2310" max="2310" width="13" style="232" customWidth="1"/>
    <col min="2311" max="2311" width="16.140625" style="232" customWidth="1"/>
    <col min="2312" max="2312" width="16" style="232" customWidth="1"/>
    <col min="2313" max="2313" width="4" style="232" customWidth="1"/>
    <col min="2314" max="2314" width="14.5703125" style="232" customWidth="1"/>
    <col min="2315" max="2315" width="11.5703125" style="232" customWidth="1"/>
    <col min="2316" max="2561" width="9.140625" style="232"/>
    <col min="2562" max="2562" width="18.5703125" style="232" customWidth="1"/>
    <col min="2563" max="2563" width="56.7109375" style="232" customWidth="1"/>
    <col min="2564" max="2564" width="7.42578125" style="232" customWidth="1"/>
    <col min="2565" max="2565" width="8.28515625" style="232" customWidth="1"/>
    <col min="2566" max="2566" width="13" style="232" customWidth="1"/>
    <col min="2567" max="2567" width="16.140625" style="232" customWidth="1"/>
    <col min="2568" max="2568" width="16" style="232" customWidth="1"/>
    <col min="2569" max="2569" width="4" style="232" customWidth="1"/>
    <col min="2570" max="2570" width="14.5703125" style="232" customWidth="1"/>
    <col min="2571" max="2571" width="11.5703125" style="232" customWidth="1"/>
    <col min="2572" max="2817" width="9.140625" style="232"/>
    <col min="2818" max="2818" width="18.5703125" style="232" customWidth="1"/>
    <col min="2819" max="2819" width="56.7109375" style="232" customWidth="1"/>
    <col min="2820" max="2820" width="7.42578125" style="232" customWidth="1"/>
    <col min="2821" max="2821" width="8.28515625" style="232" customWidth="1"/>
    <col min="2822" max="2822" width="13" style="232" customWidth="1"/>
    <col min="2823" max="2823" width="16.140625" style="232" customWidth="1"/>
    <col min="2824" max="2824" width="16" style="232" customWidth="1"/>
    <col min="2825" max="2825" width="4" style="232" customWidth="1"/>
    <col min="2826" max="2826" width="14.5703125" style="232" customWidth="1"/>
    <col min="2827" max="2827" width="11.5703125" style="232" customWidth="1"/>
    <col min="2828" max="3073" width="9.140625" style="232"/>
    <col min="3074" max="3074" width="18.5703125" style="232" customWidth="1"/>
    <col min="3075" max="3075" width="56.7109375" style="232" customWidth="1"/>
    <col min="3076" max="3076" width="7.42578125" style="232" customWidth="1"/>
    <col min="3077" max="3077" width="8.28515625" style="232" customWidth="1"/>
    <col min="3078" max="3078" width="13" style="232" customWidth="1"/>
    <col min="3079" max="3079" width="16.140625" style="232" customWidth="1"/>
    <col min="3080" max="3080" width="16" style="232" customWidth="1"/>
    <col min="3081" max="3081" width="4" style="232" customWidth="1"/>
    <col min="3082" max="3082" width="14.5703125" style="232" customWidth="1"/>
    <col min="3083" max="3083" width="11.5703125" style="232" customWidth="1"/>
    <col min="3084" max="3329" width="9.140625" style="232"/>
    <col min="3330" max="3330" width="18.5703125" style="232" customWidth="1"/>
    <col min="3331" max="3331" width="56.7109375" style="232" customWidth="1"/>
    <col min="3332" max="3332" width="7.42578125" style="232" customWidth="1"/>
    <col min="3333" max="3333" width="8.28515625" style="232" customWidth="1"/>
    <col min="3334" max="3334" width="13" style="232" customWidth="1"/>
    <col min="3335" max="3335" width="16.140625" style="232" customWidth="1"/>
    <col min="3336" max="3336" width="16" style="232" customWidth="1"/>
    <col min="3337" max="3337" width="4" style="232" customWidth="1"/>
    <col min="3338" max="3338" width="14.5703125" style="232" customWidth="1"/>
    <col min="3339" max="3339" width="11.5703125" style="232" customWidth="1"/>
    <col min="3340" max="3585" width="9.140625" style="232"/>
    <col min="3586" max="3586" width="18.5703125" style="232" customWidth="1"/>
    <col min="3587" max="3587" width="56.7109375" style="232" customWidth="1"/>
    <col min="3588" max="3588" width="7.42578125" style="232" customWidth="1"/>
    <col min="3589" max="3589" width="8.28515625" style="232" customWidth="1"/>
    <col min="3590" max="3590" width="13" style="232" customWidth="1"/>
    <col min="3591" max="3591" width="16.140625" style="232" customWidth="1"/>
    <col min="3592" max="3592" width="16" style="232" customWidth="1"/>
    <col min="3593" max="3593" width="4" style="232" customWidth="1"/>
    <col min="3594" max="3594" width="14.5703125" style="232" customWidth="1"/>
    <col min="3595" max="3595" width="11.5703125" style="232" customWidth="1"/>
    <col min="3596" max="3841" width="9.140625" style="232"/>
    <col min="3842" max="3842" width="18.5703125" style="232" customWidth="1"/>
    <col min="3843" max="3843" width="56.7109375" style="232" customWidth="1"/>
    <col min="3844" max="3844" width="7.42578125" style="232" customWidth="1"/>
    <col min="3845" max="3845" width="8.28515625" style="232" customWidth="1"/>
    <col min="3846" max="3846" width="13" style="232" customWidth="1"/>
    <col min="3847" max="3847" width="16.140625" style="232" customWidth="1"/>
    <col min="3848" max="3848" width="16" style="232" customWidth="1"/>
    <col min="3849" max="3849" width="4" style="232" customWidth="1"/>
    <col min="3850" max="3850" width="14.5703125" style="232" customWidth="1"/>
    <col min="3851" max="3851" width="11.5703125" style="232" customWidth="1"/>
    <col min="3852" max="4097" width="9.140625" style="232"/>
    <col min="4098" max="4098" width="18.5703125" style="232" customWidth="1"/>
    <col min="4099" max="4099" width="56.7109375" style="232" customWidth="1"/>
    <col min="4100" max="4100" width="7.42578125" style="232" customWidth="1"/>
    <col min="4101" max="4101" width="8.28515625" style="232" customWidth="1"/>
    <col min="4102" max="4102" width="13" style="232" customWidth="1"/>
    <col min="4103" max="4103" width="16.140625" style="232" customWidth="1"/>
    <col min="4104" max="4104" width="16" style="232" customWidth="1"/>
    <col min="4105" max="4105" width="4" style="232" customWidth="1"/>
    <col min="4106" max="4106" width="14.5703125" style="232" customWidth="1"/>
    <col min="4107" max="4107" width="11.5703125" style="232" customWidth="1"/>
    <col min="4108" max="4353" width="9.140625" style="232"/>
    <col min="4354" max="4354" width="18.5703125" style="232" customWidth="1"/>
    <col min="4355" max="4355" width="56.7109375" style="232" customWidth="1"/>
    <col min="4356" max="4356" width="7.42578125" style="232" customWidth="1"/>
    <col min="4357" max="4357" width="8.28515625" style="232" customWidth="1"/>
    <col min="4358" max="4358" width="13" style="232" customWidth="1"/>
    <col min="4359" max="4359" width="16.140625" style="232" customWidth="1"/>
    <col min="4360" max="4360" width="16" style="232" customWidth="1"/>
    <col min="4361" max="4361" width="4" style="232" customWidth="1"/>
    <col min="4362" max="4362" width="14.5703125" style="232" customWidth="1"/>
    <col min="4363" max="4363" width="11.5703125" style="232" customWidth="1"/>
    <col min="4364" max="4609" width="9.140625" style="232"/>
    <col min="4610" max="4610" width="18.5703125" style="232" customWidth="1"/>
    <col min="4611" max="4611" width="56.7109375" style="232" customWidth="1"/>
    <col min="4612" max="4612" width="7.42578125" style="232" customWidth="1"/>
    <col min="4613" max="4613" width="8.28515625" style="232" customWidth="1"/>
    <col min="4614" max="4614" width="13" style="232" customWidth="1"/>
    <col min="4615" max="4615" width="16.140625" style="232" customWidth="1"/>
    <col min="4616" max="4616" width="16" style="232" customWidth="1"/>
    <col min="4617" max="4617" width="4" style="232" customWidth="1"/>
    <col min="4618" max="4618" width="14.5703125" style="232" customWidth="1"/>
    <col min="4619" max="4619" width="11.5703125" style="232" customWidth="1"/>
    <col min="4620" max="4865" width="9.140625" style="232"/>
    <col min="4866" max="4866" width="18.5703125" style="232" customWidth="1"/>
    <col min="4867" max="4867" width="56.7109375" style="232" customWidth="1"/>
    <col min="4868" max="4868" width="7.42578125" style="232" customWidth="1"/>
    <col min="4869" max="4869" width="8.28515625" style="232" customWidth="1"/>
    <col min="4870" max="4870" width="13" style="232" customWidth="1"/>
    <col min="4871" max="4871" width="16.140625" style="232" customWidth="1"/>
    <col min="4872" max="4872" width="16" style="232" customWidth="1"/>
    <col min="4873" max="4873" width="4" style="232" customWidth="1"/>
    <col min="4874" max="4874" width="14.5703125" style="232" customWidth="1"/>
    <col min="4875" max="4875" width="11.5703125" style="232" customWidth="1"/>
    <col min="4876" max="5121" width="9.140625" style="232"/>
    <col min="5122" max="5122" width="18.5703125" style="232" customWidth="1"/>
    <col min="5123" max="5123" width="56.7109375" style="232" customWidth="1"/>
    <col min="5124" max="5124" width="7.42578125" style="232" customWidth="1"/>
    <col min="5125" max="5125" width="8.28515625" style="232" customWidth="1"/>
    <col min="5126" max="5126" width="13" style="232" customWidth="1"/>
    <col min="5127" max="5127" width="16.140625" style="232" customWidth="1"/>
    <col min="5128" max="5128" width="16" style="232" customWidth="1"/>
    <col min="5129" max="5129" width="4" style="232" customWidth="1"/>
    <col min="5130" max="5130" width="14.5703125" style="232" customWidth="1"/>
    <col min="5131" max="5131" width="11.5703125" style="232" customWidth="1"/>
    <col min="5132" max="5377" width="9.140625" style="232"/>
    <col min="5378" max="5378" width="18.5703125" style="232" customWidth="1"/>
    <col min="5379" max="5379" width="56.7109375" style="232" customWidth="1"/>
    <col min="5380" max="5380" width="7.42578125" style="232" customWidth="1"/>
    <col min="5381" max="5381" width="8.28515625" style="232" customWidth="1"/>
    <col min="5382" max="5382" width="13" style="232" customWidth="1"/>
    <col min="5383" max="5383" width="16.140625" style="232" customWidth="1"/>
    <col min="5384" max="5384" width="16" style="232" customWidth="1"/>
    <col min="5385" max="5385" width="4" style="232" customWidth="1"/>
    <col min="5386" max="5386" width="14.5703125" style="232" customWidth="1"/>
    <col min="5387" max="5387" width="11.5703125" style="232" customWidth="1"/>
    <col min="5388" max="5633" width="9.140625" style="232"/>
    <col min="5634" max="5634" width="18.5703125" style="232" customWidth="1"/>
    <col min="5635" max="5635" width="56.7109375" style="232" customWidth="1"/>
    <col min="5636" max="5636" width="7.42578125" style="232" customWidth="1"/>
    <col min="5637" max="5637" width="8.28515625" style="232" customWidth="1"/>
    <col min="5638" max="5638" width="13" style="232" customWidth="1"/>
    <col min="5639" max="5639" width="16.140625" style="232" customWidth="1"/>
    <col min="5640" max="5640" width="16" style="232" customWidth="1"/>
    <col min="5641" max="5641" width="4" style="232" customWidth="1"/>
    <col min="5642" max="5642" width="14.5703125" style="232" customWidth="1"/>
    <col min="5643" max="5643" width="11.5703125" style="232" customWidth="1"/>
    <col min="5644" max="5889" width="9.140625" style="232"/>
    <col min="5890" max="5890" width="18.5703125" style="232" customWidth="1"/>
    <col min="5891" max="5891" width="56.7109375" style="232" customWidth="1"/>
    <col min="5892" max="5892" width="7.42578125" style="232" customWidth="1"/>
    <col min="5893" max="5893" width="8.28515625" style="232" customWidth="1"/>
    <col min="5894" max="5894" width="13" style="232" customWidth="1"/>
    <col min="5895" max="5895" width="16.140625" style="232" customWidth="1"/>
    <col min="5896" max="5896" width="16" style="232" customWidth="1"/>
    <col min="5897" max="5897" width="4" style="232" customWidth="1"/>
    <col min="5898" max="5898" width="14.5703125" style="232" customWidth="1"/>
    <col min="5899" max="5899" width="11.5703125" style="232" customWidth="1"/>
    <col min="5900" max="6145" width="9.140625" style="232"/>
    <col min="6146" max="6146" width="18.5703125" style="232" customWidth="1"/>
    <col min="6147" max="6147" width="56.7109375" style="232" customWidth="1"/>
    <col min="6148" max="6148" width="7.42578125" style="232" customWidth="1"/>
    <col min="6149" max="6149" width="8.28515625" style="232" customWidth="1"/>
    <col min="6150" max="6150" width="13" style="232" customWidth="1"/>
    <col min="6151" max="6151" width="16.140625" style="232" customWidth="1"/>
    <col min="6152" max="6152" width="16" style="232" customWidth="1"/>
    <col min="6153" max="6153" width="4" style="232" customWidth="1"/>
    <col min="6154" max="6154" width="14.5703125" style="232" customWidth="1"/>
    <col min="6155" max="6155" width="11.5703125" style="232" customWidth="1"/>
    <col min="6156" max="6401" width="9.140625" style="232"/>
    <col min="6402" max="6402" width="18.5703125" style="232" customWidth="1"/>
    <col min="6403" max="6403" width="56.7109375" style="232" customWidth="1"/>
    <col min="6404" max="6404" width="7.42578125" style="232" customWidth="1"/>
    <col min="6405" max="6405" width="8.28515625" style="232" customWidth="1"/>
    <col min="6406" max="6406" width="13" style="232" customWidth="1"/>
    <col min="6407" max="6407" width="16.140625" style="232" customWidth="1"/>
    <col min="6408" max="6408" width="16" style="232" customWidth="1"/>
    <col min="6409" max="6409" width="4" style="232" customWidth="1"/>
    <col min="6410" max="6410" width="14.5703125" style="232" customWidth="1"/>
    <col min="6411" max="6411" width="11.5703125" style="232" customWidth="1"/>
    <col min="6412" max="6657" width="9.140625" style="232"/>
    <col min="6658" max="6658" width="18.5703125" style="232" customWidth="1"/>
    <col min="6659" max="6659" width="56.7109375" style="232" customWidth="1"/>
    <col min="6660" max="6660" width="7.42578125" style="232" customWidth="1"/>
    <col min="6661" max="6661" width="8.28515625" style="232" customWidth="1"/>
    <col min="6662" max="6662" width="13" style="232" customWidth="1"/>
    <col min="6663" max="6663" width="16.140625" style="232" customWidth="1"/>
    <col min="6664" max="6664" width="16" style="232" customWidth="1"/>
    <col min="6665" max="6665" width="4" style="232" customWidth="1"/>
    <col min="6666" max="6666" width="14.5703125" style="232" customWidth="1"/>
    <col min="6667" max="6667" width="11.5703125" style="232" customWidth="1"/>
    <col min="6668" max="6913" width="9.140625" style="232"/>
    <col min="6914" max="6914" width="18.5703125" style="232" customWidth="1"/>
    <col min="6915" max="6915" width="56.7109375" style="232" customWidth="1"/>
    <col min="6916" max="6916" width="7.42578125" style="232" customWidth="1"/>
    <col min="6917" max="6917" width="8.28515625" style="232" customWidth="1"/>
    <col min="6918" max="6918" width="13" style="232" customWidth="1"/>
    <col min="6919" max="6919" width="16.140625" style="232" customWidth="1"/>
    <col min="6920" max="6920" width="16" style="232" customWidth="1"/>
    <col min="6921" max="6921" width="4" style="232" customWidth="1"/>
    <col min="6922" max="6922" width="14.5703125" style="232" customWidth="1"/>
    <col min="6923" max="6923" width="11.5703125" style="232" customWidth="1"/>
    <col min="6924" max="7169" width="9.140625" style="232"/>
    <col min="7170" max="7170" width="18.5703125" style="232" customWidth="1"/>
    <col min="7171" max="7171" width="56.7109375" style="232" customWidth="1"/>
    <col min="7172" max="7172" width="7.42578125" style="232" customWidth="1"/>
    <col min="7173" max="7173" width="8.28515625" style="232" customWidth="1"/>
    <col min="7174" max="7174" width="13" style="232" customWidth="1"/>
    <col min="7175" max="7175" width="16.140625" style="232" customWidth="1"/>
    <col min="7176" max="7176" width="16" style="232" customWidth="1"/>
    <col min="7177" max="7177" width="4" style="232" customWidth="1"/>
    <col min="7178" max="7178" width="14.5703125" style="232" customWidth="1"/>
    <col min="7179" max="7179" width="11.5703125" style="232" customWidth="1"/>
    <col min="7180" max="7425" width="9.140625" style="232"/>
    <col min="7426" max="7426" width="18.5703125" style="232" customWidth="1"/>
    <col min="7427" max="7427" width="56.7109375" style="232" customWidth="1"/>
    <col min="7428" max="7428" width="7.42578125" style="232" customWidth="1"/>
    <col min="7429" max="7429" width="8.28515625" style="232" customWidth="1"/>
    <col min="7430" max="7430" width="13" style="232" customWidth="1"/>
    <col min="7431" max="7431" width="16.140625" style="232" customWidth="1"/>
    <col min="7432" max="7432" width="16" style="232" customWidth="1"/>
    <col min="7433" max="7433" width="4" style="232" customWidth="1"/>
    <col min="7434" max="7434" width="14.5703125" style="232" customWidth="1"/>
    <col min="7435" max="7435" width="11.5703125" style="232" customWidth="1"/>
    <col min="7436" max="7681" width="9.140625" style="232"/>
    <col min="7682" max="7682" width="18.5703125" style="232" customWidth="1"/>
    <col min="7683" max="7683" width="56.7109375" style="232" customWidth="1"/>
    <col min="7684" max="7684" width="7.42578125" style="232" customWidth="1"/>
    <col min="7685" max="7685" width="8.28515625" style="232" customWidth="1"/>
    <col min="7686" max="7686" width="13" style="232" customWidth="1"/>
    <col min="7687" max="7687" width="16.140625" style="232" customWidth="1"/>
    <col min="7688" max="7688" width="16" style="232" customWidth="1"/>
    <col min="7689" max="7689" width="4" style="232" customWidth="1"/>
    <col min="7690" max="7690" width="14.5703125" style="232" customWidth="1"/>
    <col min="7691" max="7691" width="11.5703125" style="232" customWidth="1"/>
    <col min="7692" max="7937" width="9.140625" style="232"/>
    <col min="7938" max="7938" width="18.5703125" style="232" customWidth="1"/>
    <col min="7939" max="7939" width="56.7109375" style="232" customWidth="1"/>
    <col min="7940" max="7940" width="7.42578125" style="232" customWidth="1"/>
    <col min="7941" max="7941" width="8.28515625" style="232" customWidth="1"/>
    <col min="7942" max="7942" width="13" style="232" customWidth="1"/>
    <col min="7943" max="7943" width="16.140625" style="232" customWidth="1"/>
    <col min="7944" max="7944" width="16" style="232" customWidth="1"/>
    <col min="7945" max="7945" width="4" style="232" customWidth="1"/>
    <col min="7946" max="7946" width="14.5703125" style="232" customWidth="1"/>
    <col min="7947" max="7947" width="11.5703125" style="232" customWidth="1"/>
    <col min="7948" max="8193" width="9.140625" style="232"/>
    <col min="8194" max="8194" width="18.5703125" style="232" customWidth="1"/>
    <col min="8195" max="8195" width="56.7109375" style="232" customWidth="1"/>
    <col min="8196" max="8196" width="7.42578125" style="232" customWidth="1"/>
    <col min="8197" max="8197" width="8.28515625" style="232" customWidth="1"/>
    <col min="8198" max="8198" width="13" style="232" customWidth="1"/>
    <col min="8199" max="8199" width="16.140625" style="232" customWidth="1"/>
    <col min="8200" max="8200" width="16" style="232" customWidth="1"/>
    <col min="8201" max="8201" width="4" style="232" customWidth="1"/>
    <col min="8202" max="8202" width="14.5703125" style="232" customWidth="1"/>
    <col min="8203" max="8203" width="11.5703125" style="232" customWidth="1"/>
    <col min="8204" max="8449" width="9.140625" style="232"/>
    <col min="8450" max="8450" width="18.5703125" style="232" customWidth="1"/>
    <col min="8451" max="8451" width="56.7109375" style="232" customWidth="1"/>
    <col min="8452" max="8452" width="7.42578125" style="232" customWidth="1"/>
    <col min="8453" max="8453" width="8.28515625" style="232" customWidth="1"/>
    <col min="8454" max="8454" width="13" style="232" customWidth="1"/>
    <col min="8455" max="8455" width="16.140625" style="232" customWidth="1"/>
    <col min="8456" max="8456" width="16" style="232" customWidth="1"/>
    <col min="8457" max="8457" width="4" style="232" customWidth="1"/>
    <col min="8458" max="8458" width="14.5703125" style="232" customWidth="1"/>
    <col min="8459" max="8459" width="11.5703125" style="232" customWidth="1"/>
    <col min="8460" max="8705" width="9.140625" style="232"/>
    <col min="8706" max="8706" width="18.5703125" style="232" customWidth="1"/>
    <col min="8707" max="8707" width="56.7109375" style="232" customWidth="1"/>
    <col min="8708" max="8708" width="7.42578125" style="232" customWidth="1"/>
    <col min="8709" max="8709" width="8.28515625" style="232" customWidth="1"/>
    <col min="8710" max="8710" width="13" style="232" customWidth="1"/>
    <col min="8711" max="8711" width="16.140625" style="232" customWidth="1"/>
    <col min="8712" max="8712" width="16" style="232" customWidth="1"/>
    <col min="8713" max="8713" width="4" style="232" customWidth="1"/>
    <col min="8714" max="8714" width="14.5703125" style="232" customWidth="1"/>
    <col min="8715" max="8715" width="11.5703125" style="232" customWidth="1"/>
    <col min="8716" max="8961" width="9.140625" style="232"/>
    <col min="8962" max="8962" width="18.5703125" style="232" customWidth="1"/>
    <col min="8963" max="8963" width="56.7109375" style="232" customWidth="1"/>
    <col min="8964" max="8964" width="7.42578125" style="232" customWidth="1"/>
    <col min="8965" max="8965" width="8.28515625" style="232" customWidth="1"/>
    <col min="8966" max="8966" width="13" style="232" customWidth="1"/>
    <col min="8967" max="8967" width="16.140625" style="232" customWidth="1"/>
    <col min="8968" max="8968" width="16" style="232" customWidth="1"/>
    <col min="8969" max="8969" width="4" style="232" customWidth="1"/>
    <col min="8970" max="8970" width="14.5703125" style="232" customWidth="1"/>
    <col min="8971" max="8971" width="11.5703125" style="232" customWidth="1"/>
    <col min="8972" max="9217" width="9.140625" style="232"/>
    <col min="9218" max="9218" width="18.5703125" style="232" customWidth="1"/>
    <col min="9219" max="9219" width="56.7109375" style="232" customWidth="1"/>
    <col min="9220" max="9220" width="7.42578125" style="232" customWidth="1"/>
    <col min="9221" max="9221" width="8.28515625" style="232" customWidth="1"/>
    <col min="9222" max="9222" width="13" style="232" customWidth="1"/>
    <col min="9223" max="9223" width="16.140625" style="232" customWidth="1"/>
    <col min="9224" max="9224" width="16" style="232" customWidth="1"/>
    <col min="9225" max="9225" width="4" style="232" customWidth="1"/>
    <col min="9226" max="9226" width="14.5703125" style="232" customWidth="1"/>
    <col min="9227" max="9227" width="11.5703125" style="232" customWidth="1"/>
    <col min="9228" max="9473" width="9.140625" style="232"/>
    <col min="9474" max="9474" width="18.5703125" style="232" customWidth="1"/>
    <col min="9475" max="9475" width="56.7109375" style="232" customWidth="1"/>
    <col min="9476" max="9476" width="7.42578125" style="232" customWidth="1"/>
    <col min="9477" max="9477" width="8.28515625" style="232" customWidth="1"/>
    <col min="9478" max="9478" width="13" style="232" customWidth="1"/>
    <col min="9479" max="9479" width="16.140625" style="232" customWidth="1"/>
    <col min="9480" max="9480" width="16" style="232" customWidth="1"/>
    <col min="9481" max="9481" width="4" style="232" customWidth="1"/>
    <col min="9482" max="9482" width="14.5703125" style="232" customWidth="1"/>
    <col min="9483" max="9483" width="11.5703125" style="232" customWidth="1"/>
    <col min="9484" max="9729" width="9.140625" style="232"/>
    <col min="9730" max="9730" width="18.5703125" style="232" customWidth="1"/>
    <col min="9731" max="9731" width="56.7109375" style="232" customWidth="1"/>
    <col min="9732" max="9732" width="7.42578125" style="232" customWidth="1"/>
    <col min="9733" max="9733" width="8.28515625" style="232" customWidth="1"/>
    <col min="9734" max="9734" width="13" style="232" customWidth="1"/>
    <col min="9735" max="9735" width="16.140625" style="232" customWidth="1"/>
    <col min="9736" max="9736" width="16" style="232" customWidth="1"/>
    <col min="9737" max="9737" width="4" style="232" customWidth="1"/>
    <col min="9738" max="9738" width="14.5703125" style="232" customWidth="1"/>
    <col min="9739" max="9739" width="11.5703125" style="232" customWidth="1"/>
    <col min="9740" max="9985" width="9.140625" style="232"/>
    <col min="9986" max="9986" width="18.5703125" style="232" customWidth="1"/>
    <col min="9987" max="9987" width="56.7109375" style="232" customWidth="1"/>
    <col min="9988" max="9988" width="7.42578125" style="232" customWidth="1"/>
    <col min="9989" max="9989" width="8.28515625" style="232" customWidth="1"/>
    <col min="9990" max="9990" width="13" style="232" customWidth="1"/>
    <col min="9991" max="9991" width="16.140625" style="232" customWidth="1"/>
    <col min="9992" max="9992" width="16" style="232" customWidth="1"/>
    <col min="9993" max="9993" width="4" style="232" customWidth="1"/>
    <col min="9994" max="9994" width="14.5703125" style="232" customWidth="1"/>
    <col min="9995" max="9995" width="11.5703125" style="232" customWidth="1"/>
    <col min="9996" max="10241" width="9.140625" style="232"/>
    <col min="10242" max="10242" width="18.5703125" style="232" customWidth="1"/>
    <col min="10243" max="10243" width="56.7109375" style="232" customWidth="1"/>
    <col min="10244" max="10244" width="7.42578125" style="232" customWidth="1"/>
    <col min="10245" max="10245" width="8.28515625" style="232" customWidth="1"/>
    <col min="10246" max="10246" width="13" style="232" customWidth="1"/>
    <col min="10247" max="10247" width="16.140625" style="232" customWidth="1"/>
    <col min="10248" max="10248" width="16" style="232" customWidth="1"/>
    <col min="10249" max="10249" width="4" style="232" customWidth="1"/>
    <col min="10250" max="10250" width="14.5703125" style="232" customWidth="1"/>
    <col min="10251" max="10251" width="11.5703125" style="232" customWidth="1"/>
    <col min="10252" max="10497" width="9.140625" style="232"/>
    <col min="10498" max="10498" width="18.5703125" style="232" customWidth="1"/>
    <col min="10499" max="10499" width="56.7109375" style="232" customWidth="1"/>
    <col min="10500" max="10500" width="7.42578125" style="232" customWidth="1"/>
    <col min="10501" max="10501" width="8.28515625" style="232" customWidth="1"/>
    <col min="10502" max="10502" width="13" style="232" customWidth="1"/>
    <col min="10503" max="10503" width="16.140625" style="232" customWidth="1"/>
    <col min="10504" max="10504" width="16" style="232" customWidth="1"/>
    <col min="10505" max="10505" width="4" style="232" customWidth="1"/>
    <col min="10506" max="10506" width="14.5703125" style="232" customWidth="1"/>
    <col min="10507" max="10507" width="11.5703125" style="232" customWidth="1"/>
    <col min="10508" max="10753" width="9.140625" style="232"/>
    <col min="10754" max="10754" width="18.5703125" style="232" customWidth="1"/>
    <col min="10755" max="10755" width="56.7109375" style="232" customWidth="1"/>
    <col min="10756" max="10756" width="7.42578125" style="232" customWidth="1"/>
    <col min="10757" max="10757" width="8.28515625" style="232" customWidth="1"/>
    <col min="10758" max="10758" width="13" style="232" customWidth="1"/>
    <col min="10759" max="10759" width="16.140625" style="232" customWidth="1"/>
    <col min="10760" max="10760" width="16" style="232" customWidth="1"/>
    <col min="10761" max="10761" width="4" style="232" customWidth="1"/>
    <col min="10762" max="10762" width="14.5703125" style="232" customWidth="1"/>
    <col min="10763" max="10763" width="11.5703125" style="232" customWidth="1"/>
    <col min="10764" max="11009" width="9.140625" style="232"/>
    <col min="11010" max="11010" width="18.5703125" style="232" customWidth="1"/>
    <col min="11011" max="11011" width="56.7109375" style="232" customWidth="1"/>
    <col min="11012" max="11012" width="7.42578125" style="232" customWidth="1"/>
    <col min="11013" max="11013" width="8.28515625" style="232" customWidth="1"/>
    <col min="11014" max="11014" width="13" style="232" customWidth="1"/>
    <col min="11015" max="11015" width="16.140625" style="232" customWidth="1"/>
    <col min="11016" max="11016" width="16" style="232" customWidth="1"/>
    <col min="11017" max="11017" width="4" style="232" customWidth="1"/>
    <col min="11018" max="11018" width="14.5703125" style="232" customWidth="1"/>
    <col min="11019" max="11019" width="11.5703125" style="232" customWidth="1"/>
    <col min="11020" max="11265" width="9.140625" style="232"/>
    <col min="11266" max="11266" width="18.5703125" style="232" customWidth="1"/>
    <col min="11267" max="11267" width="56.7109375" style="232" customWidth="1"/>
    <col min="11268" max="11268" width="7.42578125" style="232" customWidth="1"/>
    <col min="11269" max="11269" width="8.28515625" style="232" customWidth="1"/>
    <col min="11270" max="11270" width="13" style="232" customWidth="1"/>
    <col min="11271" max="11271" width="16.140625" style="232" customWidth="1"/>
    <col min="11272" max="11272" width="16" style="232" customWidth="1"/>
    <col min="11273" max="11273" width="4" style="232" customWidth="1"/>
    <col min="11274" max="11274" width="14.5703125" style="232" customWidth="1"/>
    <col min="11275" max="11275" width="11.5703125" style="232" customWidth="1"/>
    <col min="11276" max="11521" width="9.140625" style="232"/>
    <col min="11522" max="11522" width="18.5703125" style="232" customWidth="1"/>
    <col min="11523" max="11523" width="56.7109375" style="232" customWidth="1"/>
    <col min="11524" max="11524" width="7.42578125" style="232" customWidth="1"/>
    <col min="11525" max="11525" width="8.28515625" style="232" customWidth="1"/>
    <col min="11526" max="11526" width="13" style="232" customWidth="1"/>
    <col min="11527" max="11527" width="16.140625" style="232" customWidth="1"/>
    <col min="11528" max="11528" width="16" style="232" customWidth="1"/>
    <col min="11529" max="11529" width="4" style="232" customWidth="1"/>
    <col min="11530" max="11530" width="14.5703125" style="232" customWidth="1"/>
    <col min="11531" max="11531" width="11.5703125" style="232" customWidth="1"/>
    <col min="11532" max="11777" width="9.140625" style="232"/>
    <col min="11778" max="11778" width="18.5703125" style="232" customWidth="1"/>
    <col min="11779" max="11779" width="56.7109375" style="232" customWidth="1"/>
    <col min="11780" max="11780" width="7.42578125" style="232" customWidth="1"/>
    <col min="11781" max="11781" width="8.28515625" style="232" customWidth="1"/>
    <col min="11782" max="11782" width="13" style="232" customWidth="1"/>
    <col min="11783" max="11783" width="16.140625" style="232" customWidth="1"/>
    <col min="11784" max="11784" width="16" style="232" customWidth="1"/>
    <col min="11785" max="11785" width="4" style="232" customWidth="1"/>
    <col min="11786" max="11786" width="14.5703125" style="232" customWidth="1"/>
    <col min="11787" max="11787" width="11.5703125" style="232" customWidth="1"/>
    <col min="11788" max="12033" width="9.140625" style="232"/>
    <col min="12034" max="12034" width="18.5703125" style="232" customWidth="1"/>
    <col min="12035" max="12035" width="56.7109375" style="232" customWidth="1"/>
    <col min="12036" max="12036" width="7.42578125" style="232" customWidth="1"/>
    <col min="12037" max="12037" width="8.28515625" style="232" customWidth="1"/>
    <col min="12038" max="12038" width="13" style="232" customWidth="1"/>
    <col min="12039" max="12039" width="16.140625" style="232" customWidth="1"/>
    <col min="12040" max="12040" width="16" style="232" customWidth="1"/>
    <col min="12041" max="12041" width="4" style="232" customWidth="1"/>
    <col min="12042" max="12042" width="14.5703125" style="232" customWidth="1"/>
    <col min="12043" max="12043" width="11.5703125" style="232" customWidth="1"/>
    <col min="12044" max="12289" width="9.140625" style="232"/>
    <col min="12290" max="12290" width="18.5703125" style="232" customWidth="1"/>
    <col min="12291" max="12291" width="56.7109375" style="232" customWidth="1"/>
    <col min="12292" max="12292" width="7.42578125" style="232" customWidth="1"/>
    <col min="12293" max="12293" width="8.28515625" style="232" customWidth="1"/>
    <col min="12294" max="12294" width="13" style="232" customWidth="1"/>
    <col min="12295" max="12295" width="16.140625" style="232" customWidth="1"/>
    <col min="12296" max="12296" width="16" style="232" customWidth="1"/>
    <col min="12297" max="12297" width="4" style="232" customWidth="1"/>
    <col min="12298" max="12298" width="14.5703125" style="232" customWidth="1"/>
    <col min="12299" max="12299" width="11.5703125" style="232" customWidth="1"/>
    <col min="12300" max="12545" width="9.140625" style="232"/>
    <col min="12546" max="12546" width="18.5703125" style="232" customWidth="1"/>
    <col min="12547" max="12547" width="56.7109375" style="232" customWidth="1"/>
    <col min="12548" max="12548" width="7.42578125" style="232" customWidth="1"/>
    <col min="12549" max="12549" width="8.28515625" style="232" customWidth="1"/>
    <col min="12550" max="12550" width="13" style="232" customWidth="1"/>
    <col min="12551" max="12551" width="16.140625" style="232" customWidth="1"/>
    <col min="12552" max="12552" width="16" style="232" customWidth="1"/>
    <col min="12553" max="12553" width="4" style="232" customWidth="1"/>
    <col min="12554" max="12554" width="14.5703125" style="232" customWidth="1"/>
    <col min="12555" max="12555" width="11.5703125" style="232" customWidth="1"/>
    <col min="12556" max="12801" width="9.140625" style="232"/>
    <col min="12802" max="12802" width="18.5703125" style="232" customWidth="1"/>
    <col min="12803" max="12803" width="56.7109375" style="232" customWidth="1"/>
    <col min="12804" max="12804" width="7.42578125" style="232" customWidth="1"/>
    <col min="12805" max="12805" width="8.28515625" style="232" customWidth="1"/>
    <col min="12806" max="12806" width="13" style="232" customWidth="1"/>
    <col min="12807" max="12807" width="16.140625" style="232" customWidth="1"/>
    <col min="12808" max="12808" width="16" style="232" customWidth="1"/>
    <col min="12809" max="12809" width="4" style="232" customWidth="1"/>
    <col min="12810" max="12810" width="14.5703125" style="232" customWidth="1"/>
    <col min="12811" max="12811" width="11.5703125" style="232" customWidth="1"/>
    <col min="12812" max="13057" width="9.140625" style="232"/>
    <col min="13058" max="13058" width="18.5703125" style="232" customWidth="1"/>
    <col min="13059" max="13059" width="56.7109375" style="232" customWidth="1"/>
    <col min="13060" max="13060" width="7.42578125" style="232" customWidth="1"/>
    <col min="13061" max="13061" width="8.28515625" style="232" customWidth="1"/>
    <col min="13062" max="13062" width="13" style="232" customWidth="1"/>
    <col min="13063" max="13063" width="16.140625" style="232" customWidth="1"/>
    <col min="13064" max="13064" width="16" style="232" customWidth="1"/>
    <col min="13065" max="13065" width="4" style="232" customWidth="1"/>
    <col min="13066" max="13066" width="14.5703125" style="232" customWidth="1"/>
    <col min="13067" max="13067" width="11.5703125" style="232" customWidth="1"/>
    <col min="13068" max="13313" width="9.140625" style="232"/>
    <col min="13314" max="13314" width="18.5703125" style="232" customWidth="1"/>
    <col min="13315" max="13315" width="56.7109375" style="232" customWidth="1"/>
    <col min="13316" max="13316" width="7.42578125" style="232" customWidth="1"/>
    <col min="13317" max="13317" width="8.28515625" style="232" customWidth="1"/>
    <col min="13318" max="13318" width="13" style="232" customWidth="1"/>
    <col min="13319" max="13319" width="16.140625" style="232" customWidth="1"/>
    <col min="13320" max="13320" width="16" style="232" customWidth="1"/>
    <col min="13321" max="13321" width="4" style="232" customWidth="1"/>
    <col min="13322" max="13322" width="14.5703125" style="232" customWidth="1"/>
    <col min="13323" max="13323" width="11.5703125" style="232" customWidth="1"/>
    <col min="13324" max="13569" width="9.140625" style="232"/>
    <col min="13570" max="13570" width="18.5703125" style="232" customWidth="1"/>
    <col min="13571" max="13571" width="56.7109375" style="232" customWidth="1"/>
    <col min="13572" max="13572" width="7.42578125" style="232" customWidth="1"/>
    <col min="13573" max="13573" width="8.28515625" style="232" customWidth="1"/>
    <col min="13574" max="13574" width="13" style="232" customWidth="1"/>
    <col min="13575" max="13575" width="16.140625" style="232" customWidth="1"/>
    <col min="13576" max="13576" width="16" style="232" customWidth="1"/>
    <col min="13577" max="13577" width="4" style="232" customWidth="1"/>
    <col min="13578" max="13578" width="14.5703125" style="232" customWidth="1"/>
    <col min="13579" max="13579" width="11.5703125" style="232" customWidth="1"/>
    <col min="13580" max="13825" width="9.140625" style="232"/>
    <col min="13826" max="13826" width="18.5703125" style="232" customWidth="1"/>
    <col min="13827" max="13827" width="56.7109375" style="232" customWidth="1"/>
    <col min="13828" max="13828" width="7.42578125" style="232" customWidth="1"/>
    <col min="13829" max="13829" width="8.28515625" style="232" customWidth="1"/>
    <col min="13830" max="13830" width="13" style="232" customWidth="1"/>
    <col min="13831" max="13831" width="16.140625" style="232" customWidth="1"/>
    <col min="13832" max="13832" width="16" style="232" customWidth="1"/>
    <col min="13833" max="13833" width="4" style="232" customWidth="1"/>
    <col min="13834" max="13834" width="14.5703125" style="232" customWidth="1"/>
    <col min="13835" max="13835" width="11.5703125" style="232" customWidth="1"/>
    <col min="13836" max="14081" width="9.140625" style="232"/>
    <col min="14082" max="14082" width="18.5703125" style="232" customWidth="1"/>
    <col min="14083" max="14083" width="56.7109375" style="232" customWidth="1"/>
    <col min="14084" max="14084" width="7.42578125" style="232" customWidth="1"/>
    <col min="14085" max="14085" width="8.28515625" style="232" customWidth="1"/>
    <col min="14086" max="14086" width="13" style="232" customWidth="1"/>
    <col min="14087" max="14087" width="16.140625" style="232" customWidth="1"/>
    <col min="14088" max="14088" width="16" style="232" customWidth="1"/>
    <col min="14089" max="14089" width="4" style="232" customWidth="1"/>
    <col min="14090" max="14090" width="14.5703125" style="232" customWidth="1"/>
    <col min="14091" max="14091" width="11.5703125" style="232" customWidth="1"/>
    <col min="14092" max="14337" width="9.140625" style="232"/>
    <col min="14338" max="14338" width="18.5703125" style="232" customWidth="1"/>
    <col min="14339" max="14339" width="56.7109375" style="232" customWidth="1"/>
    <col min="14340" max="14340" width="7.42578125" style="232" customWidth="1"/>
    <col min="14341" max="14341" width="8.28515625" style="232" customWidth="1"/>
    <col min="14342" max="14342" width="13" style="232" customWidth="1"/>
    <col min="14343" max="14343" width="16.140625" style="232" customWidth="1"/>
    <col min="14344" max="14344" width="16" style="232" customWidth="1"/>
    <col min="14345" max="14345" width="4" style="232" customWidth="1"/>
    <col min="14346" max="14346" width="14.5703125" style="232" customWidth="1"/>
    <col min="14347" max="14347" width="11.5703125" style="232" customWidth="1"/>
    <col min="14348" max="14593" width="9.140625" style="232"/>
    <col min="14594" max="14594" width="18.5703125" style="232" customWidth="1"/>
    <col min="14595" max="14595" width="56.7109375" style="232" customWidth="1"/>
    <col min="14596" max="14596" width="7.42578125" style="232" customWidth="1"/>
    <col min="14597" max="14597" width="8.28515625" style="232" customWidth="1"/>
    <col min="14598" max="14598" width="13" style="232" customWidth="1"/>
    <col min="14599" max="14599" width="16.140625" style="232" customWidth="1"/>
    <col min="14600" max="14600" width="16" style="232" customWidth="1"/>
    <col min="14601" max="14601" width="4" style="232" customWidth="1"/>
    <col min="14602" max="14602" width="14.5703125" style="232" customWidth="1"/>
    <col min="14603" max="14603" width="11.5703125" style="232" customWidth="1"/>
    <col min="14604" max="14849" width="9.140625" style="232"/>
    <col min="14850" max="14850" width="18.5703125" style="232" customWidth="1"/>
    <col min="14851" max="14851" width="56.7109375" style="232" customWidth="1"/>
    <col min="14852" max="14852" width="7.42578125" style="232" customWidth="1"/>
    <col min="14853" max="14853" width="8.28515625" style="232" customWidth="1"/>
    <col min="14854" max="14854" width="13" style="232" customWidth="1"/>
    <col min="14855" max="14855" width="16.140625" style="232" customWidth="1"/>
    <col min="14856" max="14856" width="16" style="232" customWidth="1"/>
    <col min="14857" max="14857" width="4" style="232" customWidth="1"/>
    <col min="14858" max="14858" width="14.5703125" style="232" customWidth="1"/>
    <col min="14859" max="14859" width="11.5703125" style="232" customWidth="1"/>
    <col min="14860" max="15105" width="9.140625" style="232"/>
    <col min="15106" max="15106" width="18.5703125" style="232" customWidth="1"/>
    <col min="15107" max="15107" width="56.7109375" style="232" customWidth="1"/>
    <col min="15108" max="15108" width="7.42578125" style="232" customWidth="1"/>
    <col min="15109" max="15109" width="8.28515625" style="232" customWidth="1"/>
    <col min="15110" max="15110" width="13" style="232" customWidth="1"/>
    <col min="15111" max="15111" width="16.140625" style="232" customWidth="1"/>
    <col min="15112" max="15112" width="16" style="232" customWidth="1"/>
    <col min="15113" max="15113" width="4" style="232" customWidth="1"/>
    <col min="15114" max="15114" width="14.5703125" style="232" customWidth="1"/>
    <col min="15115" max="15115" width="11.5703125" style="232" customWidth="1"/>
    <col min="15116" max="15361" width="9.140625" style="232"/>
    <col min="15362" max="15362" width="18.5703125" style="232" customWidth="1"/>
    <col min="15363" max="15363" width="56.7109375" style="232" customWidth="1"/>
    <col min="15364" max="15364" width="7.42578125" style="232" customWidth="1"/>
    <col min="15365" max="15365" width="8.28515625" style="232" customWidth="1"/>
    <col min="15366" max="15366" width="13" style="232" customWidth="1"/>
    <col min="15367" max="15367" width="16.140625" style="232" customWidth="1"/>
    <col min="15368" max="15368" width="16" style="232" customWidth="1"/>
    <col min="15369" max="15369" width="4" style="232" customWidth="1"/>
    <col min="15370" max="15370" width="14.5703125" style="232" customWidth="1"/>
    <col min="15371" max="15371" width="11.5703125" style="232" customWidth="1"/>
    <col min="15372" max="15617" width="9.140625" style="232"/>
    <col min="15618" max="15618" width="18.5703125" style="232" customWidth="1"/>
    <col min="15619" max="15619" width="56.7109375" style="232" customWidth="1"/>
    <col min="15620" max="15620" width="7.42578125" style="232" customWidth="1"/>
    <col min="15621" max="15621" width="8.28515625" style="232" customWidth="1"/>
    <col min="15622" max="15622" width="13" style="232" customWidth="1"/>
    <col min="15623" max="15623" width="16.140625" style="232" customWidth="1"/>
    <col min="15624" max="15624" width="16" style="232" customWidth="1"/>
    <col min="15625" max="15625" width="4" style="232" customWidth="1"/>
    <col min="15626" max="15626" width="14.5703125" style="232" customWidth="1"/>
    <col min="15627" max="15627" width="11.5703125" style="232" customWidth="1"/>
    <col min="15628" max="15873" width="9.140625" style="232"/>
    <col min="15874" max="15874" width="18.5703125" style="232" customWidth="1"/>
    <col min="15875" max="15875" width="56.7109375" style="232" customWidth="1"/>
    <col min="15876" max="15876" width="7.42578125" style="232" customWidth="1"/>
    <col min="15877" max="15877" width="8.28515625" style="232" customWidth="1"/>
    <col min="15878" max="15878" width="13" style="232" customWidth="1"/>
    <col min="15879" max="15879" width="16.140625" style="232" customWidth="1"/>
    <col min="15880" max="15880" width="16" style="232" customWidth="1"/>
    <col min="15881" max="15881" width="4" style="232" customWidth="1"/>
    <col min="15882" max="15882" width="14.5703125" style="232" customWidth="1"/>
    <col min="15883" max="15883" width="11.5703125" style="232" customWidth="1"/>
    <col min="15884" max="16129" width="9.140625" style="232"/>
    <col min="16130" max="16130" width="18.5703125" style="232" customWidth="1"/>
    <col min="16131" max="16131" width="56.7109375" style="232" customWidth="1"/>
    <col min="16132" max="16132" width="7.42578125" style="232" customWidth="1"/>
    <col min="16133" max="16133" width="8.28515625" style="232" customWidth="1"/>
    <col min="16134" max="16134" width="13" style="232" customWidth="1"/>
    <col min="16135" max="16135" width="16.140625" style="232" customWidth="1"/>
    <col min="16136" max="16136" width="16" style="232" customWidth="1"/>
    <col min="16137" max="16137" width="4" style="232" customWidth="1"/>
    <col min="16138" max="16138" width="14.5703125" style="232" customWidth="1"/>
    <col min="16139" max="16139" width="11.5703125" style="232" customWidth="1"/>
    <col min="16140" max="16384" width="9.140625" style="232"/>
  </cols>
  <sheetData>
    <row r="1" spans="2:15" ht="37.5" customHeight="1">
      <c r="B1" s="229" t="str">
        <f>J4&amp;"HM-Q"&amp;K5&amp;L5&amp;M5&amp;"-"&amp;K4</f>
        <v>문서번호 : HM-Q2026714-009</v>
      </c>
      <c r="C1" s="230"/>
      <c r="D1" s="231"/>
      <c r="E1" s="230"/>
      <c r="F1" s="230"/>
      <c r="G1" s="230"/>
      <c r="H1" s="230"/>
    </row>
    <row r="2" spans="2:15" s="233" customFormat="1" ht="36" customHeight="1">
      <c r="B2" s="526" t="s">
        <v>179</v>
      </c>
      <c r="C2" s="526"/>
      <c r="D2" s="526"/>
      <c r="E2" s="526"/>
      <c r="F2" s="526"/>
      <c r="G2" s="526"/>
      <c r="H2" s="526"/>
    </row>
    <row r="3" spans="2:15" s="233" customFormat="1" ht="18" customHeight="1">
      <c r="B3" s="234"/>
      <c r="C3" s="235"/>
      <c r="D3" s="235"/>
      <c r="E3" s="235"/>
      <c r="F3" s="235"/>
      <c r="G3" s="236"/>
    </row>
    <row r="4" spans="2:15" s="233" customFormat="1" ht="19.5" customHeight="1">
      <c r="B4" s="234"/>
      <c r="C4" s="236"/>
      <c r="D4" s="237"/>
      <c r="E4" s="236"/>
      <c r="F4" s="236"/>
      <c r="G4" s="236"/>
      <c r="J4" s="238" t="s">
        <v>180</v>
      </c>
      <c r="K4" s="527" t="s">
        <v>181</v>
      </c>
      <c r="L4" s="528"/>
      <c r="M4" s="529"/>
      <c r="N4" s="232" t="s">
        <v>182</v>
      </c>
      <c r="O4" s="232"/>
    </row>
    <row r="5" spans="2:15" ht="48" customHeight="1">
      <c r="B5" s="239" t="str">
        <f>J5&amp;K5&amp;" 년 "&amp;L5&amp;"월 "&amp;M5&amp;"일 "</f>
        <v xml:space="preserve">견적일 : 2026 년 7월 14일 </v>
      </c>
      <c r="E5" s="241" t="s">
        <v>183</v>
      </c>
      <c r="F5" s="530" t="s">
        <v>184</v>
      </c>
      <c r="G5" s="530"/>
      <c r="H5" s="530"/>
      <c r="J5" s="242" t="s">
        <v>185</v>
      </c>
      <c r="K5" s="243">
        <v>2026</v>
      </c>
      <c r="L5" s="242">
        <v>7</v>
      </c>
      <c r="M5" s="242">
        <v>14</v>
      </c>
    </row>
    <row r="6" spans="2:15" ht="21.95" customHeight="1">
      <c r="E6" s="232" t="s">
        <v>183</v>
      </c>
      <c r="F6" s="230" t="s">
        <v>186</v>
      </c>
      <c r="G6" s="230"/>
      <c r="H6" s="230"/>
      <c r="J6" s="244"/>
      <c r="K6" s="245"/>
      <c r="L6" s="245"/>
      <c r="M6" s="246"/>
    </row>
    <row r="7" spans="2:15" ht="22.5" customHeight="1">
      <c r="B7" s="247" t="str">
        <f>K7&amp;" 귀하"</f>
        <v>순천대학교 사회과학대학 귀하</v>
      </c>
      <c r="E7" s="232" t="s">
        <v>183</v>
      </c>
      <c r="F7" s="531" t="s">
        <v>187</v>
      </c>
      <c r="G7" s="531"/>
      <c r="H7" s="531"/>
      <c r="J7" s="248" t="s">
        <v>188</v>
      </c>
      <c r="K7" s="523" t="s">
        <v>312</v>
      </c>
      <c r="L7" s="524"/>
      <c r="M7" s="525"/>
    </row>
    <row r="8" spans="2:15" ht="22.5" customHeight="1">
      <c r="B8" s="522" t="str">
        <f>"견적명 : "&amp;K8</f>
        <v>견적명 : 강의실 LED전광판 부대공사 내역서</v>
      </c>
      <c r="C8" s="522"/>
      <c r="D8" s="522"/>
      <c r="E8" s="522"/>
      <c r="F8" s="230" t="s">
        <v>189</v>
      </c>
      <c r="G8" s="230"/>
      <c r="H8" s="230"/>
      <c r="J8" s="248" t="s">
        <v>190</v>
      </c>
      <c r="K8" s="523" t="s">
        <v>313</v>
      </c>
      <c r="L8" s="524"/>
      <c r="M8" s="525"/>
    </row>
    <row r="9" spans="2:15" ht="22.5" customHeight="1">
      <c r="B9" s="249" t="s">
        <v>191</v>
      </c>
      <c r="C9" s="249"/>
      <c r="D9" s="250"/>
      <c r="E9" s="249" t="s">
        <v>183</v>
      </c>
      <c r="F9" s="230" t="s">
        <v>192</v>
      </c>
      <c r="J9" s="251"/>
      <c r="K9" s="252"/>
      <c r="L9" s="252"/>
      <c r="M9" s="253"/>
    </row>
    <row r="10" spans="2:15" ht="22.5" customHeight="1">
      <c r="B10" s="249" t="str">
        <f>J10&amp;K10&amp;K11</f>
        <v>견적담당자 : 서반석 팀장010-6209-0157</v>
      </c>
      <c r="C10" s="254"/>
      <c r="F10" s="230" t="s">
        <v>193</v>
      </c>
      <c r="G10" s="230"/>
      <c r="H10" s="230"/>
      <c r="J10" s="248" t="s">
        <v>194</v>
      </c>
      <c r="K10" s="548" t="s">
        <v>314</v>
      </c>
      <c r="L10" s="548"/>
      <c r="M10" s="548"/>
    </row>
    <row r="11" spans="2:15" ht="22.5" customHeight="1">
      <c r="B11" s="249" t="str">
        <f>J12&amp;K12</f>
        <v xml:space="preserve">E-mail : </v>
      </c>
      <c r="C11" s="255"/>
      <c r="D11" s="256"/>
      <c r="F11" s="531" t="s">
        <v>195</v>
      </c>
      <c r="G11" s="531"/>
      <c r="H11" s="531"/>
      <c r="J11" s="248" t="s">
        <v>196</v>
      </c>
      <c r="K11" s="548" t="s">
        <v>315</v>
      </c>
      <c r="L11" s="548"/>
      <c r="M11" s="548"/>
    </row>
    <row r="12" spans="2:15" ht="13.5" customHeight="1">
      <c r="F12" s="241"/>
      <c r="G12" s="241"/>
      <c r="H12" s="241"/>
      <c r="J12" s="248" t="s">
        <v>197</v>
      </c>
      <c r="K12" s="549"/>
      <c r="L12" s="549"/>
      <c r="M12" s="550"/>
    </row>
    <row r="13" spans="2:15" ht="22.5" customHeight="1">
      <c r="B13" s="257" t="s">
        <v>198</v>
      </c>
      <c r="C13" s="551" t="str">
        <f>"  일    금 : "&amp;NUMBERSTRING(G38,1)&amp;"원정 (\"&amp;TEXT(G38,"#,###---)")&amp;H37</f>
        <v xml:space="preserve">  일    금 : 사백삼십일만사천칠백오십원정 (\4,314,750---)</v>
      </c>
      <c r="D13" s="552"/>
      <c r="E13" s="552"/>
      <c r="F13" s="552"/>
      <c r="G13" s="552"/>
      <c r="H13" s="553"/>
      <c r="K13" s="258"/>
      <c r="L13" s="258"/>
      <c r="M13" s="258"/>
    </row>
    <row r="14" spans="2:15" ht="8.25" customHeight="1">
      <c r="K14" s="259"/>
      <c r="L14" s="259"/>
      <c r="M14" s="259"/>
    </row>
    <row r="15" spans="2:15" ht="23.25" customHeight="1">
      <c r="B15" s="257" t="s">
        <v>199</v>
      </c>
      <c r="C15" s="260" t="s">
        <v>200</v>
      </c>
      <c r="D15" s="261" t="s">
        <v>201</v>
      </c>
      <c r="E15" s="260" t="s">
        <v>202</v>
      </c>
      <c r="F15" s="260" t="s">
        <v>203</v>
      </c>
      <c r="G15" s="260" t="s">
        <v>204</v>
      </c>
      <c r="H15" s="262" t="s">
        <v>205</v>
      </c>
      <c r="J15" s="523" t="s">
        <v>206</v>
      </c>
      <c r="K15" s="524"/>
      <c r="L15" s="524"/>
      <c r="M15" s="525"/>
    </row>
    <row r="16" spans="2:15" ht="20.25" customHeight="1">
      <c r="B16" s="263" t="s">
        <v>207</v>
      </c>
      <c r="C16" s="264" t="s">
        <v>208</v>
      </c>
      <c r="D16" s="265">
        <v>27</v>
      </c>
      <c r="E16" s="266" t="s">
        <v>171</v>
      </c>
      <c r="F16" s="267">
        <v>6500</v>
      </c>
      <c r="G16" s="268">
        <f>D16*F16</f>
        <v>175500</v>
      </c>
      <c r="H16" s="269"/>
      <c r="J16" s="532"/>
      <c r="K16" s="533"/>
      <c r="L16" s="533"/>
      <c r="M16" s="534"/>
    </row>
    <row r="17" spans="2:14" ht="20.25" customHeight="1">
      <c r="B17" s="263" t="s">
        <v>255</v>
      </c>
      <c r="C17" s="264" t="s">
        <v>256</v>
      </c>
      <c r="D17" s="265">
        <v>1</v>
      </c>
      <c r="E17" s="266" t="s">
        <v>260</v>
      </c>
      <c r="F17" s="267">
        <v>2900000</v>
      </c>
      <c r="G17" s="268">
        <f t="shared" ref="G17:G35" si="0">D17*F17</f>
        <v>2900000</v>
      </c>
      <c r="H17" s="269"/>
      <c r="J17" s="535"/>
      <c r="K17" s="536"/>
      <c r="L17" s="536"/>
      <c r="M17" s="537"/>
    </row>
    <row r="18" spans="2:14" ht="20.25" customHeight="1">
      <c r="B18" s="263" t="s">
        <v>257</v>
      </c>
      <c r="C18" s="264" t="s">
        <v>258</v>
      </c>
      <c r="D18" s="265">
        <v>2</v>
      </c>
      <c r="E18" s="266" t="s">
        <v>209</v>
      </c>
      <c r="F18" s="267">
        <v>156000</v>
      </c>
      <c r="G18" s="268">
        <f t="shared" si="0"/>
        <v>312000</v>
      </c>
      <c r="H18" s="269"/>
      <c r="J18" s="535"/>
      <c r="K18" s="536"/>
      <c r="L18" s="536"/>
      <c r="M18" s="537"/>
    </row>
    <row r="19" spans="2:14" ht="20.25" customHeight="1">
      <c r="B19" s="263" t="s">
        <v>257</v>
      </c>
      <c r="C19" s="264" t="s">
        <v>259</v>
      </c>
      <c r="D19" s="265">
        <v>1</v>
      </c>
      <c r="E19" s="266" t="s">
        <v>209</v>
      </c>
      <c r="F19" s="267">
        <v>535000</v>
      </c>
      <c r="G19" s="268">
        <f t="shared" si="0"/>
        <v>535000</v>
      </c>
      <c r="H19" s="269"/>
      <c r="J19" s="535"/>
      <c r="K19" s="536"/>
      <c r="L19" s="536"/>
      <c r="M19" s="537"/>
    </row>
    <row r="20" spans="2:14" ht="20.25" customHeight="1">
      <c r="B20" s="263"/>
      <c r="C20" s="264"/>
      <c r="D20" s="265"/>
      <c r="E20" s="266"/>
      <c r="F20" s="267"/>
      <c r="G20" s="268"/>
      <c r="H20" s="269"/>
      <c r="J20" s="535"/>
      <c r="K20" s="536"/>
      <c r="L20" s="536"/>
      <c r="M20" s="537"/>
    </row>
    <row r="21" spans="2:14" ht="20.25" customHeight="1">
      <c r="B21" s="263"/>
      <c r="C21" s="264"/>
      <c r="D21" s="265"/>
      <c r="E21" s="266"/>
      <c r="F21" s="267"/>
      <c r="G21" s="268"/>
      <c r="H21" s="269"/>
      <c r="J21" s="535"/>
      <c r="K21" s="536"/>
      <c r="L21" s="536"/>
      <c r="M21" s="537"/>
    </row>
    <row r="22" spans="2:14" ht="20.25" customHeight="1">
      <c r="B22" s="263"/>
      <c r="C22" s="264"/>
      <c r="D22" s="265"/>
      <c r="E22" s="266"/>
      <c r="F22" s="267"/>
      <c r="G22" s="268">
        <f t="shared" si="0"/>
        <v>0</v>
      </c>
      <c r="H22" s="269"/>
      <c r="J22" s="535"/>
      <c r="K22" s="536"/>
      <c r="L22" s="536"/>
      <c r="M22" s="537"/>
    </row>
    <row r="23" spans="2:14" ht="20.25" customHeight="1">
      <c r="B23" s="263"/>
      <c r="C23" s="264"/>
      <c r="D23" s="265"/>
      <c r="E23" s="266"/>
      <c r="F23" s="267"/>
      <c r="G23" s="268">
        <f t="shared" si="0"/>
        <v>0</v>
      </c>
      <c r="H23" s="269"/>
      <c r="J23" s="535"/>
      <c r="K23" s="536"/>
      <c r="L23" s="536"/>
      <c r="M23" s="537"/>
    </row>
    <row r="24" spans="2:14" ht="20.25" customHeight="1">
      <c r="B24" s="263"/>
      <c r="C24" s="264"/>
      <c r="D24" s="265"/>
      <c r="E24" s="266"/>
      <c r="F24" s="267"/>
      <c r="G24" s="268">
        <f t="shared" si="0"/>
        <v>0</v>
      </c>
      <c r="H24" s="269"/>
      <c r="J24" s="535"/>
      <c r="K24" s="536"/>
      <c r="L24" s="536"/>
      <c r="M24" s="537"/>
    </row>
    <row r="25" spans="2:14" ht="20.25" customHeight="1">
      <c r="B25" s="263"/>
      <c r="C25" s="264"/>
      <c r="D25" s="265"/>
      <c r="E25" s="266"/>
      <c r="F25" s="267"/>
      <c r="G25" s="268">
        <f t="shared" si="0"/>
        <v>0</v>
      </c>
      <c r="H25" s="269"/>
      <c r="J25" s="538"/>
      <c r="K25" s="539"/>
      <c r="L25" s="539"/>
      <c r="M25" s="540"/>
      <c r="N25" s="258"/>
    </row>
    <row r="26" spans="2:14" ht="20.25" customHeight="1">
      <c r="B26" s="263"/>
      <c r="C26" s="264"/>
      <c r="D26" s="265"/>
      <c r="E26" s="266"/>
      <c r="F26" s="267"/>
      <c r="G26" s="268">
        <f t="shared" si="0"/>
        <v>0</v>
      </c>
      <c r="H26" s="269"/>
      <c r="J26" s="259"/>
      <c r="K26" s="259"/>
      <c r="L26" s="259"/>
      <c r="M26" s="259"/>
      <c r="N26" s="258"/>
    </row>
    <row r="27" spans="2:14" ht="20.25" customHeight="1">
      <c r="B27" s="263"/>
      <c r="C27" s="264"/>
      <c r="D27" s="265"/>
      <c r="E27" s="266"/>
      <c r="F27" s="267"/>
      <c r="G27" s="268">
        <f t="shared" si="0"/>
        <v>0</v>
      </c>
      <c r="H27" s="269"/>
      <c r="J27" s="259"/>
      <c r="K27" s="259"/>
      <c r="L27" s="259"/>
      <c r="M27" s="259"/>
      <c r="N27" s="258"/>
    </row>
    <row r="28" spans="2:14" ht="20.25" customHeight="1">
      <c r="B28" s="263"/>
      <c r="C28" s="264"/>
      <c r="D28" s="265"/>
      <c r="E28" s="266"/>
      <c r="F28" s="267"/>
      <c r="G28" s="268">
        <f t="shared" si="0"/>
        <v>0</v>
      </c>
      <c r="H28" s="269"/>
      <c r="J28" s="259"/>
      <c r="K28" s="259"/>
      <c r="L28" s="259"/>
      <c r="M28" s="259"/>
      <c r="N28" s="258"/>
    </row>
    <row r="29" spans="2:14" ht="20.25" customHeight="1">
      <c r="B29" s="263"/>
      <c r="C29" s="264"/>
      <c r="D29" s="265"/>
      <c r="E29" s="266"/>
      <c r="F29" s="267"/>
      <c r="G29" s="268">
        <f t="shared" si="0"/>
        <v>0</v>
      </c>
      <c r="H29" s="269"/>
    </row>
    <row r="30" spans="2:14" ht="20.25" customHeight="1">
      <c r="B30" s="263"/>
      <c r="C30" s="264"/>
      <c r="D30" s="265"/>
      <c r="E30" s="266"/>
      <c r="F30" s="267"/>
      <c r="G30" s="268">
        <f t="shared" si="0"/>
        <v>0</v>
      </c>
      <c r="H30" s="269"/>
    </row>
    <row r="31" spans="2:14" ht="20.25" customHeight="1">
      <c r="B31" s="263"/>
      <c r="C31" s="264"/>
      <c r="D31" s="265"/>
      <c r="E31" s="266"/>
      <c r="F31" s="267"/>
      <c r="G31" s="268">
        <f t="shared" si="0"/>
        <v>0</v>
      </c>
      <c r="H31" s="269"/>
    </row>
    <row r="32" spans="2:14" ht="20.25" customHeight="1">
      <c r="B32" s="263"/>
      <c r="C32" s="264"/>
      <c r="D32" s="265"/>
      <c r="E32" s="266"/>
      <c r="F32" s="267"/>
      <c r="G32" s="268">
        <f t="shared" si="0"/>
        <v>0</v>
      </c>
      <c r="H32" s="269"/>
    </row>
    <row r="33" spans="2:12" ht="20.25" customHeight="1">
      <c r="B33" s="270"/>
      <c r="C33" s="264"/>
      <c r="D33" s="265"/>
      <c r="E33" s="266"/>
      <c r="F33" s="267"/>
      <c r="G33" s="268">
        <f t="shared" si="0"/>
        <v>0</v>
      </c>
      <c r="H33" s="271"/>
    </row>
    <row r="34" spans="2:12" ht="20.25" customHeight="1">
      <c r="B34" s="270"/>
      <c r="C34" s="265"/>
      <c r="D34" s="265"/>
      <c r="E34" s="266"/>
      <c r="F34" s="267"/>
      <c r="G34" s="268">
        <f t="shared" si="0"/>
        <v>0</v>
      </c>
      <c r="H34" s="271"/>
    </row>
    <row r="35" spans="2:12" ht="20.25" customHeight="1">
      <c r="B35" s="272"/>
      <c r="C35" s="273"/>
      <c r="D35" s="274"/>
      <c r="E35" s="273"/>
      <c r="F35" s="275"/>
      <c r="G35" s="276">
        <f t="shared" si="0"/>
        <v>0</v>
      </c>
      <c r="H35" s="271"/>
    </row>
    <row r="36" spans="2:12" ht="20.25" customHeight="1">
      <c r="B36" s="277" t="s">
        <v>210</v>
      </c>
      <c r="C36" s="273"/>
      <c r="D36" s="274"/>
      <c r="E36" s="273"/>
      <c r="F36" s="275"/>
      <c r="G36" s="278">
        <f>SUM(G16:G35)</f>
        <v>3922500</v>
      </c>
      <c r="H36" s="279"/>
      <c r="L36" s="280"/>
    </row>
    <row r="37" spans="2:12" ht="20.25" customHeight="1">
      <c r="B37" s="277" t="s">
        <v>211</v>
      </c>
      <c r="C37" s="281"/>
      <c r="D37" s="266">
        <v>10</v>
      </c>
      <c r="E37" s="265" t="s">
        <v>212</v>
      </c>
      <c r="F37" s="267"/>
      <c r="G37" s="278">
        <f>G36*0.1</f>
        <v>392250</v>
      </c>
      <c r="H37" s="282"/>
    </row>
    <row r="38" spans="2:12" ht="20.25" customHeight="1">
      <c r="B38" s="277" t="s">
        <v>213</v>
      </c>
      <c r="C38" s="265"/>
      <c r="D38" s="266"/>
      <c r="E38" s="265"/>
      <c r="F38" s="267"/>
      <c r="G38" s="276">
        <f>ROUNDDOWN(SUM(G36:G37),0)</f>
        <v>4314750</v>
      </c>
      <c r="H38" s="279"/>
    </row>
    <row r="39" spans="2:12" ht="67.5" customHeight="1">
      <c r="B39" s="541" t="s">
        <v>214</v>
      </c>
      <c r="C39" s="542"/>
      <c r="D39" s="543"/>
      <c r="E39" s="543"/>
      <c r="F39" s="543"/>
      <c r="G39" s="543"/>
      <c r="H39" s="544"/>
    </row>
    <row r="40" spans="2:12" ht="41.25" customHeight="1">
      <c r="B40" s="545" t="s">
        <v>215</v>
      </c>
      <c r="C40" s="546"/>
      <c r="D40" s="546"/>
      <c r="E40" s="546"/>
      <c r="F40" s="546"/>
      <c r="G40" s="546"/>
      <c r="H40" s="547"/>
    </row>
    <row r="42" spans="2:12" ht="23.1" customHeight="1">
      <c r="E42" s="280"/>
    </row>
    <row r="43" spans="2:12" ht="23.1" customHeight="1">
      <c r="F43" s="280"/>
    </row>
    <row r="44" spans="2:12" ht="23.1" customHeight="1">
      <c r="E44" s="280"/>
      <c r="G44" s="280"/>
    </row>
  </sheetData>
  <sheetProtection password="EE0C" sheet="1" objects="1" scenarios="1"/>
  <protectedRanges>
    <protectedRange sqref="A1:IV65536" name="범위1"/>
  </protectedRanges>
  <mergeCells count="17">
    <mergeCell ref="J16:M25"/>
    <mergeCell ref="B39:C39"/>
    <mergeCell ref="D39:H39"/>
    <mergeCell ref="B40:H40"/>
    <mergeCell ref="K10:M10"/>
    <mergeCell ref="F11:H11"/>
    <mergeCell ref="K11:M11"/>
    <mergeCell ref="K12:M12"/>
    <mergeCell ref="C13:H13"/>
    <mergeCell ref="J15:M15"/>
    <mergeCell ref="B8:E8"/>
    <mergeCell ref="K8:M8"/>
    <mergeCell ref="B2:H2"/>
    <mergeCell ref="K4:M4"/>
    <mergeCell ref="F5:H5"/>
    <mergeCell ref="F7:H7"/>
    <mergeCell ref="K7:M7"/>
  </mergeCells>
  <phoneticPr fontId="2" type="noConversion"/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7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view="pageBreakPreview" zoomScale="90" zoomScaleNormal="100" zoomScaleSheetLayoutView="90" workbookViewId="0">
      <selection activeCell="L27" sqref="L27"/>
    </sheetView>
  </sheetViews>
  <sheetFormatPr defaultColWidth="9.140625" defaultRowHeight="20.100000000000001" customHeight="1"/>
  <cols>
    <col min="1" max="1" width="9.85546875" style="31" customWidth="1"/>
    <col min="2" max="2" width="25.85546875" style="31" customWidth="1"/>
    <col min="3" max="3" width="21.42578125" style="31" customWidth="1"/>
    <col min="4" max="4" width="9.85546875" style="62" customWidth="1"/>
    <col min="5" max="5" width="25.140625" style="31" customWidth="1"/>
    <col min="6" max="6" width="21.42578125" style="31" customWidth="1"/>
    <col min="7" max="7" width="24.85546875" style="31" customWidth="1"/>
    <col min="8" max="16384" width="9.140625" style="31"/>
  </cols>
  <sheetData>
    <row r="1" spans="1:12" ht="34.5" customHeight="1">
      <c r="A1" s="554" t="s">
        <v>238</v>
      </c>
      <c r="B1" s="554"/>
      <c r="C1" s="554"/>
      <c r="D1" s="554"/>
      <c r="E1" s="554"/>
      <c r="F1" s="554"/>
      <c r="G1" s="554"/>
    </row>
    <row r="2" spans="1:12" s="52" customFormat="1" ht="40.5" customHeight="1">
      <c r="A2" s="53" t="s">
        <v>54</v>
      </c>
      <c r="B2" s="53" t="s">
        <v>55</v>
      </c>
      <c r="C2" s="54" t="s">
        <v>239</v>
      </c>
      <c r="D2" s="53" t="s">
        <v>54</v>
      </c>
      <c r="E2" s="53" t="s">
        <v>55</v>
      </c>
      <c r="F2" s="54" t="s">
        <v>239</v>
      </c>
      <c r="G2" s="53"/>
    </row>
    <row r="3" spans="1:12" s="39" customFormat="1" ht="28.5" customHeight="1">
      <c r="A3" s="29"/>
      <c r="B3" s="29" t="s">
        <v>56</v>
      </c>
      <c r="C3" s="55"/>
      <c r="D3" s="55"/>
      <c r="E3" s="55"/>
      <c r="F3" s="55"/>
      <c r="G3" s="29"/>
    </row>
    <row r="4" spans="1:12" s="39" customFormat="1" ht="28.5" customHeight="1">
      <c r="A4" s="30">
        <v>1</v>
      </c>
      <c r="B4" s="56" t="s">
        <v>12</v>
      </c>
      <c r="C4" s="55">
        <v>320449</v>
      </c>
      <c r="D4" s="57">
        <v>15</v>
      </c>
      <c r="E4" s="56" t="s">
        <v>109</v>
      </c>
      <c r="F4" s="58">
        <v>256883</v>
      </c>
      <c r="G4" s="29"/>
    </row>
    <row r="5" spans="1:12" s="39" customFormat="1" ht="28.5" customHeight="1">
      <c r="A5" s="30">
        <f>A4+1</f>
        <v>2</v>
      </c>
      <c r="B5" s="56" t="s">
        <v>10</v>
      </c>
      <c r="C5" s="55">
        <v>304509</v>
      </c>
      <c r="D5" s="57">
        <v>16</v>
      </c>
      <c r="E5" s="56" t="s">
        <v>110</v>
      </c>
      <c r="F5" s="58">
        <v>230376</v>
      </c>
      <c r="G5" s="29"/>
    </row>
    <row r="6" spans="1:12" s="39" customFormat="1" ht="28.5" customHeight="1">
      <c r="A6" s="30">
        <f t="shared" ref="A6:A16" si="0">A5+1</f>
        <v>3</v>
      </c>
      <c r="B6" s="56" t="s">
        <v>57</v>
      </c>
      <c r="C6" s="55">
        <v>249822</v>
      </c>
      <c r="D6" s="57">
        <v>17</v>
      </c>
      <c r="E6" s="56" t="s">
        <v>113</v>
      </c>
      <c r="F6" s="58">
        <v>304156</v>
      </c>
      <c r="G6" s="29"/>
    </row>
    <row r="7" spans="1:12" s="39" customFormat="1" ht="28.5" customHeight="1">
      <c r="A7" s="30">
        <f t="shared" si="0"/>
        <v>4</v>
      </c>
      <c r="B7" s="56" t="s">
        <v>5</v>
      </c>
      <c r="C7" s="94">
        <v>315528</v>
      </c>
      <c r="D7" s="57">
        <v>18</v>
      </c>
      <c r="E7" s="56" t="s">
        <v>141</v>
      </c>
      <c r="F7" s="58">
        <v>273676</v>
      </c>
      <c r="G7" s="59"/>
    </row>
    <row r="8" spans="1:12" s="39" customFormat="1" ht="28.5" customHeight="1">
      <c r="A8" s="30">
        <f t="shared" si="0"/>
        <v>5</v>
      </c>
      <c r="B8" s="56" t="s">
        <v>105</v>
      </c>
      <c r="C8" s="94">
        <v>471349</v>
      </c>
      <c r="D8" s="57">
        <v>19</v>
      </c>
      <c r="E8" s="56"/>
      <c r="F8" s="58"/>
      <c r="G8" s="59"/>
    </row>
    <row r="9" spans="1:12" s="39" customFormat="1" ht="28.5" customHeight="1">
      <c r="A9" s="30">
        <f t="shared" si="0"/>
        <v>6</v>
      </c>
      <c r="B9" s="56" t="s">
        <v>8</v>
      </c>
      <c r="C9" s="94">
        <v>393090</v>
      </c>
      <c r="D9" s="57">
        <v>20</v>
      </c>
      <c r="E9" s="56"/>
      <c r="F9" s="58"/>
      <c r="G9" s="29"/>
    </row>
    <row r="10" spans="1:12" s="39" customFormat="1" ht="28.5" customHeight="1">
      <c r="A10" s="30">
        <f t="shared" si="0"/>
        <v>7</v>
      </c>
      <c r="B10" s="56" t="s">
        <v>9</v>
      </c>
      <c r="C10" s="94">
        <v>446358</v>
      </c>
      <c r="D10" s="57">
        <v>21</v>
      </c>
      <c r="E10" s="56"/>
      <c r="F10" s="58"/>
      <c r="G10" s="29"/>
    </row>
    <row r="11" spans="1:12" s="39" customFormat="1" ht="28.5" customHeight="1">
      <c r="A11" s="30">
        <f t="shared" si="0"/>
        <v>8</v>
      </c>
      <c r="B11" s="56" t="s">
        <v>4</v>
      </c>
      <c r="C11" s="94">
        <v>172068</v>
      </c>
      <c r="D11" s="57">
        <v>23</v>
      </c>
      <c r="E11" s="56"/>
      <c r="F11" s="60"/>
      <c r="G11" s="29"/>
    </row>
    <row r="12" spans="1:12" s="39" customFormat="1" ht="28.5" customHeight="1">
      <c r="A12" s="30">
        <f t="shared" si="0"/>
        <v>9</v>
      </c>
      <c r="B12" s="56" t="s">
        <v>3</v>
      </c>
      <c r="C12" s="94">
        <v>436224</v>
      </c>
      <c r="D12" s="57">
        <v>24</v>
      </c>
      <c r="E12" s="56"/>
      <c r="F12" s="60"/>
      <c r="G12" s="30"/>
    </row>
    <row r="13" spans="1:12" s="39" customFormat="1" ht="28.5" customHeight="1">
      <c r="A13" s="30">
        <f t="shared" si="0"/>
        <v>10</v>
      </c>
      <c r="B13" s="56" t="s">
        <v>11</v>
      </c>
      <c r="C13" s="94">
        <v>284880</v>
      </c>
      <c r="D13" s="57">
        <v>25</v>
      </c>
      <c r="E13" s="56"/>
      <c r="F13" s="60"/>
      <c r="G13" s="29"/>
      <c r="L13" s="49"/>
    </row>
    <row r="14" spans="1:12" s="39" customFormat="1" ht="28.5" customHeight="1">
      <c r="A14" s="30">
        <f t="shared" si="0"/>
        <v>11</v>
      </c>
      <c r="B14" s="56" t="s">
        <v>7</v>
      </c>
      <c r="C14" s="94">
        <v>408942</v>
      </c>
      <c r="D14" s="57">
        <v>26</v>
      </c>
      <c r="E14" s="56"/>
      <c r="F14" s="60"/>
      <c r="G14" s="29"/>
    </row>
    <row r="15" spans="1:12" s="39" customFormat="1" ht="28.5" customHeight="1">
      <c r="A15" s="30">
        <f>A14+1</f>
        <v>12</v>
      </c>
      <c r="B15" s="56" t="s">
        <v>104</v>
      </c>
      <c r="C15" s="55">
        <v>226122</v>
      </c>
      <c r="D15" s="57">
        <v>27</v>
      </c>
      <c r="E15" s="56"/>
      <c r="F15" s="61"/>
      <c r="G15" s="29"/>
    </row>
    <row r="16" spans="1:12" s="39" customFormat="1" ht="28.5" customHeight="1">
      <c r="A16" s="30">
        <f t="shared" si="0"/>
        <v>13</v>
      </c>
      <c r="B16" s="56"/>
      <c r="C16" s="60"/>
      <c r="D16" s="57"/>
      <c r="E16" s="56"/>
      <c r="F16" s="61"/>
      <c r="G16" s="29"/>
    </row>
  </sheetData>
  <mergeCells count="1">
    <mergeCell ref="A1:G1"/>
  </mergeCells>
  <phoneticPr fontId="2" type="noConversion"/>
  <pageMargins left="0.70866141732283472" right="0.70866141732283472" top="0.74803149606299213" bottom="0.45" header="0.31496062992125984" footer="0.31496062992125984"/>
  <pageSetup paperSize="9" scale="9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/>
  <sheetData/>
  <phoneticPr fontId="2" type="noConversion"/>
  <pageMargins left="0.7" right="0.7" top="0.75" bottom="0.75" header="0.3" footer="0.3"/>
  <pageSetup paperSize="9" orientation="portrait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갑지</vt:lpstr>
      <vt:lpstr>원가계산서</vt:lpstr>
      <vt:lpstr>집계표</vt:lpstr>
      <vt:lpstr>내역서</vt:lpstr>
      <vt:lpstr>일위대가</vt:lpstr>
      <vt:lpstr>단가내역 및 수량산출</vt:lpstr>
      <vt:lpstr>물품견적서(에이앤티정보)</vt:lpstr>
      <vt:lpstr>물품견적서(원테크)</vt:lpstr>
      <vt:lpstr>물품견적서(현명)</vt:lpstr>
      <vt:lpstr>노임근거</vt:lpstr>
      <vt:lpstr>Sheet1</vt:lpstr>
      <vt:lpstr>갑지!Print_Area</vt:lpstr>
      <vt:lpstr>내역서!Print_Area</vt:lpstr>
      <vt:lpstr>노임근거!Print_Area</vt:lpstr>
      <vt:lpstr>'물품견적서(에이앤티정보)'!Print_Area</vt:lpstr>
      <vt:lpstr>'물품견적서(원테크)'!Print_Area</vt:lpstr>
      <vt:lpstr>'물품견적서(현명)'!Print_Area</vt:lpstr>
      <vt:lpstr>원가계산서!Print_Area</vt:lpstr>
      <vt:lpstr>일위대가!Print_Area</vt:lpstr>
      <vt:lpstr>내역서!Print_Titles</vt:lpstr>
      <vt:lpstr>원가계산서!Print_Titles</vt:lpstr>
      <vt:lpstr>일위대가!Print_Titles</vt:lpstr>
      <vt:lpstr>집계표!Print_Titles</vt:lpstr>
    </vt:vector>
  </TitlesOfParts>
  <Company>이정이앤씨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송성장</dc:creator>
  <cp:lastModifiedBy>user</cp:lastModifiedBy>
  <cp:lastPrinted>2026-07-14T15:27:30Z</cp:lastPrinted>
  <dcterms:created xsi:type="dcterms:W3CDTF">2007-11-28T01:30:23Z</dcterms:created>
  <dcterms:modified xsi:type="dcterms:W3CDTF">2026-07-23T05:19:30Z</dcterms:modified>
</cp:coreProperties>
</file>