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(26~)\2026 공사\전곡초등학교 화장실개선 전기공사 전기 실시도서(260702)\"/>
    </mc:Choice>
  </mc:AlternateContent>
  <xr:revisionPtr revIDLastSave="0" documentId="8_{F76DE984-71DE-447F-A760-A2D1EEA13E1C}" xr6:coauthVersionLast="36" xr6:coauthVersionMax="36" xr10:uidLastSave="{00000000-0000-0000-0000-000000000000}"/>
  <bookViews>
    <workbookView xWindow="28680" yWindow="-120" windowWidth="29040" windowHeight="15720" tabRatio="724" xr2:uid="{00000000-000D-0000-FFFF-FFFF00000000}"/>
  </bookViews>
  <sheets>
    <sheet name="원가" sheetId="3" r:id="rId1"/>
    <sheet name="총괄표" sheetId="11" r:id="rId2"/>
    <sheet name="내역서(전곡초)" sheetId="10" r:id="rId3"/>
    <sheet name="내역서(반도체고)" sheetId="17" r:id="rId4"/>
    <sheet name="노임근거" sheetId="16" r:id="rId5"/>
    <sheet name="일대목차" sheetId="12" r:id="rId6"/>
    <sheet name="일위대가" sheetId="9" r:id="rId7"/>
    <sheet name="일위노임" sheetId="15" r:id="rId8"/>
    <sheet name="합산자재" sheetId="6" state="hidden" r:id="rId9"/>
    <sheet name="단가조사" sheetId="7" r:id="rId10"/>
    <sheet name="옵션" sheetId="5" state="hidden" r:id="rId11"/>
    <sheet name="사용설명" sheetId="14" state="hidden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10G_0Extr">#REF!</definedName>
    <definedName name="_12G_0Extract">#REF!</definedName>
    <definedName name="_14G__Extr">#REF!</definedName>
    <definedName name="_16G__Extract">#REF!</definedName>
    <definedName name="_1R">#REF!</definedName>
    <definedName name="_1X">#REF!</definedName>
    <definedName name="_2_3_0Crite">#REF!</definedName>
    <definedName name="_3R">#REF!</definedName>
    <definedName name="_3X">#REF!</definedName>
    <definedName name="_4_3_0Criteria">#REF!</definedName>
    <definedName name="_6_3__Crite">#REF!</definedName>
    <definedName name="_8_3__Criteria">#REF!</definedName>
    <definedName name="_a100000">#REF!</definedName>
    <definedName name="_a80000">#REF!</definedName>
    <definedName name="_B22" localSheetId="3">[1]일위대가!$1400:$1413=[1]일위대가!$A$1400</definedName>
    <definedName name="_B22">[1]일위대가!$1400:$1413=[1]일위대가!$A$1400</definedName>
    <definedName name="_K02" localSheetId="3">[1]일위대가!$732:$745=[1]일위대가!$A$732</definedName>
    <definedName name="_K02">[1]일위대가!$732:$745=[1]일위대가!$A$732</definedName>
    <definedName name="_NMB96">#REF!</definedName>
    <definedName name="_O03" localSheetId="3">[1]일위대가!$1516:$1529=[1]일위대가!$A$1516</definedName>
    <definedName name="_O03">[1]일위대가!$1516:$1529=[1]일위대가!$A$1516</definedName>
    <definedName name="_Order1" hidden="1">255</definedName>
    <definedName name="_Order2" hidden="1">255</definedName>
    <definedName name="_zz1">#REF!</definedName>
    <definedName name="\a">#N/A</definedName>
    <definedName name="A">#REF!</definedName>
    <definedName name="AA">[2]노무비!$B$2</definedName>
    <definedName name="aer">#REF!,#REF!</definedName>
    <definedName name="AFC설비">#REF!</definedName>
    <definedName name="AT">[3]간선계산!#REF!</definedName>
    <definedName name="B">[4]!Macro5</definedName>
    <definedName name="CC">#REF!</definedName>
    <definedName name="CCTV설비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URRENT_1">#REF!</definedName>
    <definedName name="CURRENT_2">#REF!</definedName>
    <definedName name="CURRENT_3">#REF!</definedName>
    <definedName name="CV">[5]DATA!$F$4:$J$14</definedName>
    <definedName name="CV14_2C">[6]단가!#REF!</definedName>
    <definedName name="CV14_4C">[6]단가!#REF!</definedName>
    <definedName name="CV5.5_2">[6]단가!#REF!</definedName>
    <definedName name="CV5.5_4C">[6]단가!#REF!</definedName>
    <definedName name="CV8_2C">[6]단가!#REF!</definedName>
    <definedName name="CV8_4C">[6]단가!#REF!</definedName>
    <definedName name="DANGA">#REF!,#REF!</definedName>
    <definedName name="_xlnm.Database">#REF!</definedName>
    <definedName name="database2">#REF!</definedName>
    <definedName name="DISTANCE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[7]Sheet1!$E$14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[7]Sheet1!$E$5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LP">#REF!</definedName>
    <definedName name="FF">#REF!</definedName>
    <definedName name="FIXT">[8]데이타!$U$23:$V$50</definedName>
    <definedName name="G14S1">[7]Sheet1!$G$14</definedName>
    <definedName name="G5S1">[7]Sheet1!$G$5</definedName>
    <definedName name="GROUND">#REF!</definedName>
    <definedName name="gu">#REF!,#REF!</definedName>
    <definedName name="HH">[9]정부노임단가!$A$5:$F$215</definedName>
    <definedName name="ID">#REF!,#REF!</definedName>
    <definedName name="ITEM">[10]ITEM!#REF!</definedName>
    <definedName name="JH">[11]정부노임단가!$A$5:$F$215</definedName>
    <definedName name="JJ">[12]정부노임단가!$A$5:$F$215</definedName>
    <definedName name="KA">[13]MOTOR!$B$61:$E$68</definedName>
    <definedName name="KK">[5]DATA!$F$17:$G$26</definedName>
    <definedName name="kVA">#REF!</definedName>
    <definedName name="LP___4">#REF!</definedName>
    <definedName name="M">'[14]동력부하(도산)'!$B$2:$G$4</definedName>
    <definedName name="Macro1">[15]!Macro1</definedName>
    <definedName name="Macro10">[16]!Macro10</definedName>
    <definedName name="Macro11">[15]!Macro11</definedName>
    <definedName name="Macro12">[16]!Macro12</definedName>
    <definedName name="Macro13">[16]!Macro13</definedName>
    <definedName name="Macro14">[16]!Macro14</definedName>
    <definedName name="Macro2">[16]!Macro2</definedName>
    <definedName name="Macro3">[15]!Macro3</definedName>
    <definedName name="Macro4">[15]!Macro4</definedName>
    <definedName name="Macro5">[16]!Macro5</definedName>
    <definedName name="Macro6">[16]!Macro6</definedName>
    <definedName name="Macro7">[16]!Macro7</definedName>
    <definedName name="Macro8">[16]!Macro8</definedName>
    <definedName name="Macro9">[16]특별교실!Macro9</definedName>
    <definedName name="MCCB_AF1">'[17]Macro(차단기)'!$A$1</definedName>
    <definedName name="MCCB_AF2">#REF!</definedName>
    <definedName name="MNHL">[15]Sheet1!$A$4:$H$5</definedName>
    <definedName name="MONEY">#REF!,#REF!</definedName>
    <definedName name="MOTER_1">#REF!</definedName>
    <definedName name="MOTER_3">#REF!</definedName>
    <definedName name="NHL">[18]터널조도!$AR$19:$AT$25</definedName>
    <definedName name="NOMUBY">#REF!</definedName>
    <definedName name="PASS">#REF!</definedName>
    <definedName name="PE">#REF!</definedName>
    <definedName name="PE100C">[6]단가!#REF!</definedName>
    <definedName name="PE16C">[6]단가!#REF!</definedName>
    <definedName name="PE22C">[6]단가!#REF!</definedName>
    <definedName name="PE28C">[6]단가!#REF!</definedName>
    <definedName name="PE36C">[6]단가!#REF!</definedName>
    <definedName name="PE42C">[6]단가!#REF!</definedName>
    <definedName name="PE54C">[6]단가!#REF!</definedName>
    <definedName name="PEE">[5]DATA!$N$4:$P$12</definedName>
    <definedName name="PH">#REF!</definedName>
    <definedName name="pp">#REF!,#REF!</definedName>
    <definedName name="ppp">'[19]Y-WORK'!Macro9</definedName>
    <definedName name="_xlnm.Print_Area" localSheetId="3">'내역서(반도체고)'!$A$1:$Q$55</definedName>
    <definedName name="_xlnm.Print_Area" localSheetId="2">'내역서(전곡초)'!$A$1:$Q$133</definedName>
    <definedName name="_xlnm.Print_Area" localSheetId="4">노임근거!$A$1:$T$29</definedName>
    <definedName name="_xlnm.Print_Area" localSheetId="0">원가!$A$1:$G$36</definedName>
    <definedName name="_xlnm.Print_Area" localSheetId="7">일위노임!$A$1:$T$133</definedName>
    <definedName name="_xlnm.Print_Area" localSheetId="6">일위대가!$A$1:$Q$263</definedName>
    <definedName name="_xlnm.Print_Area" localSheetId="1">총괄표!$A$1:$Q$81</definedName>
    <definedName name="PRINT_TILTES">#REF!</definedName>
    <definedName name="_xlnm.Print_Titles" localSheetId="3">'내역서(반도체고)'!$1:$3</definedName>
    <definedName name="_xlnm.Print_Titles" localSheetId="2">'내역서(전곡초)'!$1:$3</definedName>
    <definedName name="_xlnm.Print_Titles" localSheetId="4">노임근거!$1:$3</definedName>
    <definedName name="_xlnm.Print_Titles" localSheetId="9">단가조사!$1:$3</definedName>
    <definedName name="_xlnm.Print_Titles" localSheetId="5">일대목차!$1:$3</definedName>
    <definedName name="_xlnm.Print_Titles" localSheetId="7">일위노임!$1:$3</definedName>
    <definedName name="_xlnm.Print_Titles" localSheetId="6">일위대가!$1:$3</definedName>
    <definedName name="_xlnm.Print_Titles" localSheetId="1">총괄표!$1:$3</definedName>
    <definedName name="_xlnm.Print_Titles" localSheetId="8">합산자재!$1:$3</definedName>
    <definedName name="_xlnm.Print_Titles">#REF!</definedName>
    <definedName name="Q">[4]!Macro13</definedName>
    <definedName name="QKF">'[20]Macro(차단기)'!$B$1</definedName>
    <definedName name="RT">#REF!,#REF!,#REF!</definedName>
    <definedName name="rty">#REF!,#REF!</definedName>
    <definedName name="SHEET56">#REF!</definedName>
    <definedName name="SIL">[8]데이타!$R$23:$S$32</definedName>
    <definedName name="sr">#REF!,#REF!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UNIT_1">#REF!</definedName>
    <definedName name="UNIT_3">#REF!</definedName>
    <definedName name="uu">[21]DATA!$B$4:$F$495</definedName>
    <definedName name="VIP">[4]특별교실!Macro9</definedName>
    <definedName name="VIR">[4]!Macro7</definedName>
    <definedName name="VIS">[4]특별교실!Macro9</definedName>
    <definedName name="WIRE_1">#REF!</definedName>
    <definedName name="WIRE_3">#REF!</definedName>
    <definedName name="X9701D_일위대가_List">#REF!</definedName>
    <definedName name="ZP">#REF!</definedName>
    <definedName name="ZZ">#REF!</definedName>
    <definedName name="ZZZ">#REF!,#REF!,#REF!</definedName>
    <definedName name="ㄱ">#REF!</definedName>
    <definedName name="가로등" localSheetId="3">'내역서(반도체고)'!가로등</definedName>
    <definedName name="가로등">[0]!가로등</definedName>
    <definedName name="가로등부표1">[22]!Macro13</definedName>
    <definedName name="가로등부표2">#REF!,#REF!</definedName>
    <definedName name="가로등입력" localSheetId="3">'내역서(반도체고)'!가로등입력</definedName>
    <definedName name="가로등입력">[0]!가로등입력</definedName>
    <definedName name="가로등주">#REF!</definedName>
    <definedName name="가명">#REF!</definedName>
    <definedName name="가명2">#REF!</definedName>
    <definedName name="가명3">#REF!</definedName>
    <definedName name="가설공사비">#REF!</definedName>
    <definedName name="간접노무비">#REF!</definedName>
    <definedName name="간접재료비">#REF!</definedName>
    <definedName name="경기노임">#REF!</definedName>
    <definedName name="경비">[23]설계산출기초!$G$6</definedName>
    <definedName name="계산조건">#REF!,#REF!</definedName>
    <definedName name="계산조건1">[22]!Macro6</definedName>
    <definedName name="고재">#REF!</definedName>
    <definedName name="고케">#REF!</definedName>
    <definedName name="공구손료">#REF!</definedName>
    <definedName name="공기">[24]동원인원!$E$127</definedName>
    <definedName name="공명">[23]도급예산내역서봉투!$C$5</definedName>
    <definedName name="공비">#REF!</definedName>
    <definedName name="공사감독자">#REF!</definedName>
    <definedName name="공사명">#REF!</definedName>
    <definedName name="공사원가계산서경비소계">[23]공사원가계산서!$C$22</definedName>
    <definedName name="공사원가계산서노무비">[23]공사원가계산서!$C$9</definedName>
    <definedName name="공사원가계산서재료비">[23]공사원가계산서!$C$6</definedName>
    <definedName name="공압축3.5간재">'[25]기계경비(시간당)'!$H$248</definedName>
    <definedName name="공압축3.5노무">'[25]기계경비(시간당)'!$H$244</definedName>
    <definedName name="공압축3.5노무야간">'[25]기계경비(시간당)'!$H$245</definedName>
    <definedName name="공압축3.5손료">'[25]기계경비(시간당)'!$H$243</definedName>
    <definedName name="공압축7.1간재">'[25]기계경비(시간당)'!$H$256</definedName>
    <definedName name="공압축7.1노무">'[25]기계경비(시간당)'!$H$252</definedName>
    <definedName name="공압축7.1노무야간">'[25]기계경비(시간당)'!$H$253</definedName>
    <definedName name="공압축7.1손료">'[25]기계경비(시간당)'!$H$251</definedName>
    <definedName name="공종">'[26]효성CB 1P기초'!#REF!</definedName>
    <definedName name="관급">#REF!,#REF!,#REF!</definedName>
    <definedName name="관급자재">#REF!,#REF!,#REF!</definedName>
    <definedName name="관급자재비">#REF!</definedName>
    <definedName name="관로터파기">[27]!돌아가기</definedName>
    <definedName name="굵기">[27]!굵기</definedName>
    <definedName name="기기신설">#REF!</definedName>
    <definedName name="기기철거">#REF!</definedName>
    <definedName name="기타경비">[23]설계산출기초!$G$15</definedName>
    <definedName name="기타자재" localSheetId="3">'내역서(반도체고)'!기타자재</definedName>
    <definedName name="기타자재">[0]!기타자재</definedName>
    <definedName name="기호">#REF!</definedName>
    <definedName name="날짜">[23]설계산출표지!$B$8</definedName>
    <definedName name="내">#REF!</definedName>
    <definedName name="내역서">#REF!</definedName>
    <definedName name="내역서1">#REF!</definedName>
    <definedName name="내전">[28]노무비!$B$2</definedName>
    <definedName name="노무비">[29]인건비!$B$3:$C$17</definedName>
    <definedName name="노임">#REF!</definedName>
    <definedName name="노임단가">#REF!</definedName>
    <definedName name="노출형">[8]DATA!$E$50:$F$59</definedName>
    <definedName name="다">#REF!</definedName>
    <definedName name="단가">#REF!</definedName>
    <definedName name="단가_1">#REF!</definedName>
    <definedName name="단가비교표">#REF!,#REF!</definedName>
    <definedName name="단가테이블">'[25]기계경비(시간당)'!$C$1:$F$58</definedName>
    <definedName name="도급공사비">#REF!</definedName>
    <definedName name="도급예산내역서총괄표공구손료">[23]도급예산내역서총괄표!$G$21</definedName>
    <definedName name="도급예산내역서총괄표공비">[23]도급예산내역서총괄표!$H$21</definedName>
    <definedName name="도급예산내역서총괄표재료비">[23]도급예산내역서총괄표!$F$21</definedName>
    <definedName name="돌아가_교통">[27]!돌아가_교통</definedName>
    <definedName name="돌아가기">[27]!돌아가기</definedName>
    <definedName name="동원">#REF!</definedName>
    <definedName name="동원1">#REF!</definedName>
    <definedName name="등가거리">'[30]전선 및 전선관'!$A$1:$F$3</definedName>
    <definedName name="등가도움">[27]!등가도움</definedName>
    <definedName name="ㄹㄹㄹ">#REF!</definedName>
    <definedName name="램머Q간재">[25]램머!$D$20</definedName>
    <definedName name="램머Q간재10">[25]램머!$F$20</definedName>
    <definedName name="램머Q간재야간">[25]램머!$J$20</definedName>
    <definedName name="램머Q노무">[25]램머!$D$21</definedName>
    <definedName name="램머Q노무10">[25]램머!$F$21</definedName>
    <definedName name="램머Q노무야간">[25]램머!$J$21</definedName>
    <definedName name="램머Q손료">[25]램머!$D$22</definedName>
    <definedName name="램머Q손료10">[25]램머!$F$22</definedName>
    <definedName name="램머Q손료야간">[25]램머!$J$22</definedName>
    <definedName name="램머간재">'[25]기계경비(시간당)'!$H$170</definedName>
    <definedName name="램머노무">'[25]기계경비(시간당)'!$H$166</definedName>
    <definedName name="램머노무야간">'[25]기계경비(시간당)'!$H$167</definedName>
    <definedName name="램머손료">'[25]기계경비(시간당)'!$H$165</definedName>
    <definedName name="램프">[31]단가조사!#REF!</definedName>
    <definedName name="ㅁ1">#REF!</definedName>
    <definedName name="ㅁ500">[32]Baby일위대가!#REF!</definedName>
    <definedName name="ㅁ545">#REF!</definedName>
    <definedName name="ㅁ636">#REF!</definedName>
    <definedName name="ㅁ754">#REF!</definedName>
    <definedName name="ㅁㅁ">#REF!</definedName>
    <definedName name="마">[4]!Macro13</definedName>
    <definedName name="매입개방">[8]DATA!$E$6:$F$15</definedName>
    <definedName name="무안">[28]노무비!$B$12</definedName>
    <definedName name="문서의_처음">#REF!</definedName>
    <definedName name="미장공">[33]노임!$B$6</definedName>
    <definedName name="반영">[34]노무비!$B$2</definedName>
    <definedName name="반영근">[34]노무비!$B$10</definedName>
    <definedName name="반영근1">[34]노무비!$B$8</definedName>
    <definedName name="방송설비">#REF!</definedName>
    <definedName name="방수공">[33]노임!$B$7</definedName>
    <definedName name="배전">#REF!</definedName>
    <definedName name="배전반자재단가영">#REF!</definedName>
    <definedName name="백02간재">'[25]기계경비(시간당)'!$H$161</definedName>
    <definedName name="백02간재티스제외">'[25]기계경비(시간당)'!$H$162</definedName>
    <definedName name="백02노무">'[25]기계경비(시간당)'!$H$153</definedName>
    <definedName name="백02노무야간">'[25]기계경비(시간당)'!$H$157</definedName>
    <definedName name="백02손료">'[25]기계경비(시간당)'!$H$149</definedName>
    <definedName name="백04간재">'[25]기계경비(시간당)'!$H$145</definedName>
    <definedName name="백04간재티스제외">'[25]기계경비(시간당)'!$H$146</definedName>
    <definedName name="백04노무">'[25]기계경비(시간당)'!$H$137</definedName>
    <definedName name="백04노무야간">'[25]기계경비(시간당)'!$H$141</definedName>
    <definedName name="백04손료">'[25]기계경비(시간당)'!$H$133</definedName>
    <definedName name="백07간재">'[25]기계경비(시간당)'!$H$129</definedName>
    <definedName name="백07노무">'[25]기계경비(시간당)'!$H$121</definedName>
    <definedName name="백07손료">'[25]기계경비(시간당)'!$H$117</definedName>
    <definedName name="보링공">[35]시중노임!$I$23</definedName>
    <definedName name="보인">#REF!</definedName>
    <definedName name="보통인부">'[25]기계경비(시간당)'!$D$2</definedName>
    <definedName name="보통인부노임">#REF!</definedName>
    <definedName name="부가가치세">#REF!</definedName>
    <definedName name="부하_부하명">#REF!</definedName>
    <definedName name="분전함신설합계">[36]분전함신설!$S$29</definedName>
    <definedName name="브02간재구조물">'[25]기계경비(시간당)'!$H$112</definedName>
    <definedName name="브02노무">'[25]기계경비(시간당)'!$H$110</definedName>
    <definedName name="브02노무야간">'[25]기계경비(시간당)'!$H$111</definedName>
    <definedName name="브02손료">'[25]기계경비(시간당)'!$H$109</definedName>
    <definedName name="브04간재구조물">'[25]기계경비(시간당)'!$H$105</definedName>
    <definedName name="브04노무">'[25]기계경비(시간당)'!$H$103</definedName>
    <definedName name="브04노무야간">'[25]기계경비(시간당)'!$H$104</definedName>
    <definedName name="브04손료">'[25]기계경비(시간당)'!$H$102</definedName>
    <definedName name="브레이드">'[25]기계경비(시간당)'!$D$28</definedName>
    <definedName name="비계">#REF!</definedName>
    <definedName name="산재보험료">[23]설계산출기초!$G$13</definedName>
    <definedName name="삼각지_동력부하_List">#REF!</definedName>
    <definedName name="석공">[35]시중노임!$I$16</definedName>
    <definedName name="선로신설">#REF!</definedName>
    <definedName name="선로철거">#REF!</definedName>
    <definedName name="설계내역">#REF!</definedName>
    <definedName name="소형B손료">'[25]기계경비(시간당)'!$H$240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>#REF!</definedName>
    <definedName name="수량산출서">[37]단가산출!#REF!</definedName>
    <definedName name="수량조서1">#REF!</definedName>
    <definedName name="수량조서2">#REF!</definedName>
    <definedName name="시공업체">#REF!</definedName>
    <definedName name="시행청">[23]설계산출표지!$B$21</definedName>
    <definedName name="신호기" localSheetId="3">'내역서(반도체고)'!신호기</definedName>
    <definedName name="신호기">[0]!신호기</definedName>
    <definedName name="신호기용공배관">[27]!돌아가기</definedName>
    <definedName name="실지수_기호">#REF!</definedName>
    <definedName name="ㅇ">#REF!</definedName>
    <definedName name="안전관리비">[23]설계산출기초!$G$11</definedName>
    <definedName name="업체단가">[38]자재단가!$A$6:$M$156</definedName>
    <definedName name="연습9">#REF!</definedName>
    <definedName name="연습99">#REF!</definedName>
    <definedName name="연접도움말">[27]!연접도움말</definedName>
    <definedName name="연접물량" localSheetId="3">'내역서(반도체고)'!연접물량</definedName>
    <definedName name="연접물량">[0]!연접물량</definedName>
    <definedName name="예">[39]!Macro10</definedName>
    <definedName name="옥외등철거공구손료">#REF!</definedName>
    <definedName name="옥외등철거공비">#REF!</definedName>
    <definedName name="옹벽면적">#REF!</definedName>
    <definedName name="옹벽연장">#REF!</definedName>
    <definedName name="용접">#REF!</definedName>
    <definedName name="용접공">'[25]기계경비(시간당)'!$D$13</definedName>
    <definedName name="운반구간">[23]을부담운반비!$D$5</definedName>
    <definedName name="운반비">[23]설계산출기초!$G$7</definedName>
    <definedName name="운전">#REF!</definedName>
    <definedName name="운전사">#REF!</definedName>
    <definedName name="운전사_운반">'[25]기계경비(시간당)'!$D$7</definedName>
    <definedName name="운전조">#REF!</definedName>
    <definedName name="원">#REF!</definedName>
    <definedName name="원가계산1">[40]자재단가!$A$6:$M$156</definedName>
    <definedName name="원가계산서">[41]자재단가!$A$6:$M$156</definedName>
    <definedName name="을부담품목별중량계">[23]운반비산출!$E$25</definedName>
    <definedName name="이윤">#REF!</definedName>
    <definedName name="인가번호">#REF!</definedName>
    <definedName name="인입">#REF!</definedName>
    <definedName name="일대">#REF!</definedName>
    <definedName name="일반관리비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2">#REF!</definedName>
    <definedName name="일위대가6호선참조">[42]일위대가!#REF!</definedName>
    <definedName name="일위산출">#REF!</definedName>
    <definedName name="일위산출1">#REF!</definedName>
    <definedName name="일자">#REF!</definedName>
    <definedName name="자동화재탐지설비">#REF!</definedName>
    <definedName name="자재단가">#REF!</definedName>
    <definedName name="자재단가표">#REF!</definedName>
    <definedName name="작업">#REF!</definedName>
    <definedName name="작업반장">[35]시중노임!$I$11</definedName>
    <definedName name="재료비">[43]단가대비표!$A$3:$L$51</definedName>
    <definedName name="재료집계3">#REF!</definedName>
    <definedName name="저케">#REF!</definedName>
    <definedName name="적용거리">[23]을부담운반비!$D$2</definedName>
    <definedName name="적용속도">[23]을부담운반비!$D$3</definedName>
    <definedName name="적용톤수">[23]을부담운반비!$D$1</definedName>
    <definedName name="전등신설">#REF!</definedName>
    <definedName name="전선_관">[27]!전선_관</definedName>
    <definedName name="전압강하가기">[27]!전압강하가기</definedName>
    <definedName name="점멸기">#REF!</definedName>
    <definedName name="점멸기입력" localSheetId="3">'내역서(반도체고)'!점멸기입력</definedName>
    <definedName name="점멸기입력">[0]!점멸기입력</definedName>
    <definedName name="접지1종합계">[36]접지1종!$S$20</definedName>
    <definedName name="조경공">[35]시중노임!$I$22</definedName>
    <definedName name="조명율표">[44]조명율표!$B$4:$F$495</definedName>
    <definedName name="조장">#REF!</definedName>
    <definedName name="조적공">[35]시중노임!$I$7</definedName>
    <definedName name="준공년월일">#REF!</definedName>
    <definedName name="중기운전기사">'[25]기계경비(시간당)'!$D$4</definedName>
    <definedName name="지">#REF!</definedName>
    <definedName name="직접노무비">#REF!</definedName>
    <definedName name="직접재료비">#REF!</definedName>
    <definedName name="짜장">#REF!</definedName>
    <definedName name="ㅊ1555">#REF!</definedName>
    <definedName name="차량가격">[23]을부담운반비!$D$4</definedName>
    <definedName name="착공기한">#REF!</definedName>
    <definedName name="착공년월일">#REF!</definedName>
    <definedName name="착공일">#REF!</definedName>
    <definedName name="착암공">'[25]기계경비(시간당)'!$D$12</definedName>
    <definedName name="철거자재">#REF!</definedName>
    <definedName name="철공">[33]노임!$B$4</definedName>
    <definedName name="철주신설공구손료">#REF!</definedName>
    <definedName name="철주신설공비">#REF!</definedName>
    <definedName name="철주신설재료비">#REF!</definedName>
    <definedName name="청">[4]!Macro14</definedName>
    <definedName name="총괄표">#REF!</definedName>
    <definedName name="총원가">#REF!</definedName>
    <definedName name="총원가2">#REF!</definedName>
    <definedName name="캇타간재">'[25]기계경비(시간당)'!$H$92</definedName>
    <definedName name="캇타노무">'[25]기계경비(시간당)'!$H$88</definedName>
    <definedName name="캇타손료">'[25]기계경비(시간당)'!$H$87</definedName>
    <definedName name="케이블_1">[6]단가!#REF!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[33]노임!$B$8</definedName>
    <definedName name="터파기계산">[27]!터파기계산</definedName>
    <definedName name="통내">[28]노무비!$B$8</definedName>
    <definedName name="통설">[28]노무비!$B$10</definedName>
    <definedName name="통합" localSheetId="3">'내역서(반도체고)'!통합</definedName>
    <definedName name="통합">[0]!통합</definedName>
    <definedName name="특고">#REF!</definedName>
    <definedName name="특별">#REF!</definedName>
    <definedName name="특별인부">'[25]기계경비(시간당)'!$D$9</definedName>
    <definedName name="특별인부노임">#REF!</definedName>
    <definedName name="파이프펜던트">[8]DATA!$E$17:$F$26</definedName>
    <definedName name="표지">#REF!</definedName>
    <definedName name="품신">[23]설계산출표지!$B$1</definedName>
    <definedName name="합계">#REF!</definedName>
    <definedName name="행선안내게시기설비">#REF!</definedName>
    <definedName name="현장대리인">#REF!</definedName>
    <definedName name="형틀">#REF!</definedName>
    <definedName name="형틀목공">[33]노임!$B$3</definedName>
    <definedName name="호표">#REF!</definedName>
    <definedName name="환율">'[25]기계경비(시간당)'!$D$21</definedName>
    <definedName name="황" localSheetId="3">'내역서(반도체고)'!황</definedName>
    <definedName name="황">[0]!황</definedName>
    <definedName name="ㅗ1019">#REF!</definedName>
    <definedName name="ㅗ50">[45]연습!#REF!</definedName>
    <definedName name="ㅣㅣ">[4]!Macro10</definedName>
  </definedNames>
  <calcPr calcId="191029"/>
</workbook>
</file>

<file path=xl/calcChain.xml><?xml version="1.0" encoding="utf-8"?>
<calcChain xmlns="http://schemas.openxmlformats.org/spreadsheetml/2006/main">
  <c r="D11" i="3" l="1"/>
  <c r="D5" i="3"/>
  <c r="D8" i="3"/>
  <c r="N31" i="17" l="1"/>
  <c r="F6" i="3" l="1"/>
  <c r="F14" i="3"/>
  <c r="F21" i="3"/>
  <c r="F22" i="3"/>
  <c r="F23" i="3"/>
  <c r="F24" i="3"/>
  <c r="F25" i="3"/>
  <c r="F33" i="3"/>
  <c r="F34" i="3"/>
  <c r="F35" i="3"/>
  <c r="E7" i="3"/>
  <c r="E8" i="3"/>
  <c r="E16" i="3" s="1"/>
  <c r="E5" i="3"/>
  <c r="K8" i="11"/>
  <c r="H8" i="11"/>
  <c r="K57" i="11"/>
  <c r="H57" i="11"/>
  <c r="P80" i="11"/>
  <c r="N80" i="11"/>
  <c r="L80" i="11"/>
  <c r="I80" i="11"/>
  <c r="N79" i="11"/>
  <c r="L79" i="11"/>
  <c r="I79" i="11"/>
  <c r="P79" i="11" s="1"/>
  <c r="N78" i="11"/>
  <c r="L78" i="11"/>
  <c r="I78" i="11"/>
  <c r="P78" i="11" s="1"/>
  <c r="N77" i="11"/>
  <c r="L77" i="11"/>
  <c r="I77" i="11"/>
  <c r="P77" i="11" s="1"/>
  <c r="N76" i="11"/>
  <c r="L76" i="11"/>
  <c r="I76" i="11"/>
  <c r="P76" i="11" s="1"/>
  <c r="N75" i="11"/>
  <c r="L75" i="11"/>
  <c r="I75" i="11"/>
  <c r="P75" i="11" s="1"/>
  <c r="N74" i="11"/>
  <c r="L74" i="11"/>
  <c r="I74" i="11"/>
  <c r="P74" i="11" s="1"/>
  <c r="N73" i="11"/>
  <c r="L73" i="11"/>
  <c r="I73" i="11"/>
  <c r="P73" i="11" s="1"/>
  <c r="N72" i="11"/>
  <c r="L72" i="11"/>
  <c r="I72" i="11"/>
  <c r="P72" i="11" s="1"/>
  <c r="N71" i="11"/>
  <c r="L71" i="11"/>
  <c r="I71" i="11"/>
  <c r="P71" i="11" s="1"/>
  <c r="N70" i="11"/>
  <c r="L70" i="11"/>
  <c r="I70" i="11"/>
  <c r="P70" i="11" s="1"/>
  <c r="N69" i="11"/>
  <c r="L69" i="11"/>
  <c r="I69" i="11"/>
  <c r="P69" i="11" s="1"/>
  <c r="N68" i="11"/>
  <c r="L68" i="11"/>
  <c r="I68" i="11"/>
  <c r="P68" i="11" s="1"/>
  <c r="N67" i="11"/>
  <c r="L67" i="11"/>
  <c r="I67" i="11"/>
  <c r="P67" i="11" s="1"/>
  <c r="N66" i="11"/>
  <c r="L66" i="11"/>
  <c r="I66" i="11"/>
  <c r="P66" i="11" s="1"/>
  <c r="N65" i="11"/>
  <c r="L65" i="11"/>
  <c r="I65" i="11"/>
  <c r="P65" i="11" s="1"/>
  <c r="N64" i="11"/>
  <c r="L64" i="11"/>
  <c r="I64" i="11"/>
  <c r="P64" i="11" s="1"/>
  <c r="N63" i="11"/>
  <c r="L63" i="11"/>
  <c r="I63" i="11"/>
  <c r="P63" i="11" s="1"/>
  <c r="N62" i="11"/>
  <c r="L62" i="11"/>
  <c r="I62" i="11"/>
  <c r="P62" i="11" s="1"/>
  <c r="N57" i="11"/>
  <c r="L57" i="11"/>
  <c r="I57" i="11"/>
  <c r="N8" i="11"/>
  <c r="L8" i="11"/>
  <c r="I8" i="11"/>
  <c r="P8" i="11" s="1"/>
  <c r="O32" i="17"/>
  <c r="I21" i="17"/>
  <c r="I19" i="17"/>
  <c r="AC18" i="17"/>
  <c r="O14" i="17"/>
  <c r="O13" i="17"/>
  <c r="O10" i="17"/>
  <c r="AC8" i="17"/>
  <c r="O55" i="17"/>
  <c r="N37" i="17"/>
  <c r="L37" i="17"/>
  <c r="O36" i="17"/>
  <c r="L36" i="17"/>
  <c r="AE36" i="17" s="1"/>
  <c r="I36" i="17"/>
  <c r="O35" i="17"/>
  <c r="L35" i="17"/>
  <c r="AE35" i="17" s="1"/>
  <c r="N34" i="17"/>
  <c r="L34" i="17"/>
  <c r="N33" i="17"/>
  <c r="O33" i="17"/>
  <c r="I33" i="17"/>
  <c r="N32" i="17"/>
  <c r="L32" i="17"/>
  <c r="L31" i="17"/>
  <c r="I31" i="17"/>
  <c r="P31" i="17" s="1"/>
  <c r="O30" i="17"/>
  <c r="N30" i="17"/>
  <c r="L30" i="17"/>
  <c r="I30" i="17"/>
  <c r="P30" i="17" s="1"/>
  <c r="O29" i="17"/>
  <c r="L29" i="17"/>
  <c r="I29" i="17"/>
  <c r="N28" i="17"/>
  <c r="L28" i="17"/>
  <c r="I28" i="17"/>
  <c r="N27" i="17"/>
  <c r="L27" i="17"/>
  <c r="O27" i="17"/>
  <c r="N26" i="17"/>
  <c r="L26" i="17"/>
  <c r="I26" i="17"/>
  <c r="O25" i="17"/>
  <c r="N25" i="17"/>
  <c r="L25" i="17"/>
  <c r="I25" i="17"/>
  <c r="P25" i="17" s="1"/>
  <c r="O24" i="17"/>
  <c r="L24" i="17"/>
  <c r="I24" i="17"/>
  <c r="N23" i="17"/>
  <c r="L23" i="17"/>
  <c r="I23" i="17"/>
  <c r="P23" i="17" s="1"/>
  <c r="N22" i="17"/>
  <c r="L22" i="17"/>
  <c r="O22" i="17"/>
  <c r="N21" i="17"/>
  <c r="L21" i="17"/>
  <c r="O20" i="17"/>
  <c r="N20" i="17"/>
  <c r="L20" i="17"/>
  <c r="I20" i="17"/>
  <c r="N19" i="17"/>
  <c r="L19" i="17"/>
  <c r="N18" i="17"/>
  <c r="L18" i="17"/>
  <c r="AC17" i="17"/>
  <c r="O17" i="17"/>
  <c r="L17" i="17"/>
  <c r="I17" i="17"/>
  <c r="AC16" i="17"/>
  <c r="N16" i="17"/>
  <c r="L16" i="17"/>
  <c r="I16" i="17"/>
  <c r="N15" i="17"/>
  <c r="L15" i="17"/>
  <c r="O15" i="17"/>
  <c r="N14" i="17"/>
  <c r="L14" i="17"/>
  <c r="N13" i="17"/>
  <c r="L13" i="17"/>
  <c r="O12" i="17"/>
  <c r="L12" i="17"/>
  <c r="I12" i="17"/>
  <c r="N11" i="17"/>
  <c r="L11" i="17"/>
  <c r="I11" i="17"/>
  <c r="P11" i="17" s="1"/>
  <c r="N10" i="17"/>
  <c r="L10" i="17"/>
  <c r="N9" i="17"/>
  <c r="L9" i="17"/>
  <c r="AC9" i="17"/>
  <c r="N8" i="17"/>
  <c r="L8" i="17"/>
  <c r="AC7" i="17"/>
  <c r="N7" i="17"/>
  <c r="L7" i="17"/>
  <c r="O7" i="17"/>
  <c r="N6" i="17"/>
  <c r="L6" i="17"/>
  <c r="AC5" i="17"/>
  <c r="O5" i="17"/>
  <c r="L5" i="17"/>
  <c r="I5" i="17"/>
  <c r="K39" i="12"/>
  <c r="H39" i="12"/>
  <c r="N241" i="9"/>
  <c r="L241" i="9"/>
  <c r="I241" i="9"/>
  <c r="P241" i="9" s="1"/>
  <c r="E9" i="3" l="1"/>
  <c r="E10" i="3"/>
  <c r="E15" i="3"/>
  <c r="E17" i="3" s="1"/>
  <c r="E18" i="3"/>
  <c r="I81" i="11"/>
  <c r="P57" i="11"/>
  <c r="P81" i="11" s="1"/>
  <c r="L81" i="11"/>
  <c r="N81" i="11"/>
  <c r="P20" i="17"/>
  <c r="P19" i="17"/>
  <c r="P21" i="17"/>
  <c r="P28" i="17"/>
  <c r="AE38" i="17"/>
  <c r="O19" i="17"/>
  <c r="AC19" i="17"/>
  <c r="I18" i="17"/>
  <c r="P18" i="17" s="1"/>
  <c r="I13" i="17"/>
  <c r="O8" i="17"/>
  <c r="P13" i="17"/>
  <c r="AB5" i="17"/>
  <c r="AB6" i="17" s="1"/>
  <c r="P24" i="17"/>
  <c r="P36" i="17"/>
  <c r="P16" i="17"/>
  <c r="P26" i="17"/>
  <c r="P17" i="17"/>
  <c r="N5" i="17"/>
  <c r="I10" i="17"/>
  <c r="P10" i="17" s="1"/>
  <c r="N12" i="17"/>
  <c r="P12" i="17" s="1"/>
  <c r="I15" i="17"/>
  <c r="P15" i="17" s="1"/>
  <c r="I22" i="17"/>
  <c r="P22" i="17" s="1"/>
  <c r="N24" i="17"/>
  <c r="I27" i="17"/>
  <c r="P27" i="17" s="1"/>
  <c r="N29" i="17"/>
  <c r="P29" i="17" s="1"/>
  <c r="I32" i="17"/>
  <c r="P32" i="17" s="1"/>
  <c r="N17" i="17"/>
  <c r="N36" i="17"/>
  <c r="I8" i="17"/>
  <c r="P8" i="17" s="1"/>
  <c r="I35" i="17"/>
  <c r="P35" i="17" s="1"/>
  <c r="L33" i="17"/>
  <c r="P33" i="17" s="1"/>
  <c r="I9" i="17"/>
  <c r="P9" i="17" s="1"/>
  <c r="O18" i="17"/>
  <c r="I14" i="17"/>
  <c r="P14" i="17" s="1"/>
  <c r="I7" i="17"/>
  <c r="P7" i="17" s="1"/>
  <c r="O11" i="17"/>
  <c r="O16" i="17"/>
  <c r="O23" i="17"/>
  <c r="O28" i="17"/>
  <c r="O9" i="17"/>
  <c r="O21" i="17"/>
  <c r="O26" i="17"/>
  <c r="O31" i="17"/>
  <c r="N35" i="17"/>
  <c r="E20" i="3" l="1"/>
  <c r="E19" i="3"/>
  <c r="E12" i="3"/>
  <c r="E13" i="3"/>
  <c r="AD38" i="17"/>
  <c r="N55" i="17"/>
  <c r="O37" i="17"/>
  <c r="I37" i="17"/>
  <c r="P37" i="17" s="1"/>
  <c r="L55" i="17"/>
  <c r="P5" i="17"/>
  <c r="O6" i="17"/>
  <c r="I6" i="17"/>
  <c r="E26" i="3" l="1"/>
  <c r="P6" i="17"/>
  <c r="AD34" i="17"/>
  <c r="E27" i="3" l="1"/>
  <c r="I34" i="17"/>
  <c r="O34" i="17"/>
  <c r="I6" i="11"/>
  <c r="L6" i="11"/>
  <c r="N6" i="11"/>
  <c r="P6" i="11"/>
  <c r="I9" i="11"/>
  <c r="L9" i="11"/>
  <c r="N9" i="11"/>
  <c r="P9" i="11"/>
  <c r="I10" i="11"/>
  <c r="L10" i="11"/>
  <c r="N10" i="11"/>
  <c r="P10" i="11"/>
  <c r="I11" i="11"/>
  <c r="L11" i="11"/>
  <c r="P11" i="11" s="1"/>
  <c r="N11" i="11"/>
  <c r="I12" i="11"/>
  <c r="L12" i="11"/>
  <c r="N12" i="11"/>
  <c r="P12" i="11"/>
  <c r="I13" i="11"/>
  <c r="L13" i="11"/>
  <c r="N13" i="11"/>
  <c r="P13" i="11"/>
  <c r="I14" i="11"/>
  <c r="L14" i="11"/>
  <c r="P14" i="11" s="1"/>
  <c r="N14" i="11"/>
  <c r="I15" i="11"/>
  <c r="L15" i="11"/>
  <c r="N15" i="11"/>
  <c r="P15" i="11"/>
  <c r="I16" i="11"/>
  <c r="L16" i="11"/>
  <c r="N16" i="11"/>
  <c r="P16" i="11"/>
  <c r="I17" i="11"/>
  <c r="L17" i="11"/>
  <c r="P17" i="11" s="1"/>
  <c r="N17" i="11"/>
  <c r="I18" i="11"/>
  <c r="L18" i="11"/>
  <c r="N18" i="11"/>
  <c r="P18" i="11"/>
  <c r="I19" i="11"/>
  <c r="L19" i="11"/>
  <c r="N19" i="11"/>
  <c r="P19" i="11"/>
  <c r="I20" i="11"/>
  <c r="L20" i="11"/>
  <c r="P20" i="11" s="1"/>
  <c r="N20" i="11"/>
  <c r="I21" i="11"/>
  <c r="L21" i="11"/>
  <c r="N21" i="11"/>
  <c r="P21" i="11"/>
  <c r="I22" i="11"/>
  <c r="L22" i="11"/>
  <c r="N22" i="11"/>
  <c r="P22" i="11"/>
  <c r="I23" i="11"/>
  <c r="L23" i="11"/>
  <c r="P23" i="11" s="1"/>
  <c r="N23" i="11"/>
  <c r="I24" i="11"/>
  <c r="L24" i="11"/>
  <c r="N24" i="11"/>
  <c r="P24" i="11"/>
  <c r="I25" i="11"/>
  <c r="L25" i="11"/>
  <c r="N25" i="11"/>
  <c r="P25" i="11"/>
  <c r="I26" i="11"/>
  <c r="L26" i="11"/>
  <c r="P26" i="11" s="1"/>
  <c r="N26" i="11"/>
  <c r="I27" i="11"/>
  <c r="L27" i="11"/>
  <c r="N27" i="11"/>
  <c r="P27" i="11"/>
  <c r="I28" i="11"/>
  <c r="L28" i="11"/>
  <c r="N28" i="11"/>
  <c r="P28" i="11"/>
  <c r="I36" i="11"/>
  <c r="P36" i="11" s="1"/>
  <c r="L36" i="11"/>
  <c r="N36" i="11"/>
  <c r="I37" i="11"/>
  <c r="P37" i="11" s="1"/>
  <c r="L37" i="11"/>
  <c r="N37" i="11"/>
  <c r="I38" i="11"/>
  <c r="L38" i="11"/>
  <c r="N38" i="11"/>
  <c r="I39" i="11"/>
  <c r="P39" i="11" s="1"/>
  <c r="L39" i="11"/>
  <c r="N39" i="11"/>
  <c r="I40" i="11"/>
  <c r="P40" i="11" s="1"/>
  <c r="L40" i="11"/>
  <c r="N40" i="11"/>
  <c r="I41" i="11"/>
  <c r="P41" i="11" s="1"/>
  <c r="L41" i="11"/>
  <c r="N41" i="11"/>
  <c r="I42" i="11"/>
  <c r="P42" i="11" s="1"/>
  <c r="L42" i="11"/>
  <c r="N42" i="11"/>
  <c r="I43" i="11"/>
  <c r="P43" i="11" s="1"/>
  <c r="L43" i="11"/>
  <c r="N43" i="11"/>
  <c r="I44" i="11"/>
  <c r="L44" i="11"/>
  <c r="N44" i="11"/>
  <c r="I45" i="11"/>
  <c r="P45" i="11" s="1"/>
  <c r="L45" i="11"/>
  <c r="N45" i="11"/>
  <c r="I46" i="11"/>
  <c r="P46" i="11" s="1"/>
  <c r="L46" i="11"/>
  <c r="N46" i="11"/>
  <c r="I47" i="11"/>
  <c r="L47" i="11"/>
  <c r="N47" i="11"/>
  <c r="I48" i="11"/>
  <c r="P48" i="11" s="1"/>
  <c r="L48" i="11"/>
  <c r="N48" i="11"/>
  <c r="I49" i="11"/>
  <c r="P49" i="11" s="1"/>
  <c r="L49" i="11"/>
  <c r="N49" i="11"/>
  <c r="I50" i="11"/>
  <c r="L50" i="11"/>
  <c r="N50" i="11"/>
  <c r="I51" i="11"/>
  <c r="P51" i="11" s="1"/>
  <c r="L51" i="11"/>
  <c r="N51" i="11"/>
  <c r="I52" i="11"/>
  <c r="P52" i="11" s="1"/>
  <c r="L52" i="11"/>
  <c r="N52" i="11"/>
  <c r="I53" i="11"/>
  <c r="P53" i="11" s="1"/>
  <c r="L53" i="11"/>
  <c r="N53" i="11"/>
  <c r="I54" i="11"/>
  <c r="P54" i="11" s="1"/>
  <c r="L54" i="11"/>
  <c r="N54" i="11"/>
  <c r="AE115" i="10"/>
  <c r="AE92" i="10"/>
  <c r="AE73" i="10"/>
  <c r="AE41" i="10"/>
  <c r="AE29" i="10"/>
  <c r="K6" i="10"/>
  <c r="L6" i="10" s="1"/>
  <c r="M6" i="10"/>
  <c r="N6" i="10" s="1"/>
  <c r="K8" i="10"/>
  <c r="L8" i="10"/>
  <c r="M8" i="10"/>
  <c r="N8" i="10"/>
  <c r="K11" i="10"/>
  <c r="L11" i="10" s="1"/>
  <c r="M11" i="10"/>
  <c r="N11" i="10" s="1"/>
  <c r="K12" i="10"/>
  <c r="L12" i="10" s="1"/>
  <c r="M12" i="10"/>
  <c r="N12" i="10"/>
  <c r="K22" i="10"/>
  <c r="L22" i="10"/>
  <c r="M22" i="10"/>
  <c r="N22" i="10" s="1"/>
  <c r="K23" i="10"/>
  <c r="L23" i="10"/>
  <c r="M23" i="10"/>
  <c r="N23" i="10" s="1"/>
  <c r="K34" i="10"/>
  <c r="L34" i="10"/>
  <c r="M34" i="10"/>
  <c r="N34" i="10"/>
  <c r="I41" i="10"/>
  <c r="L41" i="10"/>
  <c r="P41" i="10" s="1"/>
  <c r="N41" i="10"/>
  <c r="I42" i="10"/>
  <c r="P42" i="10" s="1"/>
  <c r="L42" i="10"/>
  <c r="N42" i="10"/>
  <c r="I43" i="10"/>
  <c r="P43" i="10" s="1"/>
  <c r="L43" i="10"/>
  <c r="N43" i="10"/>
  <c r="I44" i="10"/>
  <c r="L44" i="10"/>
  <c r="P44" i="10" s="1"/>
  <c r="N44" i="10"/>
  <c r="I45" i="10"/>
  <c r="P45" i="10" s="1"/>
  <c r="L45" i="10"/>
  <c r="N45" i="10"/>
  <c r="I46" i="10"/>
  <c r="P46" i="10" s="1"/>
  <c r="L46" i="10"/>
  <c r="N46" i="10"/>
  <c r="I47" i="10"/>
  <c r="L47" i="10"/>
  <c r="P47" i="10" s="1"/>
  <c r="N47" i="10"/>
  <c r="I48" i="10"/>
  <c r="L48" i="10"/>
  <c r="N48" i="10"/>
  <c r="P48" i="10"/>
  <c r="I49" i="10"/>
  <c r="P49" i="10" s="1"/>
  <c r="L49" i="10"/>
  <c r="N49" i="10"/>
  <c r="I50" i="10"/>
  <c r="L50" i="10"/>
  <c r="P50" i="10" s="1"/>
  <c r="N50" i="10"/>
  <c r="I51" i="10"/>
  <c r="L51" i="10"/>
  <c r="N51" i="10"/>
  <c r="P51" i="10"/>
  <c r="I52" i="10"/>
  <c r="L52" i="10"/>
  <c r="N52" i="10"/>
  <c r="P52" i="10" s="1"/>
  <c r="I53" i="10"/>
  <c r="L53" i="10"/>
  <c r="P53" i="10" s="1"/>
  <c r="N53" i="10"/>
  <c r="I54" i="10"/>
  <c r="L54" i="10"/>
  <c r="N54" i="10"/>
  <c r="P54" i="10"/>
  <c r="K57" i="10"/>
  <c r="L57" i="10"/>
  <c r="M57" i="10"/>
  <c r="N57" i="10" s="1"/>
  <c r="K63" i="10"/>
  <c r="L63" i="10"/>
  <c r="M63" i="10"/>
  <c r="N63" i="10" s="1"/>
  <c r="K64" i="10"/>
  <c r="L64" i="10"/>
  <c r="M64" i="10"/>
  <c r="N64" i="10" s="1"/>
  <c r="I73" i="10"/>
  <c r="P73" i="10" s="1"/>
  <c r="L73" i="10"/>
  <c r="N73" i="10"/>
  <c r="I74" i="10"/>
  <c r="L74" i="10"/>
  <c r="N74" i="10"/>
  <c r="P74" i="10"/>
  <c r="I75" i="10"/>
  <c r="L75" i="10"/>
  <c r="P75" i="10" s="1"/>
  <c r="N75" i="10"/>
  <c r="I76" i="10"/>
  <c r="P76" i="10" s="1"/>
  <c r="L76" i="10"/>
  <c r="N76" i="10"/>
  <c r="I77" i="10"/>
  <c r="L77" i="10"/>
  <c r="N77" i="10"/>
  <c r="P77" i="10"/>
  <c r="I78" i="10"/>
  <c r="L78" i="10"/>
  <c r="P78" i="10" s="1"/>
  <c r="N78" i="10"/>
  <c r="I79" i="10"/>
  <c r="P79" i="10" s="1"/>
  <c r="L79" i="10"/>
  <c r="N79" i="10"/>
  <c r="I80" i="10"/>
  <c r="L80" i="10"/>
  <c r="N80" i="10"/>
  <c r="P80" i="10"/>
  <c r="K83" i="10"/>
  <c r="L83" i="10"/>
  <c r="M83" i="10"/>
  <c r="N83" i="10"/>
  <c r="K86" i="10"/>
  <c r="L86" i="10"/>
  <c r="M86" i="10"/>
  <c r="N86" i="10" s="1"/>
  <c r="I92" i="10"/>
  <c r="L92" i="10"/>
  <c r="N92" i="10"/>
  <c r="P92" i="10"/>
  <c r="I93" i="10"/>
  <c r="L93" i="10"/>
  <c r="N93" i="10"/>
  <c r="I94" i="10"/>
  <c r="L94" i="10"/>
  <c r="N94" i="10"/>
  <c r="P94" i="10"/>
  <c r="I95" i="10"/>
  <c r="L95" i="10"/>
  <c r="N95" i="10"/>
  <c r="P95" i="10"/>
  <c r="I96" i="10"/>
  <c r="L96" i="10"/>
  <c r="N96" i="10"/>
  <c r="P96" i="10" s="1"/>
  <c r="I97" i="10"/>
  <c r="L97" i="10"/>
  <c r="N97" i="10"/>
  <c r="P97" i="10"/>
  <c r="I98" i="10"/>
  <c r="L98" i="10"/>
  <c r="N98" i="10"/>
  <c r="P98" i="10"/>
  <c r="I99" i="10"/>
  <c r="L99" i="10"/>
  <c r="N99" i="10"/>
  <c r="P99" i="10" s="1"/>
  <c r="I100" i="10"/>
  <c r="L100" i="10"/>
  <c r="N100" i="10"/>
  <c r="P100" i="10"/>
  <c r="I101" i="10"/>
  <c r="L101" i="10"/>
  <c r="N101" i="10"/>
  <c r="P101" i="10"/>
  <c r="I102" i="10"/>
  <c r="L102" i="10"/>
  <c r="N102" i="10"/>
  <c r="P102" i="10" s="1"/>
  <c r="I103" i="10"/>
  <c r="L103" i="10"/>
  <c r="N103" i="10"/>
  <c r="P103" i="10"/>
  <c r="I104" i="10"/>
  <c r="L104" i="10"/>
  <c r="N104" i="10"/>
  <c r="P104" i="10"/>
  <c r="I105" i="10"/>
  <c r="L105" i="10"/>
  <c r="N105" i="10"/>
  <c r="P105" i="10" s="1"/>
  <c r="I106" i="10"/>
  <c r="L106" i="10"/>
  <c r="N106" i="10"/>
  <c r="P106" i="10"/>
  <c r="K109" i="10"/>
  <c r="L109" i="10" s="1"/>
  <c r="M109" i="10"/>
  <c r="N109" i="10"/>
  <c r="I115" i="10"/>
  <c r="P115" i="10" s="1"/>
  <c r="L115" i="10"/>
  <c r="N115" i="10"/>
  <c r="I116" i="10"/>
  <c r="L116" i="10"/>
  <c r="N116" i="10"/>
  <c r="P116" i="10"/>
  <c r="I117" i="10"/>
  <c r="L117" i="10"/>
  <c r="N117" i="10"/>
  <c r="P117" i="10"/>
  <c r="I118" i="10"/>
  <c r="P118" i="10" s="1"/>
  <c r="L118" i="10"/>
  <c r="N118" i="10"/>
  <c r="I119" i="10"/>
  <c r="L119" i="10"/>
  <c r="N119" i="10"/>
  <c r="P119" i="10"/>
  <c r="I120" i="10"/>
  <c r="L120" i="10"/>
  <c r="N120" i="10"/>
  <c r="P120" i="10"/>
  <c r="I121" i="10"/>
  <c r="P121" i="10" s="1"/>
  <c r="L121" i="10"/>
  <c r="N121" i="10"/>
  <c r="I122" i="10"/>
  <c r="L122" i="10"/>
  <c r="N122" i="10"/>
  <c r="P122" i="10"/>
  <c r="I123" i="10"/>
  <c r="L123" i="10"/>
  <c r="N123" i="10"/>
  <c r="P123" i="10"/>
  <c r="I124" i="10"/>
  <c r="P124" i="10" s="1"/>
  <c r="L124" i="10"/>
  <c r="N124" i="10"/>
  <c r="I125" i="10"/>
  <c r="L125" i="10"/>
  <c r="N125" i="10"/>
  <c r="P125" i="10"/>
  <c r="I126" i="10"/>
  <c r="L126" i="10"/>
  <c r="N126" i="10"/>
  <c r="P126" i="10"/>
  <c r="I127" i="10"/>
  <c r="P127" i="10" s="1"/>
  <c r="L127" i="10"/>
  <c r="N127" i="10"/>
  <c r="I128" i="10"/>
  <c r="L128" i="10"/>
  <c r="N128" i="10"/>
  <c r="P128" i="10"/>
  <c r="I129" i="10"/>
  <c r="L129" i="10"/>
  <c r="N129" i="10"/>
  <c r="P129" i="10"/>
  <c r="I130" i="10"/>
  <c r="P130" i="10" s="1"/>
  <c r="L130" i="10"/>
  <c r="N130" i="10"/>
  <c r="I131" i="10"/>
  <c r="L131" i="10"/>
  <c r="N131" i="10"/>
  <c r="P131" i="10"/>
  <c r="I132" i="10"/>
  <c r="L132" i="10"/>
  <c r="N132" i="10"/>
  <c r="P132" i="10"/>
  <c r="K5" i="9"/>
  <c r="L5" i="9" s="1"/>
  <c r="M5" i="9"/>
  <c r="N5" i="9" s="1"/>
  <c r="K6" i="9"/>
  <c r="L6" i="9" s="1"/>
  <c r="M6" i="9"/>
  <c r="N6" i="9"/>
  <c r="K7" i="9"/>
  <c r="L7" i="9" s="1"/>
  <c r="M7" i="9"/>
  <c r="N7" i="9" s="1"/>
  <c r="K8" i="9"/>
  <c r="L8" i="9"/>
  <c r="M8" i="9"/>
  <c r="N8" i="9" s="1"/>
  <c r="K9" i="9"/>
  <c r="L9" i="9"/>
  <c r="M9" i="9"/>
  <c r="N9" i="9" s="1"/>
  <c r="K10" i="9"/>
  <c r="L10" i="9" s="1"/>
  <c r="M10" i="9"/>
  <c r="N10" i="9" s="1"/>
  <c r="H11" i="9"/>
  <c r="M11" i="9"/>
  <c r="L12" i="9"/>
  <c r="N12" i="9"/>
  <c r="K17" i="9"/>
  <c r="L17" i="9" s="1"/>
  <c r="M17" i="9"/>
  <c r="N17" i="9" s="1"/>
  <c r="H18" i="9"/>
  <c r="M18" i="9"/>
  <c r="H19" i="9"/>
  <c r="M19" i="9"/>
  <c r="L20" i="9"/>
  <c r="N20" i="9"/>
  <c r="I22" i="9"/>
  <c r="L22" i="9"/>
  <c r="N22" i="9"/>
  <c r="H24" i="9"/>
  <c r="M24" i="9"/>
  <c r="L25" i="9"/>
  <c r="N25" i="9"/>
  <c r="I27" i="9"/>
  <c r="L27" i="9"/>
  <c r="N27" i="9"/>
  <c r="K29" i="9"/>
  <c r="L29" i="9" s="1"/>
  <c r="M29" i="9"/>
  <c r="N29" i="9" s="1"/>
  <c r="K30" i="9"/>
  <c r="L30" i="9" s="1"/>
  <c r="M30" i="9"/>
  <c r="N30" i="9" s="1"/>
  <c r="K31" i="9"/>
  <c r="L31" i="9" s="1"/>
  <c r="M31" i="9"/>
  <c r="N31" i="9" s="1"/>
  <c r="K32" i="9"/>
  <c r="L32" i="9" s="1"/>
  <c r="M32" i="9"/>
  <c r="N32" i="9"/>
  <c r="K33" i="9"/>
  <c r="L33" i="9"/>
  <c r="M33" i="9"/>
  <c r="N33" i="9" s="1"/>
  <c r="K34" i="9"/>
  <c r="L34" i="9"/>
  <c r="M34" i="9"/>
  <c r="N34" i="9" s="1"/>
  <c r="H35" i="9"/>
  <c r="M35" i="9"/>
  <c r="L36" i="9"/>
  <c r="N36" i="9"/>
  <c r="I38" i="9"/>
  <c r="L38" i="9"/>
  <c r="N38" i="9"/>
  <c r="K40" i="9"/>
  <c r="L40" i="9" s="1"/>
  <c r="M40" i="9"/>
  <c r="N40" i="9" s="1"/>
  <c r="K41" i="9"/>
  <c r="L41" i="9" s="1"/>
  <c r="M41" i="9"/>
  <c r="N41" i="9" s="1"/>
  <c r="L42" i="9"/>
  <c r="N42" i="9"/>
  <c r="L43" i="9"/>
  <c r="N43" i="9"/>
  <c r="H44" i="9"/>
  <c r="M44" i="9"/>
  <c r="L45" i="9"/>
  <c r="N45" i="9"/>
  <c r="I47" i="9"/>
  <c r="L47" i="9"/>
  <c r="N47" i="9"/>
  <c r="P47" i="9"/>
  <c r="K49" i="9"/>
  <c r="L49" i="9" s="1"/>
  <c r="M49" i="9"/>
  <c r="N49" i="9"/>
  <c r="K50" i="9"/>
  <c r="L50" i="9" s="1"/>
  <c r="M50" i="9"/>
  <c r="N50" i="9" s="1"/>
  <c r="L51" i="9"/>
  <c r="N51" i="9"/>
  <c r="H52" i="9"/>
  <c r="M52" i="9"/>
  <c r="L53" i="9"/>
  <c r="N53" i="9"/>
  <c r="I55" i="9"/>
  <c r="L55" i="9"/>
  <c r="N55" i="9"/>
  <c r="K57" i="9"/>
  <c r="L57" i="9" s="1"/>
  <c r="M57" i="9"/>
  <c r="N57" i="9"/>
  <c r="K58" i="9"/>
  <c r="L58" i="9" s="1"/>
  <c r="M58" i="9"/>
  <c r="N58" i="9" s="1"/>
  <c r="L59" i="9"/>
  <c r="N59" i="9"/>
  <c r="H60" i="9"/>
  <c r="M60" i="9"/>
  <c r="L61" i="9"/>
  <c r="N61" i="9"/>
  <c r="I63" i="9"/>
  <c r="L63" i="9"/>
  <c r="N63" i="9"/>
  <c r="K65" i="9"/>
  <c r="L65" i="9" s="1"/>
  <c r="M65" i="9"/>
  <c r="N65" i="9" s="1"/>
  <c r="H66" i="9"/>
  <c r="M66" i="9"/>
  <c r="L67" i="9"/>
  <c r="N67" i="9"/>
  <c r="I69" i="9"/>
  <c r="L69" i="9"/>
  <c r="N69" i="9"/>
  <c r="K71" i="9"/>
  <c r="L71" i="9" s="1"/>
  <c r="M71" i="9"/>
  <c r="N71" i="9" s="1"/>
  <c r="H72" i="9"/>
  <c r="M72" i="9"/>
  <c r="L73" i="9"/>
  <c r="N73" i="9"/>
  <c r="I75" i="9"/>
  <c r="L75" i="9"/>
  <c r="N75" i="9"/>
  <c r="P75" i="9" s="1"/>
  <c r="K77" i="9"/>
  <c r="L77" i="9" s="1"/>
  <c r="M77" i="9"/>
  <c r="N77" i="9"/>
  <c r="H78" i="9"/>
  <c r="M78" i="9"/>
  <c r="L79" i="9"/>
  <c r="N79" i="9"/>
  <c r="I81" i="9"/>
  <c r="L81" i="9"/>
  <c r="N81" i="9"/>
  <c r="K83" i="9"/>
  <c r="L83" i="9"/>
  <c r="M83" i="9"/>
  <c r="N83" i="9" s="1"/>
  <c r="H84" i="9"/>
  <c r="M84" i="9"/>
  <c r="L85" i="9"/>
  <c r="N85" i="9"/>
  <c r="I87" i="9"/>
  <c r="L87" i="9"/>
  <c r="N87" i="9"/>
  <c r="K89" i="9"/>
  <c r="L89" i="9"/>
  <c r="M89" i="9"/>
  <c r="N89" i="9"/>
  <c r="H90" i="9"/>
  <c r="M90" i="9"/>
  <c r="L91" i="9"/>
  <c r="N91" i="9"/>
  <c r="I93" i="9"/>
  <c r="L93" i="9"/>
  <c r="N93" i="9"/>
  <c r="K95" i="9"/>
  <c r="L95" i="9" s="1"/>
  <c r="M95" i="9"/>
  <c r="N95" i="9" s="1"/>
  <c r="H96" i="9"/>
  <c r="M96" i="9"/>
  <c r="L97" i="9"/>
  <c r="N97" i="9"/>
  <c r="I99" i="9"/>
  <c r="L99" i="9"/>
  <c r="N99" i="9"/>
  <c r="K101" i="9"/>
  <c r="L101" i="9"/>
  <c r="M101" i="9"/>
  <c r="N101" i="9"/>
  <c r="H102" i="9"/>
  <c r="M102" i="9"/>
  <c r="L103" i="9"/>
  <c r="N103" i="9"/>
  <c r="I105" i="9"/>
  <c r="L105" i="9"/>
  <c r="N105" i="9"/>
  <c r="K107" i="9"/>
  <c r="L107" i="9" s="1"/>
  <c r="M107" i="9"/>
  <c r="N107" i="9" s="1"/>
  <c r="H108" i="9"/>
  <c r="M108" i="9"/>
  <c r="L109" i="9"/>
  <c r="N109" i="9"/>
  <c r="I111" i="9"/>
  <c r="L111" i="9"/>
  <c r="N111" i="9"/>
  <c r="P111" i="9"/>
  <c r="K113" i="9"/>
  <c r="L113" i="9"/>
  <c r="M113" i="9"/>
  <c r="N113" i="9" s="1"/>
  <c r="K114" i="9"/>
  <c r="L114" i="9"/>
  <c r="M114" i="9"/>
  <c r="N114" i="9" s="1"/>
  <c r="L115" i="9"/>
  <c r="N115" i="9"/>
  <c r="H116" i="9"/>
  <c r="M116" i="9"/>
  <c r="L117" i="9"/>
  <c r="N117" i="9"/>
  <c r="I119" i="9"/>
  <c r="L119" i="9"/>
  <c r="N119" i="9"/>
  <c r="K121" i="9"/>
  <c r="L121" i="9" s="1"/>
  <c r="M121" i="9"/>
  <c r="N121" i="9"/>
  <c r="K122" i="9"/>
  <c r="L122" i="9" s="1"/>
  <c r="M122" i="9"/>
  <c r="N122" i="9"/>
  <c r="L123" i="9"/>
  <c r="N123" i="9"/>
  <c r="H124" i="9"/>
  <c r="M124" i="9"/>
  <c r="L125" i="9"/>
  <c r="N125" i="9"/>
  <c r="I127" i="9"/>
  <c r="L127" i="9"/>
  <c r="N127" i="9"/>
  <c r="K129" i="9"/>
  <c r="L129" i="9" s="1"/>
  <c r="M129" i="9"/>
  <c r="N129" i="9"/>
  <c r="K130" i="9"/>
  <c r="L130" i="9" s="1"/>
  <c r="M130" i="9"/>
  <c r="N130" i="9" s="1"/>
  <c r="L131" i="9"/>
  <c r="N131" i="9"/>
  <c r="H132" i="9"/>
  <c r="M132" i="9"/>
  <c r="L133" i="9"/>
  <c r="N133" i="9"/>
  <c r="I135" i="9"/>
  <c r="L135" i="9"/>
  <c r="N135" i="9"/>
  <c r="K137" i="9"/>
  <c r="L137" i="9" s="1"/>
  <c r="M137" i="9"/>
  <c r="N137" i="9" s="1"/>
  <c r="K138" i="9"/>
  <c r="L138" i="9"/>
  <c r="M138" i="9"/>
  <c r="N138" i="9" s="1"/>
  <c r="L139" i="9"/>
  <c r="N139" i="9"/>
  <c r="H140" i="9"/>
  <c r="M140" i="9"/>
  <c r="L141" i="9"/>
  <c r="N141" i="9"/>
  <c r="I143" i="9"/>
  <c r="P143" i="9" s="1"/>
  <c r="L143" i="9"/>
  <c r="N143" i="9"/>
  <c r="K145" i="9"/>
  <c r="L145" i="9"/>
  <c r="M145" i="9"/>
  <c r="N145" i="9"/>
  <c r="K146" i="9"/>
  <c r="L146" i="9"/>
  <c r="M146" i="9"/>
  <c r="N146" i="9" s="1"/>
  <c r="L147" i="9"/>
  <c r="N147" i="9"/>
  <c r="H148" i="9"/>
  <c r="M148" i="9"/>
  <c r="L149" i="9"/>
  <c r="N149" i="9"/>
  <c r="I151" i="9"/>
  <c r="L151" i="9"/>
  <c r="N151" i="9"/>
  <c r="K153" i="9"/>
  <c r="L153" i="9" s="1"/>
  <c r="M153" i="9"/>
  <c r="N153" i="9" s="1"/>
  <c r="H154" i="9"/>
  <c r="M154" i="9"/>
  <c r="L155" i="9"/>
  <c r="N155" i="9"/>
  <c r="I157" i="9"/>
  <c r="L157" i="9"/>
  <c r="N157" i="9"/>
  <c r="K159" i="9"/>
  <c r="L159" i="9" s="1"/>
  <c r="M159" i="9"/>
  <c r="N159" i="9" s="1"/>
  <c r="H160" i="9"/>
  <c r="M160" i="9"/>
  <c r="L161" i="9"/>
  <c r="N161" i="9"/>
  <c r="I163" i="9"/>
  <c r="L163" i="9"/>
  <c r="N163" i="9"/>
  <c r="K165" i="9"/>
  <c r="L165" i="9" s="1"/>
  <c r="M165" i="9"/>
  <c r="N165" i="9" s="1"/>
  <c r="H166" i="9"/>
  <c r="M166" i="9"/>
  <c r="L167" i="9"/>
  <c r="N167" i="9"/>
  <c r="I169" i="9"/>
  <c r="L169" i="9"/>
  <c r="N169" i="9"/>
  <c r="K171" i="9"/>
  <c r="L171" i="9"/>
  <c r="M171" i="9"/>
  <c r="N171" i="9" s="1"/>
  <c r="H172" i="9"/>
  <c r="M172" i="9"/>
  <c r="L173" i="9"/>
  <c r="N173" i="9"/>
  <c r="I175" i="9"/>
  <c r="L175" i="9"/>
  <c r="N175" i="9"/>
  <c r="K177" i="9"/>
  <c r="L177" i="9" s="1"/>
  <c r="M177" i="9"/>
  <c r="N177" i="9" s="1"/>
  <c r="H178" i="9"/>
  <c r="M178" i="9"/>
  <c r="L179" i="9"/>
  <c r="N179" i="9"/>
  <c r="I181" i="9"/>
  <c r="L181" i="9"/>
  <c r="N181" i="9"/>
  <c r="P181" i="9"/>
  <c r="K183" i="9"/>
  <c r="L183" i="9" s="1"/>
  <c r="M183" i="9"/>
  <c r="N183" i="9" s="1"/>
  <c r="H184" i="9"/>
  <c r="M184" i="9"/>
  <c r="L185" i="9"/>
  <c r="N185" i="9"/>
  <c r="I187" i="9"/>
  <c r="L187" i="9"/>
  <c r="N187" i="9"/>
  <c r="K189" i="9"/>
  <c r="L189" i="9"/>
  <c r="M189" i="9"/>
  <c r="N189" i="9"/>
  <c r="H190" i="9"/>
  <c r="M190" i="9"/>
  <c r="L191" i="9"/>
  <c r="N191" i="9"/>
  <c r="I193" i="9"/>
  <c r="L193" i="9"/>
  <c r="N193" i="9"/>
  <c r="K195" i="9"/>
  <c r="L195" i="9" s="1"/>
  <c r="M195" i="9"/>
  <c r="N195" i="9" s="1"/>
  <c r="H196" i="9"/>
  <c r="M196" i="9"/>
  <c r="L197" i="9"/>
  <c r="N197" i="9"/>
  <c r="I199" i="9"/>
  <c r="L199" i="9"/>
  <c r="N199" i="9"/>
  <c r="K201" i="9"/>
  <c r="L201" i="9"/>
  <c r="M201" i="9"/>
  <c r="N201" i="9" s="1"/>
  <c r="H202" i="9"/>
  <c r="M202" i="9"/>
  <c r="L203" i="9"/>
  <c r="N203" i="9"/>
  <c r="I205" i="9"/>
  <c r="L205" i="9"/>
  <c r="N205" i="9"/>
  <c r="K207" i="9"/>
  <c r="L207" i="9" s="1"/>
  <c r="M207" i="9"/>
  <c r="N207" i="9" s="1"/>
  <c r="H208" i="9"/>
  <c r="M208" i="9"/>
  <c r="L209" i="9"/>
  <c r="N209" i="9"/>
  <c r="I211" i="9"/>
  <c r="L211" i="9"/>
  <c r="N211" i="9"/>
  <c r="K213" i="9"/>
  <c r="L213" i="9" s="1"/>
  <c r="M213" i="9"/>
  <c r="N213" i="9"/>
  <c r="H214" i="9"/>
  <c r="M214" i="9"/>
  <c r="L215" i="9"/>
  <c r="N215" i="9"/>
  <c r="I217" i="9"/>
  <c r="L217" i="9"/>
  <c r="N217" i="9"/>
  <c r="P217" i="9" s="1"/>
  <c r="K219" i="9"/>
  <c r="L219" i="9" s="1"/>
  <c r="M219" i="9"/>
  <c r="N219" i="9"/>
  <c r="H220" i="9"/>
  <c r="M220" i="9"/>
  <c r="L221" i="9"/>
  <c r="N221" i="9"/>
  <c r="I223" i="9"/>
  <c r="L223" i="9"/>
  <c r="N223" i="9"/>
  <c r="P223" i="9"/>
  <c r="K225" i="9"/>
  <c r="L225" i="9"/>
  <c r="M225" i="9"/>
  <c r="N225" i="9" s="1"/>
  <c r="H226" i="9"/>
  <c r="M226" i="9"/>
  <c r="L227" i="9"/>
  <c r="N227" i="9"/>
  <c r="I229" i="9"/>
  <c r="L229" i="9"/>
  <c r="N229" i="9"/>
  <c r="K231" i="9"/>
  <c r="L231" i="9"/>
  <c r="M231" i="9"/>
  <c r="N231" i="9" s="1"/>
  <c r="H232" i="9"/>
  <c r="M232" i="9"/>
  <c r="L233" i="9"/>
  <c r="N233" i="9"/>
  <c r="I235" i="9"/>
  <c r="L235" i="9"/>
  <c r="N235" i="9"/>
  <c r="K237" i="9"/>
  <c r="L237" i="9" s="1"/>
  <c r="M237" i="9"/>
  <c r="N237" i="9" s="1"/>
  <c r="H238" i="9"/>
  <c r="M238" i="9"/>
  <c r="L239" i="9"/>
  <c r="N239" i="9"/>
  <c r="I251" i="9"/>
  <c r="L251" i="9"/>
  <c r="N251" i="9"/>
  <c r="I252" i="9"/>
  <c r="L252" i="9"/>
  <c r="N252" i="9"/>
  <c r="I253" i="9"/>
  <c r="L253" i="9"/>
  <c r="N253" i="9"/>
  <c r="P253" i="9" s="1"/>
  <c r="I254" i="9"/>
  <c r="L254" i="9"/>
  <c r="N254" i="9"/>
  <c r="I255" i="9"/>
  <c r="L255" i="9"/>
  <c r="N255" i="9"/>
  <c r="P255" i="9"/>
  <c r="I256" i="9"/>
  <c r="L256" i="9"/>
  <c r="N256" i="9"/>
  <c r="I257" i="9"/>
  <c r="L257" i="9"/>
  <c r="N257" i="9"/>
  <c r="I258" i="9"/>
  <c r="L258" i="9"/>
  <c r="N258" i="9"/>
  <c r="I259" i="9"/>
  <c r="P259" i="9" s="1"/>
  <c r="L259" i="9"/>
  <c r="N259" i="9"/>
  <c r="I260" i="9"/>
  <c r="L260" i="9"/>
  <c r="N260" i="9"/>
  <c r="I261" i="9"/>
  <c r="L261" i="9"/>
  <c r="N261" i="9"/>
  <c r="I262" i="9"/>
  <c r="L262" i="9"/>
  <c r="N262" i="9"/>
  <c r="I263" i="9"/>
  <c r="L263" i="9"/>
  <c r="N263" i="9"/>
  <c r="I39" i="12"/>
  <c r="L39" i="12"/>
  <c r="P39" i="12" s="1"/>
  <c r="N39" i="12"/>
  <c r="I40" i="12"/>
  <c r="P40" i="12" s="1"/>
  <c r="L40" i="12"/>
  <c r="N40" i="12"/>
  <c r="I41" i="12"/>
  <c r="L41" i="12"/>
  <c r="N41" i="12"/>
  <c r="P41" i="12"/>
  <c r="I42" i="12"/>
  <c r="L42" i="12"/>
  <c r="P42" i="12" s="1"/>
  <c r="N42" i="12"/>
  <c r="I43" i="12"/>
  <c r="P43" i="12" s="1"/>
  <c r="L43" i="12"/>
  <c r="N43" i="12"/>
  <c r="I44" i="12"/>
  <c r="L44" i="12"/>
  <c r="N44" i="12"/>
  <c r="P44" i="12"/>
  <c r="I45" i="12"/>
  <c r="L45" i="12"/>
  <c r="P45" i="12" s="1"/>
  <c r="N45" i="12"/>
  <c r="I46" i="12"/>
  <c r="P46" i="12" s="1"/>
  <c r="L46" i="12"/>
  <c r="N46" i="12"/>
  <c r="I47" i="12"/>
  <c r="L47" i="12"/>
  <c r="N47" i="12"/>
  <c r="P47" i="12"/>
  <c r="I48" i="12"/>
  <c r="L48" i="12"/>
  <c r="P48" i="12" s="1"/>
  <c r="N48" i="12"/>
  <c r="I49" i="12"/>
  <c r="P49" i="12" s="1"/>
  <c r="L49" i="12"/>
  <c r="N49" i="12"/>
  <c r="I50" i="12"/>
  <c r="L50" i="12"/>
  <c r="N50" i="12"/>
  <c r="P50" i="12"/>
  <c r="I51" i="12"/>
  <c r="L51" i="12"/>
  <c r="P51" i="12" s="1"/>
  <c r="N51" i="12"/>
  <c r="I52" i="12"/>
  <c r="P52" i="12" s="1"/>
  <c r="L52" i="12"/>
  <c r="N52" i="12"/>
  <c r="I53" i="12"/>
  <c r="L53" i="12"/>
  <c r="N53" i="12"/>
  <c r="P53" i="12"/>
  <c r="I54" i="12"/>
  <c r="L54" i="12"/>
  <c r="P54" i="12" s="1"/>
  <c r="N54" i="12"/>
  <c r="I55" i="12"/>
  <c r="P55" i="12" s="1"/>
  <c r="L55" i="12"/>
  <c r="N55" i="12"/>
  <c r="H5" i="15"/>
  <c r="O5" i="15"/>
  <c r="H6" i="15"/>
  <c r="H8" i="15"/>
  <c r="O8" i="15"/>
  <c r="H9" i="15"/>
  <c r="O9" i="15"/>
  <c r="H10" i="15"/>
  <c r="H11" i="15"/>
  <c r="H13" i="15"/>
  <c r="O13" i="15"/>
  <c r="H14" i="15"/>
  <c r="H16" i="15"/>
  <c r="O16" i="15"/>
  <c r="H17" i="15"/>
  <c r="H19" i="15"/>
  <c r="O19" i="15"/>
  <c r="H20" i="15"/>
  <c r="H22" i="15"/>
  <c r="O22" i="15"/>
  <c r="H23" i="15"/>
  <c r="H25" i="15"/>
  <c r="O25" i="15"/>
  <c r="H26" i="15"/>
  <c r="H28" i="15"/>
  <c r="O28" i="15"/>
  <c r="H29" i="15"/>
  <c r="H31" i="15"/>
  <c r="O31" i="15"/>
  <c r="H32" i="15"/>
  <c r="H34" i="15"/>
  <c r="O34" i="15"/>
  <c r="H35" i="15"/>
  <c r="H37" i="15"/>
  <c r="O37" i="15"/>
  <c r="H38" i="15"/>
  <c r="H40" i="15"/>
  <c r="O40" i="15"/>
  <c r="H41" i="15"/>
  <c r="H43" i="15"/>
  <c r="O43" i="15"/>
  <c r="H44" i="15"/>
  <c r="H46" i="15"/>
  <c r="O46" i="15"/>
  <c r="H47" i="15"/>
  <c r="G47" i="15" s="1"/>
  <c r="G102" i="9" s="1"/>
  <c r="H49" i="15"/>
  <c r="O49" i="15"/>
  <c r="H50" i="15"/>
  <c r="H52" i="15"/>
  <c r="O52" i="15"/>
  <c r="H53" i="15"/>
  <c r="H55" i="15"/>
  <c r="O55" i="15"/>
  <c r="H56" i="15"/>
  <c r="H58" i="15"/>
  <c r="O58" i="15"/>
  <c r="H59" i="15"/>
  <c r="H61" i="15"/>
  <c r="O61" i="15"/>
  <c r="H62" i="15"/>
  <c r="H64" i="15"/>
  <c r="O64" i="15"/>
  <c r="H65" i="15"/>
  <c r="H67" i="15"/>
  <c r="O67" i="15"/>
  <c r="H68" i="15"/>
  <c r="H70" i="15"/>
  <c r="O70" i="15"/>
  <c r="H71" i="15"/>
  <c r="G71" i="15" s="1"/>
  <c r="G160" i="9" s="1"/>
  <c r="H73" i="15"/>
  <c r="O73" i="15"/>
  <c r="H74" i="15"/>
  <c r="H76" i="15"/>
  <c r="O76" i="15"/>
  <c r="AA76" i="15" s="1"/>
  <c r="H77" i="15"/>
  <c r="H79" i="15"/>
  <c r="O79" i="15"/>
  <c r="H80" i="15"/>
  <c r="H82" i="15"/>
  <c r="O82" i="15"/>
  <c r="H83" i="15"/>
  <c r="G83" i="15" s="1"/>
  <c r="G184" i="9" s="1"/>
  <c r="H85" i="15"/>
  <c r="O85" i="15"/>
  <c r="H86" i="15"/>
  <c r="H88" i="15"/>
  <c r="O88" i="15"/>
  <c r="H89" i="15"/>
  <c r="H91" i="15"/>
  <c r="O91" i="15"/>
  <c r="H92" i="15"/>
  <c r="H94" i="15"/>
  <c r="O94" i="15"/>
  <c r="AA94" i="15" s="1"/>
  <c r="H95" i="15"/>
  <c r="H97" i="15"/>
  <c r="O97" i="15"/>
  <c r="H98" i="15"/>
  <c r="H100" i="15"/>
  <c r="O100" i="15"/>
  <c r="H101" i="15"/>
  <c r="H103" i="15"/>
  <c r="O103" i="15"/>
  <c r="H104" i="15"/>
  <c r="H106" i="15"/>
  <c r="O106" i="15"/>
  <c r="H107" i="15"/>
  <c r="G107" i="15" s="1"/>
  <c r="G232" i="9" s="1"/>
  <c r="H109" i="15"/>
  <c r="O109" i="15"/>
  <c r="H110" i="15"/>
  <c r="H111" i="15"/>
  <c r="O111" i="15"/>
  <c r="H112" i="15"/>
  <c r="O112" i="15"/>
  <c r="H113" i="15"/>
  <c r="O113" i="15"/>
  <c r="H114" i="15"/>
  <c r="O114" i="15"/>
  <c r="H115" i="15"/>
  <c r="O115" i="15"/>
  <c r="H116" i="15"/>
  <c r="O116" i="15"/>
  <c r="H117" i="15"/>
  <c r="O117" i="15"/>
  <c r="H118" i="15"/>
  <c r="O118" i="15"/>
  <c r="H119" i="15"/>
  <c r="O119" i="15"/>
  <c r="H120" i="15"/>
  <c r="O120" i="15"/>
  <c r="H121" i="15"/>
  <c r="O121" i="15"/>
  <c r="H122" i="15"/>
  <c r="O122" i="15"/>
  <c r="H123" i="15"/>
  <c r="O123" i="15"/>
  <c r="H124" i="15"/>
  <c r="O124" i="15"/>
  <c r="H125" i="15"/>
  <c r="O125" i="15"/>
  <c r="H126" i="15"/>
  <c r="O126" i="15"/>
  <c r="H127" i="15"/>
  <c r="O127" i="15"/>
  <c r="H128" i="15"/>
  <c r="O128" i="15"/>
  <c r="H129" i="15"/>
  <c r="O129" i="15"/>
  <c r="H130" i="15"/>
  <c r="O130" i="15"/>
  <c r="H131" i="15"/>
  <c r="O131" i="15"/>
  <c r="H132" i="15"/>
  <c r="O132" i="15"/>
  <c r="H133" i="15"/>
  <c r="O133" i="15"/>
  <c r="AA110" i="15"/>
  <c r="AA109" i="15"/>
  <c r="I110" i="15" s="1"/>
  <c r="AA107" i="15"/>
  <c r="AA106" i="15"/>
  <c r="I107" i="15" s="1"/>
  <c r="O107" i="15" s="1"/>
  <c r="AA103" i="15"/>
  <c r="I104" i="15" s="1"/>
  <c r="AA100" i="15"/>
  <c r="I101" i="15" s="1"/>
  <c r="O101" i="15" s="1"/>
  <c r="AA97" i="15"/>
  <c r="AA98" i="15" s="1"/>
  <c r="AA92" i="15"/>
  <c r="AA91" i="15"/>
  <c r="I92" i="15" s="1"/>
  <c r="AA89" i="15"/>
  <c r="AA88" i="15"/>
  <c r="I89" i="15" s="1"/>
  <c r="O89" i="15" s="1"/>
  <c r="AA85" i="15"/>
  <c r="I86" i="15" s="1"/>
  <c r="AC82" i="15"/>
  <c r="I83" i="15" s="1"/>
  <c r="O83" i="15" s="1"/>
  <c r="AA79" i="15"/>
  <c r="AA80" i="15" s="1"/>
  <c r="AA74" i="15"/>
  <c r="AA73" i="15"/>
  <c r="I74" i="15" s="1"/>
  <c r="AA71" i="15"/>
  <c r="AA70" i="15"/>
  <c r="I71" i="15" s="1"/>
  <c r="O71" i="15" s="1"/>
  <c r="AA67" i="15"/>
  <c r="I68" i="15" s="1"/>
  <c r="AB64" i="15"/>
  <c r="I65" i="15" s="1"/>
  <c r="O65" i="15" s="1"/>
  <c r="AA61" i="15"/>
  <c r="AA62" i="15" s="1"/>
  <c r="AA59" i="15"/>
  <c r="AA58" i="15"/>
  <c r="I59" i="15" s="1"/>
  <c r="O59" i="15" s="1"/>
  <c r="AA56" i="15"/>
  <c r="AA55" i="15"/>
  <c r="I56" i="15" s="1"/>
  <c r="AA53" i="15"/>
  <c r="AA52" i="15"/>
  <c r="I53" i="15" s="1"/>
  <c r="O53" i="15" s="1"/>
  <c r="AA49" i="15"/>
  <c r="I50" i="15" s="1"/>
  <c r="AA46" i="15"/>
  <c r="I47" i="15" s="1"/>
  <c r="O47" i="15" s="1"/>
  <c r="AA43" i="15"/>
  <c r="AA44" i="15" s="1"/>
  <c r="AA41" i="15"/>
  <c r="AA40" i="15"/>
  <c r="I41" i="15" s="1"/>
  <c r="O41" i="15" s="1"/>
  <c r="AA38" i="15"/>
  <c r="AA37" i="15"/>
  <c r="I38" i="15" s="1"/>
  <c r="AA35" i="15"/>
  <c r="AA34" i="15"/>
  <c r="I35" i="15" s="1"/>
  <c r="O35" i="15" s="1"/>
  <c r="AA31" i="15"/>
  <c r="I32" i="15" s="1"/>
  <c r="AA28" i="15"/>
  <c r="I29" i="15" s="1"/>
  <c r="O29" i="15" s="1"/>
  <c r="AA25" i="15"/>
  <c r="AA26" i="15" s="1"/>
  <c r="AA23" i="15"/>
  <c r="AA22" i="15"/>
  <c r="I23" i="15" s="1"/>
  <c r="O23" i="15" s="1"/>
  <c r="AA20" i="15"/>
  <c r="AA19" i="15"/>
  <c r="I20" i="15" s="1"/>
  <c r="AA17" i="15"/>
  <c r="AA16" i="15"/>
  <c r="I17" i="15" s="1"/>
  <c r="O17" i="15" s="1"/>
  <c r="AD13" i="15"/>
  <c r="I14" i="15" s="1"/>
  <c r="AE9" i="15"/>
  <c r="I11" i="15" s="1"/>
  <c r="O11" i="15" s="1"/>
  <c r="AD8" i="15"/>
  <c r="AD10" i="15" s="1"/>
  <c r="AA6" i="15"/>
  <c r="AA5" i="15"/>
  <c r="I6" i="15" s="1"/>
  <c r="O6" i="15" s="1"/>
  <c r="H4" i="6"/>
  <c r="L4" i="6" s="1"/>
  <c r="H5" i="6"/>
  <c r="L5" i="6" s="1"/>
  <c r="H6" i="6"/>
  <c r="H6" i="10" s="1"/>
  <c r="I6" i="10" s="1"/>
  <c r="P6" i="10" s="1"/>
  <c r="L6" i="6"/>
  <c r="H7" i="6"/>
  <c r="H49" i="9" s="1"/>
  <c r="L7" i="6"/>
  <c r="H8" i="6"/>
  <c r="L8" i="6"/>
  <c r="H9" i="6"/>
  <c r="H8" i="10" s="1"/>
  <c r="I8" i="10" s="1"/>
  <c r="P8" i="10" s="1"/>
  <c r="H10" i="6"/>
  <c r="H65" i="9" s="1"/>
  <c r="I65" i="9" s="1"/>
  <c r="H11" i="6"/>
  <c r="H71" i="9" s="1"/>
  <c r="I71" i="9" s="1"/>
  <c r="H12" i="6"/>
  <c r="H77" i="9" s="1"/>
  <c r="I77" i="9" s="1"/>
  <c r="P77" i="9" s="1"/>
  <c r="L12" i="6"/>
  <c r="H13" i="6"/>
  <c r="H83" i="9" s="1"/>
  <c r="I83" i="9" s="1"/>
  <c r="H14" i="6"/>
  <c r="L14" i="6" s="1"/>
  <c r="H15" i="6"/>
  <c r="L15" i="6" s="1"/>
  <c r="H16" i="6"/>
  <c r="H109" i="10" s="1"/>
  <c r="I109" i="10" s="1"/>
  <c r="H17" i="6"/>
  <c r="L17" i="6" s="1"/>
  <c r="H18" i="6"/>
  <c r="H89" i="9" s="1"/>
  <c r="I89" i="9" s="1"/>
  <c r="L18" i="6"/>
  <c r="H19" i="6"/>
  <c r="H95" i="9" s="1"/>
  <c r="I95" i="9" s="1"/>
  <c r="L19" i="6"/>
  <c r="H20" i="6"/>
  <c r="H101" i="9" s="1"/>
  <c r="I101" i="9" s="1"/>
  <c r="L20" i="6"/>
  <c r="H21" i="6"/>
  <c r="L21" i="6" s="1"/>
  <c r="H22" i="6"/>
  <c r="H9" i="9" s="1"/>
  <c r="I9" i="9" s="1"/>
  <c r="H23" i="6"/>
  <c r="H10" i="9" s="1"/>
  <c r="I10" i="9" s="1"/>
  <c r="H24" i="6"/>
  <c r="H5" i="9" s="1"/>
  <c r="I5" i="9" s="1"/>
  <c r="L24" i="6"/>
  <c r="H25" i="6"/>
  <c r="H34" i="9" s="1"/>
  <c r="I34" i="9" s="1"/>
  <c r="L25" i="6"/>
  <c r="H26" i="6"/>
  <c r="L26" i="6" s="1"/>
  <c r="H27" i="6"/>
  <c r="H30" i="9" s="1"/>
  <c r="I30" i="9" s="1"/>
  <c r="H28" i="6"/>
  <c r="H29" i="9" s="1"/>
  <c r="I29" i="9" s="1"/>
  <c r="H29" i="6"/>
  <c r="L29" i="6" s="1"/>
  <c r="H30" i="6"/>
  <c r="H122" i="9" s="1"/>
  <c r="I122" i="9" s="1"/>
  <c r="H31" i="6"/>
  <c r="L31" i="6"/>
  <c r="H32" i="6"/>
  <c r="L32" i="6"/>
  <c r="H33" i="6"/>
  <c r="L33" i="6" s="1"/>
  <c r="H34" i="6"/>
  <c r="H153" i="9" s="1"/>
  <c r="I153" i="9" s="1"/>
  <c r="H35" i="6"/>
  <c r="H159" i="9" s="1"/>
  <c r="I159" i="9" s="1"/>
  <c r="H36" i="6"/>
  <c r="H165" i="9" s="1"/>
  <c r="I165" i="9" s="1"/>
  <c r="H37" i="6"/>
  <c r="H171" i="9" s="1"/>
  <c r="I171" i="9" s="1"/>
  <c r="L37" i="6"/>
  <c r="H38" i="6"/>
  <c r="H177" i="9" s="1"/>
  <c r="I177" i="9" s="1"/>
  <c r="L38" i="6"/>
  <c r="H39" i="6"/>
  <c r="H22" i="10" s="1"/>
  <c r="I22" i="10" s="1"/>
  <c r="P22" i="10" s="1"/>
  <c r="H40" i="6"/>
  <c r="H23" i="10" s="1"/>
  <c r="I23" i="10" s="1"/>
  <c r="P23" i="10" s="1"/>
  <c r="H41" i="6"/>
  <c r="H33" i="9" s="1"/>
  <c r="I33" i="9" s="1"/>
  <c r="H42" i="6"/>
  <c r="H7" i="9" s="1"/>
  <c r="I7" i="9" s="1"/>
  <c r="P7" i="9" s="1"/>
  <c r="H43" i="6"/>
  <c r="L43" i="6" s="1"/>
  <c r="H44" i="6"/>
  <c r="H183" i="9" s="1"/>
  <c r="I183" i="9" s="1"/>
  <c r="H45" i="6"/>
  <c r="H189" i="9" s="1"/>
  <c r="I189" i="9" s="1"/>
  <c r="H46" i="6"/>
  <c r="H17" i="9" s="1"/>
  <c r="I17" i="9" s="1"/>
  <c r="H47" i="6"/>
  <c r="H195" i="9" s="1"/>
  <c r="I195" i="9" s="1"/>
  <c r="H48" i="6"/>
  <c r="H201" i="9" s="1"/>
  <c r="I201" i="9" s="1"/>
  <c r="L48" i="6"/>
  <c r="H49" i="6"/>
  <c r="H207" i="9" s="1"/>
  <c r="I207" i="9" s="1"/>
  <c r="L49" i="6"/>
  <c r="H50" i="6"/>
  <c r="H213" i="9" s="1"/>
  <c r="I213" i="9" s="1"/>
  <c r="H51" i="6"/>
  <c r="H219" i="9" s="1"/>
  <c r="H52" i="6"/>
  <c r="H225" i="9" s="1"/>
  <c r="H53" i="6"/>
  <c r="H231" i="9" s="1"/>
  <c r="I231" i="9" s="1"/>
  <c r="H54" i="6"/>
  <c r="H237" i="9" s="1"/>
  <c r="I237" i="9" s="1"/>
  <c r="H55" i="6"/>
  <c r="H16" i="9" s="1"/>
  <c r="I16" i="9" s="1"/>
  <c r="I55" i="6"/>
  <c r="K16" i="9" s="1"/>
  <c r="L16" i="9" s="1"/>
  <c r="J55" i="6"/>
  <c r="M16" i="9" s="1"/>
  <c r="N16" i="9" s="1"/>
  <c r="I56" i="6"/>
  <c r="K52" i="9" s="1"/>
  <c r="I57" i="6"/>
  <c r="K148" i="9" s="1"/>
  <c r="I58" i="6"/>
  <c r="K184" i="9" s="1"/>
  <c r="I59" i="6"/>
  <c r="L59" i="6" s="1"/>
  <c r="I60" i="6"/>
  <c r="K19" i="9" s="1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B25" i="5"/>
  <c r="B24" i="5"/>
  <c r="B23" i="5"/>
  <c r="B22" i="5"/>
  <c r="B21" i="5"/>
  <c r="E28" i="3" l="1"/>
  <c r="P34" i="17"/>
  <c r="P55" i="17" s="1"/>
  <c r="I55" i="17"/>
  <c r="P30" i="9"/>
  <c r="P151" i="9"/>
  <c r="P187" i="9"/>
  <c r="P163" i="9"/>
  <c r="P119" i="9"/>
  <c r="P235" i="9"/>
  <c r="P199" i="9"/>
  <c r="P175" i="9"/>
  <c r="P211" i="9"/>
  <c r="P127" i="9"/>
  <c r="P105" i="9"/>
  <c r="P93" i="9"/>
  <c r="P81" i="9"/>
  <c r="P69" i="9"/>
  <c r="P252" i="9"/>
  <c r="P55" i="9"/>
  <c r="P193" i="9"/>
  <c r="P22" i="9"/>
  <c r="P157" i="9"/>
  <c r="P135" i="9"/>
  <c r="P229" i="9"/>
  <c r="P169" i="9"/>
  <c r="P89" i="9"/>
  <c r="P122" i="9"/>
  <c r="P99" i="9"/>
  <c r="P87" i="9"/>
  <c r="P258" i="9"/>
  <c r="P262" i="9"/>
  <c r="P33" i="9"/>
  <c r="P261" i="9"/>
  <c r="P17" i="9"/>
  <c r="P260" i="9"/>
  <c r="P159" i="9"/>
  <c r="P83" i="9"/>
  <c r="P10" i="9"/>
  <c r="P231" i="9"/>
  <c r="P213" i="9"/>
  <c r="L36" i="6"/>
  <c r="L60" i="6"/>
  <c r="L30" i="6"/>
  <c r="K238" i="9"/>
  <c r="L42" i="6"/>
  <c r="L13" i="6"/>
  <c r="L54" i="6"/>
  <c r="G110" i="15"/>
  <c r="G238" i="9" s="1"/>
  <c r="O110" i="15"/>
  <c r="G32" i="15"/>
  <c r="G72" i="9" s="1"/>
  <c r="O32" i="15"/>
  <c r="G56" i="15"/>
  <c r="G124" i="9" s="1"/>
  <c r="O56" i="15"/>
  <c r="P237" i="9"/>
  <c r="G86" i="15"/>
  <c r="G190" i="9" s="1"/>
  <c r="O86" i="15"/>
  <c r="I232" i="9"/>
  <c r="N232" i="9"/>
  <c r="N234" i="9" s="1"/>
  <c r="M37" i="12" s="1"/>
  <c r="N37" i="12" s="1"/>
  <c r="M113" i="10" s="1"/>
  <c r="N113" i="10" s="1"/>
  <c r="G95" i="15"/>
  <c r="G208" i="9" s="1"/>
  <c r="I184" i="9"/>
  <c r="L184" i="9"/>
  <c r="AE184" i="9" s="1"/>
  <c r="AE186" i="9" s="1"/>
  <c r="AC186" i="9" s="1"/>
  <c r="N184" i="9"/>
  <c r="N186" i="9" s="1"/>
  <c r="M29" i="12" s="1"/>
  <c r="N29" i="12" s="1"/>
  <c r="M91" i="10" s="1"/>
  <c r="N91" i="10" s="1"/>
  <c r="I160" i="9"/>
  <c r="N160" i="9"/>
  <c r="N162" i="9" s="1"/>
  <c r="M25" i="12" s="1"/>
  <c r="N25" i="12" s="1"/>
  <c r="G59" i="15"/>
  <c r="G132" i="9" s="1"/>
  <c r="I102" i="9"/>
  <c r="N102" i="9"/>
  <c r="N104" i="9" s="1"/>
  <c r="M17" i="12" s="1"/>
  <c r="N17" i="12" s="1"/>
  <c r="M15" i="10" s="1"/>
  <c r="N15" i="10" s="1"/>
  <c r="G35" i="15"/>
  <c r="G78" i="9" s="1"/>
  <c r="G23" i="15"/>
  <c r="G52" i="9" s="1"/>
  <c r="G11" i="15"/>
  <c r="G19" i="9" s="1"/>
  <c r="G92" i="15"/>
  <c r="G202" i="9" s="1"/>
  <c r="O92" i="15"/>
  <c r="P183" i="9"/>
  <c r="G38" i="15"/>
  <c r="G84" i="9" s="1"/>
  <c r="O38" i="15"/>
  <c r="I95" i="15"/>
  <c r="O95" i="15" s="1"/>
  <c r="AA95" i="15"/>
  <c r="P101" i="9"/>
  <c r="G14" i="15"/>
  <c r="G24" i="9" s="1"/>
  <c r="O14" i="15"/>
  <c r="G20" i="15"/>
  <c r="G44" i="9" s="1"/>
  <c r="O20" i="15"/>
  <c r="G68" i="15"/>
  <c r="G154" i="9" s="1"/>
  <c r="O68" i="15"/>
  <c r="P177" i="9"/>
  <c r="G104" i="15"/>
  <c r="G226" i="9" s="1"/>
  <c r="O104" i="15"/>
  <c r="G101" i="15"/>
  <c r="G220" i="9" s="1"/>
  <c r="G89" i="15"/>
  <c r="G196" i="9" s="1"/>
  <c r="G77" i="15"/>
  <c r="G172" i="9" s="1"/>
  <c r="G65" i="15"/>
  <c r="G148" i="9" s="1"/>
  <c r="G53" i="15"/>
  <c r="G116" i="9" s="1"/>
  <c r="G41" i="15"/>
  <c r="G90" i="9" s="1"/>
  <c r="G29" i="15"/>
  <c r="G66" i="9" s="1"/>
  <c r="G17" i="15"/>
  <c r="G35" i="9" s="1"/>
  <c r="G6" i="15"/>
  <c r="G11" i="9" s="1"/>
  <c r="P189" i="9"/>
  <c r="P171" i="9"/>
  <c r="G50" i="15"/>
  <c r="G108" i="9" s="1"/>
  <c r="O50" i="15"/>
  <c r="G74" i="15"/>
  <c r="G166" i="9" s="1"/>
  <c r="O74" i="15"/>
  <c r="I77" i="15"/>
  <c r="O77" i="15" s="1"/>
  <c r="AA77" i="15"/>
  <c r="K18" i="9"/>
  <c r="K24" i="9"/>
  <c r="P5" i="9"/>
  <c r="AD14" i="15"/>
  <c r="AA32" i="15"/>
  <c r="AA50" i="15"/>
  <c r="AA68" i="15"/>
  <c r="AA86" i="15"/>
  <c r="AA104" i="15"/>
  <c r="P254" i="9"/>
  <c r="P201" i="9"/>
  <c r="P165" i="9"/>
  <c r="L58" i="6"/>
  <c r="L53" i="6"/>
  <c r="L47" i="6"/>
  <c r="L41" i="6"/>
  <c r="L35" i="6"/>
  <c r="L23" i="6"/>
  <c r="L11" i="6"/>
  <c r="P195" i="9"/>
  <c r="H114" i="9"/>
  <c r="I114" i="9" s="1"/>
  <c r="P114" i="9" s="1"/>
  <c r="H113" i="9"/>
  <c r="H34" i="10"/>
  <c r="I34" i="10" s="1"/>
  <c r="P34" i="10" s="1"/>
  <c r="H12" i="10"/>
  <c r="I12" i="10" s="1"/>
  <c r="P12" i="10" s="1"/>
  <c r="H57" i="10"/>
  <c r="I57" i="10" s="1"/>
  <c r="H83" i="10"/>
  <c r="I83" i="10" s="1"/>
  <c r="I10" i="15"/>
  <c r="O10" i="15" s="1"/>
  <c r="P257" i="9"/>
  <c r="K66" i="9"/>
  <c r="L57" i="6"/>
  <c r="L52" i="6"/>
  <c r="L46" i="6"/>
  <c r="L40" i="6"/>
  <c r="L34" i="6"/>
  <c r="L28" i="6"/>
  <c r="L22" i="6"/>
  <c r="L16" i="6"/>
  <c r="L10" i="6"/>
  <c r="K196" i="9"/>
  <c r="P71" i="9"/>
  <c r="H50" i="9"/>
  <c r="I50" i="9" s="1"/>
  <c r="P50" i="9" s="1"/>
  <c r="P9" i="9"/>
  <c r="P109" i="10"/>
  <c r="H40" i="9"/>
  <c r="H41" i="9"/>
  <c r="I41" i="9" s="1"/>
  <c r="P41" i="9" s="1"/>
  <c r="I98" i="15"/>
  <c r="I80" i="15"/>
  <c r="I62" i="15"/>
  <c r="I44" i="15"/>
  <c r="I26" i="15"/>
  <c r="P263" i="9"/>
  <c r="K208" i="9"/>
  <c r="H107" i="9"/>
  <c r="I107" i="9" s="1"/>
  <c r="AC225" i="9"/>
  <c r="I225" i="9"/>
  <c r="P29" i="9"/>
  <c r="P65" i="9"/>
  <c r="L56" i="6"/>
  <c r="L51" i="6"/>
  <c r="L45" i="6"/>
  <c r="L39" i="6"/>
  <c r="L27" i="6"/>
  <c r="L9" i="6"/>
  <c r="P256" i="9"/>
  <c r="AC219" i="9"/>
  <c r="I219" i="9"/>
  <c r="H64" i="10"/>
  <c r="I64" i="10" s="1"/>
  <c r="P64" i="10" s="1"/>
  <c r="H11" i="10"/>
  <c r="I11" i="10" s="1"/>
  <c r="P11" i="10" s="1"/>
  <c r="P153" i="9"/>
  <c r="P38" i="9"/>
  <c r="H146" i="9"/>
  <c r="I146" i="9" s="1"/>
  <c r="P146" i="9" s="1"/>
  <c r="H145" i="9"/>
  <c r="L55" i="6"/>
  <c r="L50" i="6"/>
  <c r="L44" i="6"/>
  <c r="H138" i="9"/>
  <c r="I138" i="9" s="1"/>
  <c r="P138" i="9" s="1"/>
  <c r="H137" i="9"/>
  <c r="H6" i="9"/>
  <c r="I6" i="9" s="1"/>
  <c r="P6" i="9" s="1"/>
  <c r="H31" i="9"/>
  <c r="I31" i="9" s="1"/>
  <c r="P31" i="9" s="1"/>
  <c r="H86" i="10"/>
  <c r="I86" i="10" s="1"/>
  <c r="P86" i="10" s="1"/>
  <c r="H63" i="10"/>
  <c r="I63" i="10" s="1"/>
  <c r="P63" i="10" s="1"/>
  <c r="H57" i="9"/>
  <c r="H58" i="9"/>
  <c r="I58" i="9" s="1"/>
  <c r="P58" i="9" s="1"/>
  <c r="P63" i="9"/>
  <c r="P27" i="9"/>
  <c r="K44" i="9"/>
  <c r="K72" i="9"/>
  <c r="K214" i="9"/>
  <c r="K78" i="9"/>
  <c r="K220" i="9"/>
  <c r="K84" i="9"/>
  <c r="K140" i="9"/>
  <c r="K154" i="9"/>
  <c r="K226" i="9"/>
  <c r="K90" i="9"/>
  <c r="K132" i="9"/>
  <c r="K160" i="9"/>
  <c r="L160" i="9" s="1"/>
  <c r="AE160" i="9" s="1"/>
  <c r="AE162" i="9" s="1"/>
  <c r="AC162" i="9" s="1"/>
  <c r="K232" i="9"/>
  <c r="L232" i="9" s="1"/>
  <c r="K11" i="9"/>
  <c r="K96" i="9"/>
  <c r="K124" i="9"/>
  <c r="K166" i="9"/>
  <c r="K102" i="9"/>
  <c r="L102" i="9" s="1"/>
  <c r="K116" i="9"/>
  <c r="K172" i="9"/>
  <c r="K108" i="9"/>
  <c r="K178" i="9"/>
  <c r="K190" i="9"/>
  <c r="K35" i="9"/>
  <c r="K60" i="9"/>
  <c r="K202" i="9"/>
  <c r="H121" i="9"/>
  <c r="P16" i="9"/>
  <c r="P207" i="9"/>
  <c r="H8" i="9"/>
  <c r="I8" i="9" s="1"/>
  <c r="P8" i="9" s="1"/>
  <c r="H32" i="9"/>
  <c r="I32" i="9" s="1"/>
  <c r="P32" i="9" s="1"/>
  <c r="H130" i="9"/>
  <c r="I130" i="9" s="1"/>
  <c r="P130" i="9" s="1"/>
  <c r="H129" i="9"/>
  <c r="P34" i="9"/>
  <c r="P95" i="9"/>
  <c r="AC49" i="9"/>
  <c r="AC51" i="9" s="1"/>
  <c r="I49" i="9"/>
  <c r="AE10" i="15"/>
  <c r="AA29" i="15"/>
  <c r="AA47" i="15"/>
  <c r="AB65" i="15"/>
  <c r="AC83" i="15"/>
  <c r="AA101" i="15"/>
  <c r="P251" i="9"/>
  <c r="P205" i="9"/>
  <c r="P44" i="11"/>
  <c r="P47" i="11"/>
  <c r="P50" i="11"/>
  <c r="P38" i="11"/>
  <c r="P93" i="10"/>
  <c r="AE3" i="10"/>
  <c r="AD3" i="10"/>
  <c r="D13" i="5"/>
  <c r="F3" i="5"/>
  <c r="D25" i="5"/>
  <c r="D24" i="5"/>
  <c r="D23" i="5"/>
  <c r="D22" i="5"/>
  <c r="D21" i="5"/>
  <c r="D12" i="5"/>
  <c r="D11" i="5"/>
  <c r="M6" i="3"/>
  <c r="M21" i="3"/>
  <c r="M22" i="3"/>
  <c r="M23" i="3"/>
  <c r="M24" i="3"/>
  <c r="M25" i="3"/>
  <c r="M33" i="3"/>
  <c r="M34" i="3"/>
  <c r="M35" i="3"/>
  <c r="E29" i="3" l="1"/>
  <c r="E30" i="3" s="1"/>
  <c r="E31" i="3" s="1"/>
  <c r="L186" i="9"/>
  <c r="K29" i="12" s="1"/>
  <c r="L29" i="12" s="1"/>
  <c r="K91" i="10" s="1"/>
  <c r="L91" i="10" s="1"/>
  <c r="AD186" i="9"/>
  <c r="H185" i="9" s="1"/>
  <c r="I185" i="9" s="1"/>
  <c r="AE232" i="9"/>
  <c r="AE234" i="9" s="1"/>
  <c r="AC234" i="9" s="1"/>
  <c r="AD234" i="9"/>
  <c r="L234" i="9"/>
  <c r="K37" i="12" s="1"/>
  <c r="L37" i="12" s="1"/>
  <c r="K113" i="10" s="1"/>
  <c r="L113" i="10" s="1"/>
  <c r="AE102" i="9"/>
  <c r="AE104" i="9" s="1"/>
  <c r="AC104" i="9" s="1"/>
  <c r="AD104" i="9"/>
  <c r="L104" i="9"/>
  <c r="K17" i="12" s="1"/>
  <c r="L17" i="12" s="1"/>
  <c r="K15" i="10" s="1"/>
  <c r="L15" i="10" s="1"/>
  <c r="I220" i="9"/>
  <c r="L220" i="9"/>
  <c r="N220" i="9"/>
  <c r="N222" i="9" s="1"/>
  <c r="M35" i="12" s="1"/>
  <c r="N35" i="12" s="1"/>
  <c r="M111" i="10" s="1"/>
  <c r="N111" i="10" s="1"/>
  <c r="N202" i="9"/>
  <c r="N204" i="9" s="1"/>
  <c r="M32" i="12" s="1"/>
  <c r="N32" i="12" s="1"/>
  <c r="M71" i="10" s="1"/>
  <c r="N71" i="10" s="1"/>
  <c r="I202" i="9"/>
  <c r="L202" i="9"/>
  <c r="AD51" i="9"/>
  <c r="H51" i="9" s="1"/>
  <c r="I51" i="9" s="1"/>
  <c r="P51" i="9" s="1"/>
  <c r="P49" i="9"/>
  <c r="N24" i="9"/>
  <c r="N26" i="9" s="1"/>
  <c r="M6" i="12" s="1"/>
  <c r="N6" i="12" s="1"/>
  <c r="I24" i="9"/>
  <c r="L24" i="9"/>
  <c r="I172" i="9"/>
  <c r="L172" i="9"/>
  <c r="N172" i="9"/>
  <c r="N174" i="9" s="1"/>
  <c r="M27" i="12" s="1"/>
  <c r="N27" i="12" s="1"/>
  <c r="M89" i="10" s="1"/>
  <c r="N89" i="10" s="1"/>
  <c r="L44" i="9"/>
  <c r="N44" i="9"/>
  <c r="N46" i="9" s="1"/>
  <c r="M8" i="12" s="1"/>
  <c r="N8" i="12" s="1"/>
  <c r="M5" i="10" s="1"/>
  <c r="N5" i="10" s="1"/>
  <c r="I44" i="9"/>
  <c r="P44" i="9" s="1"/>
  <c r="AD162" i="9"/>
  <c r="H161" i="9" s="1"/>
  <c r="I161" i="9" s="1"/>
  <c r="P161" i="9" s="1"/>
  <c r="P83" i="10"/>
  <c r="I226" i="9"/>
  <c r="L226" i="9"/>
  <c r="N226" i="9"/>
  <c r="N228" i="9" s="1"/>
  <c r="M36" i="12" s="1"/>
  <c r="N36" i="12" s="1"/>
  <c r="M112" i="10" s="1"/>
  <c r="N112" i="10" s="1"/>
  <c r="I19" i="9"/>
  <c r="L19" i="9"/>
  <c r="AE19" i="9" s="1"/>
  <c r="N19" i="9"/>
  <c r="P184" i="9"/>
  <c r="I124" i="9"/>
  <c r="L124" i="9"/>
  <c r="N124" i="9"/>
  <c r="N126" i="9" s="1"/>
  <c r="M20" i="12" s="1"/>
  <c r="N20" i="12" s="1"/>
  <c r="M66" i="10" s="1"/>
  <c r="N66" i="10" s="1"/>
  <c r="L162" i="9"/>
  <c r="K25" i="12" s="1"/>
  <c r="L25" i="12" s="1"/>
  <c r="AC145" i="9"/>
  <c r="AC147" i="9" s="1"/>
  <c r="I145" i="9"/>
  <c r="M37" i="10"/>
  <c r="N37" i="10" s="1"/>
  <c r="M20" i="10"/>
  <c r="N20" i="10" s="1"/>
  <c r="G26" i="15"/>
  <c r="G60" i="9" s="1"/>
  <c r="O26" i="15"/>
  <c r="P57" i="10"/>
  <c r="L52" i="9"/>
  <c r="N52" i="9"/>
  <c r="N54" i="9" s="1"/>
  <c r="M9" i="12" s="1"/>
  <c r="N9" i="12" s="1"/>
  <c r="I52" i="9"/>
  <c r="L208" i="9"/>
  <c r="N208" i="9"/>
  <c r="N210" i="9" s="1"/>
  <c r="M33" i="12" s="1"/>
  <c r="N33" i="12" s="1"/>
  <c r="M72" i="10" s="1"/>
  <c r="N72" i="10" s="1"/>
  <c r="I208" i="9"/>
  <c r="N196" i="9"/>
  <c r="N198" i="9" s="1"/>
  <c r="M31" i="12" s="1"/>
  <c r="N31" i="12" s="1"/>
  <c r="M28" i="10" s="1"/>
  <c r="N28" i="10" s="1"/>
  <c r="I196" i="9"/>
  <c r="L196" i="9"/>
  <c r="G44" i="15"/>
  <c r="G96" i="9" s="1"/>
  <c r="O44" i="15"/>
  <c r="I11" i="9"/>
  <c r="L11" i="9"/>
  <c r="N11" i="9"/>
  <c r="N13" i="9" s="1"/>
  <c r="M4" i="12" s="1"/>
  <c r="N4" i="12" s="1"/>
  <c r="M24" i="10" s="1"/>
  <c r="N24" i="10" s="1"/>
  <c r="I78" i="9"/>
  <c r="L78" i="9"/>
  <c r="N78" i="9"/>
  <c r="N80" i="9" s="1"/>
  <c r="M13" i="12" s="1"/>
  <c r="N13" i="12" s="1"/>
  <c r="L72" i="9"/>
  <c r="N72" i="9"/>
  <c r="N74" i="9" s="1"/>
  <c r="M12" i="12" s="1"/>
  <c r="N12" i="12" s="1"/>
  <c r="I72" i="9"/>
  <c r="AC137" i="9"/>
  <c r="AC139" i="9" s="1"/>
  <c r="I137" i="9"/>
  <c r="P160" i="9"/>
  <c r="AC57" i="9"/>
  <c r="AC59" i="9" s="1"/>
  <c r="I57" i="9"/>
  <c r="G62" i="15"/>
  <c r="G140" i="9" s="1"/>
  <c r="O62" i="15"/>
  <c r="N35" i="9"/>
  <c r="N37" i="9" s="1"/>
  <c r="M7" i="12" s="1"/>
  <c r="N7" i="12" s="1"/>
  <c r="M27" i="10" s="1"/>
  <c r="N27" i="10" s="1"/>
  <c r="I35" i="9"/>
  <c r="L35" i="9"/>
  <c r="AC121" i="9"/>
  <c r="AC123" i="9" s="1"/>
  <c r="I121" i="9"/>
  <c r="P225" i="9"/>
  <c r="G80" i="15"/>
  <c r="G178" i="9" s="1"/>
  <c r="O80" i="15"/>
  <c r="L66" i="9"/>
  <c r="N66" i="9"/>
  <c r="N68" i="9" s="1"/>
  <c r="M11" i="12" s="1"/>
  <c r="N11" i="12" s="1"/>
  <c r="I66" i="9"/>
  <c r="G10" i="15"/>
  <c r="G18" i="9" s="1"/>
  <c r="P232" i="9"/>
  <c r="I108" i="9"/>
  <c r="L108" i="9"/>
  <c r="N108" i="9"/>
  <c r="N110" i="9" s="1"/>
  <c r="M18" i="12" s="1"/>
  <c r="N18" i="12" s="1"/>
  <c r="M16" i="10" s="1"/>
  <c r="N16" i="10" s="1"/>
  <c r="AC129" i="9"/>
  <c r="AC131" i="9" s="1"/>
  <c r="I129" i="9"/>
  <c r="G98" i="15"/>
  <c r="G214" i="9" s="1"/>
  <c r="O98" i="15"/>
  <c r="AC113" i="9"/>
  <c r="AC115" i="9" s="1"/>
  <c r="I113" i="9"/>
  <c r="I90" i="9"/>
  <c r="L90" i="9"/>
  <c r="N90" i="9"/>
  <c r="N92" i="9" s="1"/>
  <c r="M15" i="12" s="1"/>
  <c r="N15" i="12" s="1"/>
  <c r="P102" i="9"/>
  <c r="P107" i="9"/>
  <c r="I116" i="9"/>
  <c r="L116" i="9"/>
  <c r="N116" i="9"/>
  <c r="N118" i="9" s="1"/>
  <c r="M19" i="12" s="1"/>
  <c r="N19" i="12" s="1"/>
  <c r="M88" i="10" s="1"/>
  <c r="N88" i="10" s="1"/>
  <c r="I84" i="9"/>
  <c r="L84" i="9"/>
  <c r="N84" i="9"/>
  <c r="N86" i="9" s="1"/>
  <c r="M14" i="12" s="1"/>
  <c r="N14" i="12" s="1"/>
  <c r="M10" i="10" s="1"/>
  <c r="N10" i="10" s="1"/>
  <c r="I132" i="9"/>
  <c r="L132" i="9"/>
  <c r="N132" i="9"/>
  <c r="N134" i="9" s="1"/>
  <c r="M21" i="12" s="1"/>
  <c r="N21" i="12" s="1"/>
  <c r="I190" i="9"/>
  <c r="L190" i="9"/>
  <c r="N190" i="9"/>
  <c r="N192" i="9" s="1"/>
  <c r="M30" i="12" s="1"/>
  <c r="N30" i="12" s="1"/>
  <c r="M70" i="10" s="1"/>
  <c r="N70" i="10" s="1"/>
  <c r="P219" i="9"/>
  <c r="AC40" i="9"/>
  <c r="AC43" i="9" s="1"/>
  <c r="I40" i="9"/>
  <c r="I166" i="9"/>
  <c r="L166" i="9"/>
  <c r="N166" i="9"/>
  <c r="N168" i="9" s="1"/>
  <c r="M26" i="12" s="1"/>
  <c r="N26" i="12" s="1"/>
  <c r="M38" i="10" s="1"/>
  <c r="N38" i="10" s="1"/>
  <c r="I148" i="9"/>
  <c r="L148" i="9"/>
  <c r="N148" i="9"/>
  <c r="N150" i="9" s="1"/>
  <c r="M23" i="12" s="1"/>
  <c r="N23" i="12" s="1"/>
  <c r="M19" i="10" s="1"/>
  <c r="N19" i="10" s="1"/>
  <c r="I154" i="9"/>
  <c r="L154" i="9"/>
  <c r="N154" i="9"/>
  <c r="N156" i="9" s="1"/>
  <c r="M24" i="12" s="1"/>
  <c r="N24" i="12" s="1"/>
  <c r="M67" i="10" s="1"/>
  <c r="N67" i="10" s="1"/>
  <c r="I238" i="9"/>
  <c r="L238" i="9"/>
  <c r="N238" i="9"/>
  <c r="N240" i="9" s="1"/>
  <c r="M38" i="12" s="1"/>
  <c r="N38" i="12" s="1"/>
  <c r="M114" i="10" s="1"/>
  <c r="N114" i="10" s="1"/>
  <c r="E32" i="3" l="1"/>
  <c r="E36" i="3" s="1"/>
  <c r="H233" i="9"/>
  <c r="I233" i="9" s="1"/>
  <c r="P148" i="9"/>
  <c r="P35" i="9"/>
  <c r="I162" i="9"/>
  <c r="H25" i="12" s="1"/>
  <c r="I25" i="12" s="1"/>
  <c r="P185" i="9"/>
  <c r="I186" i="9"/>
  <c r="P154" i="9"/>
  <c r="AE108" i="9"/>
  <c r="AE110" i="9" s="1"/>
  <c r="AC110" i="9" s="1"/>
  <c r="AD110" i="9"/>
  <c r="L110" i="9"/>
  <c r="K18" i="12" s="1"/>
  <c r="L18" i="12" s="1"/>
  <c r="K16" i="10" s="1"/>
  <c r="L16" i="10" s="1"/>
  <c r="AD123" i="9"/>
  <c r="H123" i="9" s="1"/>
  <c r="I123" i="9" s="1"/>
  <c r="P123" i="9" s="1"/>
  <c r="P121" i="9"/>
  <c r="P72" i="9"/>
  <c r="AE196" i="9"/>
  <c r="AE198" i="9" s="1"/>
  <c r="AC198" i="9" s="1"/>
  <c r="L198" i="9"/>
  <c r="K31" i="12" s="1"/>
  <c r="L31" i="12" s="1"/>
  <c r="K28" i="10" s="1"/>
  <c r="L28" i="10" s="1"/>
  <c r="AD198" i="9"/>
  <c r="AE172" i="9"/>
  <c r="AE174" i="9" s="1"/>
  <c r="AC174" i="9" s="1"/>
  <c r="L174" i="9"/>
  <c r="K27" i="12" s="1"/>
  <c r="L27" i="12" s="1"/>
  <c r="K89" i="10" s="1"/>
  <c r="L89" i="10" s="1"/>
  <c r="AD174" i="9"/>
  <c r="AE220" i="9"/>
  <c r="AE222" i="9" s="1"/>
  <c r="AC222" i="9" s="1"/>
  <c r="AD222" i="9"/>
  <c r="L222" i="9"/>
  <c r="K35" i="12" s="1"/>
  <c r="L35" i="12" s="1"/>
  <c r="K111" i="10" s="1"/>
  <c r="L111" i="10" s="1"/>
  <c r="P190" i="9"/>
  <c r="P108" i="9"/>
  <c r="M32" i="10"/>
  <c r="N32" i="10" s="1"/>
  <c r="M61" i="10"/>
  <c r="N61" i="10" s="1"/>
  <c r="M9" i="10"/>
  <c r="N9" i="10" s="1"/>
  <c r="P196" i="9"/>
  <c r="N60" i="9"/>
  <c r="N62" i="9" s="1"/>
  <c r="M10" i="12" s="1"/>
  <c r="N10" i="12" s="1"/>
  <c r="I60" i="9"/>
  <c r="L60" i="9"/>
  <c r="P19" i="9"/>
  <c r="P172" i="9"/>
  <c r="P220" i="9"/>
  <c r="AE148" i="9"/>
  <c r="AE150" i="9" s="1"/>
  <c r="AC150" i="9" s="1"/>
  <c r="AD150" i="9"/>
  <c r="L150" i="9"/>
  <c r="K23" i="12" s="1"/>
  <c r="L23" i="12" s="1"/>
  <c r="K19" i="10" s="1"/>
  <c r="L19" i="10" s="1"/>
  <c r="M17" i="10"/>
  <c r="N17" i="10" s="1"/>
  <c r="M36" i="10"/>
  <c r="N36" i="10" s="1"/>
  <c r="M65" i="10"/>
  <c r="N65" i="10" s="1"/>
  <c r="M13" i="10"/>
  <c r="N13" i="10" s="1"/>
  <c r="M87" i="10"/>
  <c r="N87" i="10" s="1"/>
  <c r="M35" i="10"/>
  <c r="N35" i="10" s="1"/>
  <c r="AE35" i="9"/>
  <c r="AE37" i="9" s="1"/>
  <c r="AC37" i="9" s="1"/>
  <c r="L37" i="9"/>
  <c r="K7" i="12" s="1"/>
  <c r="L7" i="12" s="1"/>
  <c r="K27" i="10" s="1"/>
  <c r="L27" i="10" s="1"/>
  <c r="AD37" i="9"/>
  <c r="AE72" i="9"/>
  <c r="AE74" i="9" s="1"/>
  <c r="AC74" i="9" s="1"/>
  <c r="AD74" i="9"/>
  <c r="L74" i="9"/>
  <c r="K12" i="12" s="1"/>
  <c r="L12" i="12" s="1"/>
  <c r="AE24" i="9"/>
  <c r="AE26" i="9" s="1"/>
  <c r="AC26" i="9" s="1"/>
  <c r="AD26" i="9"/>
  <c r="L26" i="9"/>
  <c r="K6" i="12" s="1"/>
  <c r="L6" i="12" s="1"/>
  <c r="AE132" i="9"/>
  <c r="AE134" i="9" s="1"/>
  <c r="AC134" i="9" s="1"/>
  <c r="AD134" i="9"/>
  <c r="H133" i="9" s="1"/>
  <c r="I133" i="9" s="1"/>
  <c r="P133" i="9" s="1"/>
  <c r="L134" i="9"/>
  <c r="K21" i="12" s="1"/>
  <c r="L21" i="12" s="1"/>
  <c r="AE90" i="9"/>
  <c r="AE92" i="9" s="1"/>
  <c r="AC92" i="9" s="1"/>
  <c r="AD92" i="9"/>
  <c r="L92" i="9"/>
  <c r="K15" i="12" s="1"/>
  <c r="L15" i="12" s="1"/>
  <c r="I18" i="9"/>
  <c r="L18" i="9"/>
  <c r="N18" i="9"/>
  <c r="N21" i="9" s="1"/>
  <c r="M5" i="12" s="1"/>
  <c r="N5" i="12" s="1"/>
  <c r="M33" i="10"/>
  <c r="N33" i="10" s="1"/>
  <c r="M62" i="10"/>
  <c r="N62" i="10" s="1"/>
  <c r="P208" i="9"/>
  <c r="AE226" i="9"/>
  <c r="AE228" i="9" s="1"/>
  <c r="AC228" i="9" s="1"/>
  <c r="L228" i="9"/>
  <c r="K36" i="12" s="1"/>
  <c r="L36" i="12" s="1"/>
  <c r="K112" i="10" s="1"/>
  <c r="L112" i="10" s="1"/>
  <c r="AD228" i="9"/>
  <c r="P24" i="9"/>
  <c r="P132" i="9"/>
  <c r="P90" i="9"/>
  <c r="P66" i="9"/>
  <c r="AE78" i="9"/>
  <c r="AE80" i="9" s="1"/>
  <c r="AC80" i="9" s="1"/>
  <c r="L80" i="9"/>
  <c r="K13" i="12" s="1"/>
  <c r="L13" i="12" s="1"/>
  <c r="AD80" i="9"/>
  <c r="H79" i="9" s="1"/>
  <c r="I79" i="9" s="1"/>
  <c r="P79" i="9" s="1"/>
  <c r="AD147" i="9"/>
  <c r="H147" i="9" s="1"/>
  <c r="I147" i="9" s="1"/>
  <c r="P147" i="9" s="1"/>
  <c r="P145" i="9"/>
  <c r="P226" i="9"/>
  <c r="M68" i="10"/>
  <c r="N68" i="10" s="1"/>
  <c r="M25" i="10"/>
  <c r="N25" i="10" s="1"/>
  <c r="M39" i="10"/>
  <c r="N39" i="10" s="1"/>
  <c r="L192" i="9"/>
  <c r="K30" i="12" s="1"/>
  <c r="L30" i="12" s="1"/>
  <c r="K70" i="10" s="1"/>
  <c r="L70" i="10" s="1"/>
  <c r="AE190" i="9"/>
  <c r="AE192" i="9" s="1"/>
  <c r="AC192" i="9" s="1"/>
  <c r="AD192" i="9"/>
  <c r="AE166" i="9"/>
  <c r="AE168" i="9" s="1"/>
  <c r="AC168" i="9" s="1"/>
  <c r="L168" i="9"/>
  <c r="K26" i="12" s="1"/>
  <c r="L26" i="12" s="1"/>
  <c r="K38" i="10" s="1"/>
  <c r="L38" i="10" s="1"/>
  <c r="AD168" i="9"/>
  <c r="AD115" i="9"/>
  <c r="H115" i="9" s="1"/>
  <c r="I115" i="9" s="1"/>
  <c r="P115" i="9" s="1"/>
  <c r="P113" i="9"/>
  <c r="M85" i="10"/>
  <c r="N85" i="10" s="1"/>
  <c r="M60" i="10"/>
  <c r="N60" i="10" s="1"/>
  <c r="P78" i="9"/>
  <c r="AE208" i="9"/>
  <c r="AE210" i="9" s="1"/>
  <c r="AC210" i="9" s="1"/>
  <c r="L210" i="9"/>
  <c r="K33" i="12" s="1"/>
  <c r="L33" i="12" s="1"/>
  <c r="K72" i="10" s="1"/>
  <c r="L72" i="10" s="1"/>
  <c r="AD210" i="9"/>
  <c r="AE154" i="9"/>
  <c r="AE156" i="9" s="1"/>
  <c r="AC156" i="9" s="1"/>
  <c r="L156" i="9"/>
  <c r="K24" i="12" s="1"/>
  <c r="L24" i="12" s="1"/>
  <c r="K67" i="10" s="1"/>
  <c r="L67" i="10" s="1"/>
  <c r="AD156" i="9"/>
  <c r="H155" i="9" s="1"/>
  <c r="I155" i="9" s="1"/>
  <c r="P155" i="9" s="1"/>
  <c r="P166" i="9"/>
  <c r="AE84" i="9"/>
  <c r="AE86" i="9" s="1"/>
  <c r="AC86" i="9" s="1"/>
  <c r="L86" i="9"/>
  <c r="K14" i="12" s="1"/>
  <c r="L14" i="12" s="1"/>
  <c r="K10" i="10" s="1"/>
  <c r="L10" i="10" s="1"/>
  <c r="AD86" i="9"/>
  <c r="AE66" i="9"/>
  <c r="AE68" i="9" s="1"/>
  <c r="AC68" i="9" s="1"/>
  <c r="AD68" i="9"/>
  <c r="L68" i="9"/>
  <c r="K11" i="12" s="1"/>
  <c r="L11" i="12" s="1"/>
  <c r="I140" i="9"/>
  <c r="L140" i="9"/>
  <c r="N140" i="9"/>
  <c r="N142" i="9" s="1"/>
  <c r="M22" i="12" s="1"/>
  <c r="N22" i="12" s="1"/>
  <c r="M18" i="10" s="1"/>
  <c r="N18" i="10" s="1"/>
  <c r="P52" i="9"/>
  <c r="K37" i="10"/>
  <c r="L37" i="10" s="1"/>
  <c r="K20" i="10"/>
  <c r="L20" i="10" s="1"/>
  <c r="H103" i="9"/>
  <c r="I103" i="9" s="1"/>
  <c r="AB40" i="9"/>
  <c r="AB42" i="9" s="1"/>
  <c r="H42" i="9" s="1"/>
  <c r="I42" i="9" s="1"/>
  <c r="P42" i="9" s="1"/>
  <c r="AD43" i="9"/>
  <c r="H43" i="9" s="1"/>
  <c r="I43" i="9" s="1"/>
  <c r="P43" i="9" s="1"/>
  <c r="P40" i="9"/>
  <c r="M84" i="10"/>
  <c r="N84" i="10" s="1"/>
  <c r="M58" i="10"/>
  <c r="N58" i="10" s="1"/>
  <c r="AE238" i="9"/>
  <c r="AE240" i="9" s="1"/>
  <c r="AC240" i="9" s="1"/>
  <c r="AD240" i="9"/>
  <c r="H239" i="9" s="1"/>
  <c r="I239" i="9" s="1"/>
  <c r="P239" i="9" s="1"/>
  <c r="L240" i="9"/>
  <c r="K38" i="12" s="1"/>
  <c r="L38" i="12" s="1"/>
  <c r="K114" i="10" s="1"/>
  <c r="L114" i="10" s="1"/>
  <c r="L214" i="9"/>
  <c r="N214" i="9"/>
  <c r="N216" i="9" s="1"/>
  <c r="M34" i="12" s="1"/>
  <c r="N34" i="12" s="1"/>
  <c r="M110" i="10" s="1"/>
  <c r="N110" i="10" s="1"/>
  <c r="N133" i="10" s="1"/>
  <c r="M35" i="11" s="1"/>
  <c r="N35" i="11" s="1"/>
  <c r="I214" i="9"/>
  <c r="P11" i="9"/>
  <c r="AE52" i="9"/>
  <c r="AE54" i="9" s="1"/>
  <c r="AC54" i="9" s="1"/>
  <c r="L54" i="9"/>
  <c r="K9" i="12" s="1"/>
  <c r="L9" i="12" s="1"/>
  <c r="AD54" i="9"/>
  <c r="AE124" i="9"/>
  <c r="AE126" i="9" s="1"/>
  <c r="AC126" i="9" s="1"/>
  <c r="L126" i="9"/>
  <c r="K20" i="12" s="1"/>
  <c r="L20" i="12" s="1"/>
  <c r="K66" i="10" s="1"/>
  <c r="L66" i="10" s="1"/>
  <c r="AD126" i="9"/>
  <c r="AE202" i="9"/>
  <c r="AE204" i="9" s="1"/>
  <c r="AC204" i="9" s="1"/>
  <c r="AD204" i="9"/>
  <c r="L204" i="9"/>
  <c r="K32" i="12" s="1"/>
  <c r="L32" i="12" s="1"/>
  <c r="K71" i="10" s="1"/>
  <c r="L71" i="10" s="1"/>
  <c r="AD59" i="9"/>
  <c r="H59" i="9" s="1"/>
  <c r="I59" i="9" s="1"/>
  <c r="P59" i="9" s="1"/>
  <c r="P57" i="9"/>
  <c r="P238" i="9"/>
  <c r="AE116" i="9"/>
  <c r="AE118" i="9" s="1"/>
  <c r="AC118" i="9" s="1"/>
  <c r="AD118" i="9"/>
  <c r="H117" i="9" s="1"/>
  <c r="I117" i="9" s="1"/>
  <c r="P117" i="9" s="1"/>
  <c r="L118" i="9"/>
  <c r="K19" i="12" s="1"/>
  <c r="L19" i="12" s="1"/>
  <c r="K88" i="10" s="1"/>
  <c r="L88" i="10" s="1"/>
  <c r="I178" i="9"/>
  <c r="L178" i="9"/>
  <c r="N178" i="9"/>
  <c r="N180" i="9" s="1"/>
  <c r="M28" i="12" s="1"/>
  <c r="N28" i="12" s="1"/>
  <c r="M21" i="10" s="1"/>
  <c r="N21" i="10" s="1"/>
  <c r="P124" i="9"/>
  <c r="P202" i="9"/>
  <c r="P233" i="9"/>
  <c r="I234" i="9"/>
  <c r="P84" i="9"/>
  <c r="AE11" i="9"/>
  <c r="AE13" i="9" s="1"/>
  <c r="AC13" i="9" s="1"/>
  <c r="L13" i="9"/>
  <c r="K4" i="12" s="1"/>
  <c r="L4" i="12" s="1"/>
  <c r="K24" i="10" s="1"/>
  <c r="L24" i="10" s="1"/>
  <c r="AD13" i="9"/>
  <c r="AD131" i="9"/>
  <c r="H131" i="9" s="1"/>
  <c r="I131" i="9" s="1"/>
  <c r="P131" i="9" s="1"/>
  <c r="P129" i="9"/>
  <c r="P116" i="9"/>
  <c r="P137" i="9"/>
  <c r="AD139" i="9"/>
  <c r="H139" i="9" s="1"/>
  <c r="I139" i="9" s="1"/>
  <c r="P139" i="9" s="1"/>
  <c r="I96" i="9"/>
  <c r="L96" i="9"/>
  <c r="N96" i="9"/>
  <c r="N98" i="9" s="1"/>
  <c r="M16" i="12" s="1"/>
  <c r="N16" i="12" s="1"/>
  <c r="M14" i="10" s="1"/>
  <c r="N14" i="10" s="1"/>
  <c r="AE44" i="9"/>
  <c r="AE46" i="9" s="1"/>
  <c r="AC46" i="9" s="1"/>
  <c r="L46" i="9"/>
  <c r="K8" i="12" s="1"/>
  <c r="L8" i="12" s="1"/>
  <c r="K5" i="10" s="1"/>
  <c r="L5" i="10" s="1"/>
  <c r="AD46" i="9"/>
  <c r="P162" i="9" l="1"/>
  <c r="H221" i="9"/>
  <c r="I221" i="9" s="1"/>
  <c r="P221" i="9" s="1"/>
  <c r="I134" i="9"/>
  <c r="H21" i="12" s="1"/>
  <c r="I21" i="12" s="1"/>
  <c r="H45" i="9"/>
  <c r="I45" i="9" s="1"/>
  <c r="P45" i="9" s="1"/>
  <c r="H67" i="9"/>
  <c r="I67" i="9" s="1"/>
  <c r="P67" i="9" s="1"/>
  <c r="P140" i="9"/>
  <c r="I240" i="9"/>
  <c r="H38" i="12" s="1"/>
  <c r="I38" i="12" s="1"/>
  <c r="H29" i="12"/>
  <c r="I29" i="12" s="1"/>
  <c r="P186" i="9"/>
  <c r="I118" i="9"/>
  <c r="AE18" i="9"/>
  <c r="AE21" i="9" s="1"/>
  <c r="AC21" i="9" s="1"/>
  <c r="L21" i="9"/>
  <c r="K5" i="12" s="1"/>
  <c r="L5" i="12" s="1"/>
  <c r="AD21" i="9"/>
  <c r="H73" i="9"/>
  <c r="I73" i="9" s="1"/>
  <c r="H149" i="9"/>
  <c r="I149" i="9" s="1"/>
  <c r="P149" i="9" s="1"/>
  <c r="P18" i="9"/>
  <c r="P96" i="9"/>
  <c r="H53" i="9"/>
  <c r="I53" i="9" s="1"/>
  <c r="H167" i="9"/>
  <c r="I167" i="9" s="1"/>
  <c r="K65" i="10"/>
  <c r="L65" i="10" s="1"/>
  <c r="K13" i="10"/>
  <c r="L13" i="10" s="1"/>
  <c r="K87" i="10"/>
  <c r="L87" i="10" s="1"/>
  <c r="K35" i="10"/>
  <c r="L35" i="10" s="1"/>
  <c r="H36" i="9"/>
  <c r="I36" i="9" s="1"/>
  <c r="H37" i="12"/>
  <c r="I37" i="12" s="1"/>
  <c r="P234" i="9"/>
  <c r="K84" i="10"/>
  <c r="L84" i="10" s="1"/>
  <c r="K58" i="10"/>
  <c r="L58" i="10" s="1"/>
  <c r="H37" i="10"/>
  <c r="I37" i="10" s="1"/>
  <c r="P37" i="10" s="1"/>
  <c r="H20" i="10"/>
  <c r="I20" i="10" s="1"/>
  <c r="P20" i="10" s="1"/>
  <c r="P25" i="12"/>
  <c r="AE140" i="9"/>
  <c r="AE142" i="9" s="1"/>
  <c r="AC142" i="9" s="1"/>
  <c r="AD142" i="9"/>
  <c r="L142" i="9"/>
  <c r="K22" i="12" s="1"/>
  <c r="L22" i="12" s="1"/>
  <c r="K18" i="10" s="1"/>
  <c r="L18" i="10" s="1"/>
  <c r="H91" i="9"/>
  <c r="I91" i="9" s="1"/>
  <c r="H209" i="9"/>
  <c r="I209" i="9" s="1"/>
  <c r="H227" i="9"/>
  <c r="I227" i="9" s="1"/>
  <c r="AE96" i="9"/>
  <c r="AE98" i="9" s="1"/>
  <c r="AC98" i="9" s="1"/>
  <c r="AD98" i="9"/>
  <c r="L98" i="9"/>
  <c r="K16" i="12" s="1"/>
  <c r="L16" i="12" s="1"/>
  <c r="K14" i="10" s="1"/>
  <c r="L14" i="10" s="1"/>
  <c r="K85" i="10"/>
  <c r="L85" i="10" s="1"/>
  <c r="K60" i="10"/>
  <c r="L60" i="10" s="1"/>
  <c r="H191" i="9"/>
  <c r="I191" i="9" s="1"/>
  <c r="K17" i="10"/>
  <c r="L17" i="10" s="1"/>
  <c r="K36" i="10"/>
  <c r="L36" i="10" s="1"/>
  <c r="AE60" i="9"/>
  <c r="AE62" i="9" s="1"/>
  <c r="AC62" i="9" s="1"/>
  <c r="AD62" i="9"/>
  <c r="L62" i="9"/>
  <c r="K10" i="12" s="1"/>
  <c r="L10" i="12" s="1"/>
  <c r="I80" i="9"/>
  <c r="K33" i="10"/>
  <c r="L33" i="10" s="1"/>
  <c r="K62" i="10"/>
  <c r="L62" i="10" s="1"/>
  <c r="P60" i="9"/>
  <c r="AE214" i="9"/>
  <c r="AE216" i="9" s="1"/>
  <c r="AC216" i="9" s="1"/>
  <c r="L216" i="9"/>
  <c r="K34" i="12" s="1"/>
  <c r="L34" i="12" s="1"/>
  <c r="K110" i="10" s="1"/>
  <c r="L110" i="10" s="1"/>
  <c r="L133" i="10" s="1"/>
  <c r="K35" i="11" s="1"/>
  <c r="L35" i="11" s="1"/>
  <c r="AD216" i="9"/>
  <c r="H215" i="9" s="1"/>
  <c r="I215" i="9" s="1"/>
  <c r="P215" i="9" s="1"/>
  <c r="P103" i="9"/>
  <c r="I104" i="9"/>
  <c r="H85" i="9"/>
  <c r="I85" i="9" s="1"/>
  <c r="K68" i="10"/>
  <c r="L68" i="10" s="1"/>
  <c r="K25" i="10"/>
  <c r="L25" i="10" s="1"/>
  <c r="K39" i="10"/>
  <c r="L39" i="10" s="1"/>
  <c r="M59" i="10"/>
  <c r="N59" i="10" s="1"/>
  <c r="M31" i="10"/>
  <c r="N31" i="10" s="1"/>
  <c r="M7" i="10"/>
  <c r="N7" i="10" s="1"/>
  <c r="H173" i="9"/>
  <c r="I173" i="9" s="1"/>
  <c r="H109" i="9"/>
  <c r="I109" i="9" s="1"/>
  <c r="H203" i="9"/>
  <c r="I203" i="9" s="1"/>
  <c r="H25" i="9"/>
  <c r="I25" i="9" s="1"/>
  <c r="P214" i="9"/>
  <c r="AE178" i="9"/>
  <c r="AE180" i="9" s="1"/>
  <c r="AC180" i="9" s="1"/>
  <c r="AD180" i="9"/>
  <c r="L180" i="9"/>
  <c r="K28" i="12" s="1"/>
  <c r="L28" i="12" s="1"/>
  <c r="K21" i="10" s="1"/>
  <c r="L21" i="10" s="1"/>
  <c r="I156" i="9"/>
  <c r="H12" i="9"/>
  <c r="I12" i="9" s="1"/>
  <c r="P178" i="9"/>
  <c r="H125" i="9"/>
  <c r="I125" i="9" s="1"/>
  <c r="P125" i="9" s="1"/>
  <c r="M69" i="10"/>
  <c r="N69" i="10" s="1"/>
  <c r="M26" i="10"/>
  <c r="N26" i="10" s="1"/>
  <c r="M40" i="10"/>
  <c r="N40" i="10" s="1"/>
  <c r="M90" i="10"/>
  <c r="N90" i="10" s="1"/>
  <c r="N107" i="10" s="1"/>
  <c r="M34" i="11" s="1"/>
  <c r="N34" i="11" s="1"/>
  <c r="K32" i="10"/>
  <c r="L32" i="10" s="1"/>
  <c r="K61" i="10"/>
  <c r="L61" i="10" s="1"/>
  <c r="K9" i="10"/>
  <c r="L9" i="10" s="1"/>
  <c r="H197" i="9"/>
  <c r="I197" i="9" s="1"/>
  <c r="H61" i="9" l="1"/>
  <c r="I61" i="9" s="1"/>
  <c r="I46" i="9"/>
  <c r="P46" i="9" s="1"/>
  <c r="I68" i="9"/>
  <c r="P134" i="9"/>
  <c r="H20" i="9"/>
  <c r="I20" i="9" s="1"/>
  <c r="P20" i="9" s="1"/>
  <c r="I222" i="9"/>
  <c r="H35" i="12" s="1"/>
  <c r="I35" i="12" s="1"/>
  <c r="I150" i="9"/>
  <c r="H23" i="12" s="1"/>
  <c r="I23" i="12" s="1"/>
  <c r="H141" i="9"/>
  <c r="I141" i="9" s="1"/>
  <c r="P141" i="9" s="1"/>
  <c r="P240" i="9"/>
  <c r="H91" i="10"/>
  <c r="I91" i="10" s="1"/>
  <c r="P91" i="10" s="1"/>
  <c r="P29" i="12"/>
  <c r="I21" i="9"/>
  <c r="N29" i="10"/>
  <c r="M31" i="11" s="1"/>
  <c r="N31" i="11" s="1"/>
  <c r="N55" i="10"/>
  <c r="M32" i="11" s="1"/>
  <c r="N32" i="11" s="1"/>
  <c r="N81" i="10"/>
  <c r="M33" i="11" s="1"/>
  <c r="N33" i="11" s="1"/>
  <c r="P61" i="9"/>
  <c r="I62" i="9"/>
  <c r="P209" i="9"/>
  <c r="I210" i="9"/>
  <c r="P53" i="9"/>
  <c r="I54" i="9"/>
  <c r="H8" i="12"/>
  <c r="I8" i="12" s="1"/>
  <c r="P203" i="9"/>
  <c r="I204" i="9"/>
  <c r="P173" i="9"/>
  <c r="I174" i="9"/>
  <c r="I126" i="9"/>
  <c r="P197" i="9"/>
  <c r="I198" i="9"/>
  <c r="H24" i="12"/>
  <c r="I24" i="12" s="1"/>
  <c r="P156" i="9"/>
  <c r="H114" i="10"/>
  <c r="I114" i="10" s="1"/>
  <c r="P114" i="10" s="1"/>
  <c r="P38" i="12"/>
  <c r="H5" i="12"/>
  <c r="I5" i="12" s="1"/>
  <c r="P21" i="9"/>
  <c r="P91" i="9"/>
  <c r="I92" i="9"/>
  <c r="P191" i="9"/>
  <c r="I192" i="9"/>
  <c r="H113" i="10"/>
  <c r="I113" i="10" s="1"/>
  <c r="P113" i="10" s="1"/>
  <c r="P37" i="12"/>
  <c r="P109" i="9"/>
  <c r="I110" i="9"/>
  <c r="H13" i="12"/>
  <c r="I13" i="12" s="1"/>
  <c r="P80" i="9"/>
  <c r="P36" i="9"/>
  <c r="I37" i="9"/>
  <c r="P73" i="9"/>
  <c r="I74" i="9"/>
  <c r="P12" i="9"/>
  <c r="I13" i="9"/>
  <c r="I216" i="9"/>
  <c r="H17" i="10"/>
  <c r="H36" i="10"/>
  <c r="P21" i="12"/>
  <c r="K69" i="10"/>
  <c r="L69" i="10" s="1"/>
  <c r="K26" i="10"/>
  <c r="L26" i="10" s="1"/>
  <c r="K40" i="10"/>
  <c r="L40" i="10" s="1"/>
  <c r="K90" i="10"/>
  <c r="L90" i="10" s="1"/>
  <c r="L107" i="10" s="1"/>
  <c r="K34" i="11" s="1"/>
  <c r="L34" i="11" s="1"/>
  <c r="P85" i="9"/>
  <c r="I86" i="9"/>
  <c r="H97" i="9"/>
  <c r="I97" i="9" s="1"/>
  <c r="P25" i="9"/>
  <c r="I26" i="9"/>
  <c r="H17" i="12"/>
  <c r="I17" i="12" s="1"/>
  <c r="P104" i="9"/>
  <c r="H19" i="12"/>
  <c r="I19" i="12" s="1"/>
  <c r="P118" i="9"/>
  <c r="H179" i="9"/>
  <c r="I179" i="9" s="1"/>
  <c r="H11" i="12"/>
  <c r="I11" i="12" s="1"/>
  <c r="P68" i="9"/>
  <c r="K59" i="10"/>
  <c r="L59" i="10" s="1"/>
  <c r="K31" i="10"/>
  <c r="L31" i="10" s="1"/>
  <c r="K7" i="10"/>
  <c r="L7" i="10" s="1"/>
  <c r="P227" i="9"/>
  <c r="I228" i="9"/>
  <c r="P167" i="9"/>
  <c r="I168" i="9"/>
  <c r="I142" i="9" l="1"/>
  <c r="P222" i="9"/>
  <c r="P150" i="9"/>
  <c r="N55" i="11"/>
  <c r="M5" i="11" s="1"/>
  <c r="N5" i="11" s="1"/>
  <c r="N29" i="11" s="1"/>
  <c r="D2" i="5" s="1"/>
  <c r="F11" i="3" s="1"/>
  <c r="L81" i="10"/>
  <c r="K33" i="11" s="1"/>
  <c r="L33" i="11" s="1"/>
  <c r="L29" i="10"/>
  <c r="K31" i="11" s="1"/>
  <c r="L31" i="11" s="1"/>
  <c r="L55" i="10"/>
  <c r="K32" i="11" s="1"/>
  <c r="L32" i="11" s="1"/>
  <c r="H33" i="10"/>
  <c r="I33" i="10" s="1"/>
  <c r="P33" i="10" s="1"/>
  <c r="H62" i="10"/>
  <c r="I62" i="10" s="1"/>
  <c r="P62" i="10" s="1"/>
  <c r="P13" i="12"/>
  <c r="H69" i="10"/>
  <c r="I69" i="10" s="1"/>
  <c r="P69" i="10" s="1"/>
  <c r="H26" i="10"/>
  <c r="I26" i="10" s="1"/>
  <c r="P26" i="10" s="1"/>
  <c r="H40" i="10"/>
  <c r="I40" i="10" s="1"/>
  <c r="P40" i="10" s="1"/>
  <c r="H90" i="10"/>
  <c r="I90" i="10" s="1"/>
  <c r="P90" i="10" s="1"/>
  <c r="P5" i="12"/>
  <c r="H32" i="12"/>
  <c r="I32" i="12" s="1"/>
  <c r="P204" i="9"/>
  <c r="H18" i="12"/>
  <c r="I18" i="12" s="1"/>
  <c r="P110" i="9"/>
  <c r="H36" i="12"/>
  <c r="I36" i="12" s="1"/>
  <c r="P228" i="9"/>
  <c r="I36" i="10"/>
  <c r="P36" i="10" s="1"/>
  <c r="AC36" i="10"/>
  <c r="H26" i="12"/>
  <c r="I26" i="12" s="1"/>
  <c r="P168" i="9"/>
  <c r="H34" i="12"/>
  <c r="I34" i="12" s="1"/>
  <c r="P216" i="9"/>
  <c r="H5" i="10"/>
  <c r="P8" i="12"/>
  <c r="H4" i="12"/>
  <c r="I4" i="12" s="1"/>
  <c r="P13" i="9"/>
  <c r="H67" i="10"/>
  <c r="I67" i="10" s="1"/>
  <c r="P67" i="10" s="1"/>
  <c r="P24" i="12"/>
  <c r="H9" i="12"/>
  <c r="I9" i="12" s="1"/>
  <c r="P54" i="9"/>
  <c r="H111" i="10"/>
  <c r="P35" i="12"/>
  <c r="H19" i="10"/>
  <c r="P23" i="12"/>
  <c r="H31" i="12"/>
  <c r="I31" i="12" s="1"/>
  <c r="P198" i="9"/>
  <c r="H14" i="12"/>
  <c r="I14" i="12" s="1"/>
  <c r="P86" i="9"/>
  <c r="H12" i="12"/>
  <c r="I12" i="12" s="1"/>
  <c r="P74" i="9"/>
  <c r="H30" i="12"/>
  <c r="I30" i="12" s="1"/>
  <c r="P192" i="9"/>
  <c r="P97" i="9"/>
  <c r="I98" i="9"/>
  <c r="H85" i="10"/>
  <c r="I85" i="10" s="1"/>
  <c r="P85" i="10" s="1"/>
  <c r="H60" i="10"/>
  <c r="I60" i="10" s="1"/>
  <c r="P60" i="10" s="1"/>
  <c r="P11" i="12"/>
  <c r="H22" i="12"/>
  <c r="I22" i="12" s="1"/>
  <c r="P142" i="9"/>
  <c r="H33" i="12"/>
  <c r="I33" i="12" s="1"/>
  <c r="P210" i="9"/>
  <c r="H15" i="10"/>
  <c r="I15" i="10" s="1"/>
  <c r="P15" i="10" s="1"/>
  <c r="P17" i="12"/>
  <c r="I17" i="10"/>
  <c r="P17" i="10" s="1"/>
  <c r="AC17" i="10"/>
  <c r="P179" i="9"/>
  <c r="I180" i="9"/>
  <c r="H7" i="12"/>
  <c r="I7" i="12" s="1"/>
  <c r="P37" i="9"/>
  <c r="H15" i="12"/>
  <c r="I15" i="12" s="1"/>
  <c r="P92" i="9"/>
  <c r="H20" i="12"/>
  <c r="I20" i="12" s="1"/>
  <c r="P126" i="9"/>
  <c r="H27" i="12"/>
  <c r="I27" i="12" s="1"/>
  <c r="P174" i="9"/>
  <c r="H10" i="12"/>
  <c r="I10" i="12" s="1"/>
  <c r="P62" i="9"/>
  <c r="H6" i="12"/>
  <c r="I6" i="12" s="1"/>
  <c r="P26" i="9"/>
  <c r="H88" i="10"/>
  <c r="P19" i="12"/>
  <c r="L55" i="11" l="1"/>
  <c r="K5" i="11" s="1"/>
  <c r="L5" i="11" s="1"/>
  <c r="L29" i="11" s="1"/>
  <c r="C2" i="5" s="1"/>
  <c r="AC88" i="10"/>
  <c r="I88" i="10"/>
  <c r="P88" i="10" s="1"/>
  <c r="H28" i="10"/>
  <c r="I28" i="10" s="1"/>
  <c r="P28" i="10" s="1"/>
  <c r="P31" i="12"/>
  <c r="AC5" i="10"/>
  <c r="I5" i="10"/>
  <c r="H16" i="10"/>
  <c r="I16" i="10" s="1"/>
  <c r="P16" i="10" s="1"/>
  <c r="P18" i="12"/>
  <c r="H27" i="10"/>
  <c r="I27" i="10" s="1"/>
  <c r="P27" i="10" s="1"/>
  <c r="P7" i="12"/>
  <c r="H16" i="12"/>
  <c r="I16" i="12" s="1"/>
  <c r="P98" i="9"/>
  <c r="I19" i="10"/>
  <c r="P19" i="10" s="1"/>
  <c r="AC19" i="10"/>
  <c r="H110" i="10"/>
  <c r="I110" i="10" s="1"/>
  <c r="P34" i="12"/>
  <c r="H71" i="10"/>
  <c r="I71" i="10" s="1"/>
  <c r="P71" i="10" s="1"/>
  <c r="P32" i="12"/>
  <c r="H28" i="12"/>
  <c r="I28" i="12" s="1"/>
  <c r="P180" i="9"/>
  <c r="I111" i="10"/>
  <c r="P111" i="10" s="1"/>
  <c r="AC111" i="10"/>
  <c r="M11" i="3"/>
  <c r="H70" i="10"/>
  <c r="I70" i="10" s="1"/>
  <c r="P70" i="10" s="1"/>
  <c r="P30" i="12"/>
  <c r="H84" i="10"/>
  <c r="H58" i="10"/>
  <c r="P9" i="12"/>
  <c r="H38" i="10"/>
  <c r="I38" i="10" s="1"/>
  <c r="P38" i="10" s="1"/>
  <c r="P26" i="12"/>
  <c r="H68" i="10"/>
  <c r="I68" i="10" s="1"/>
  <c r="P68" i="10" s="1"/>
  <c r="H25" i="10"/>
  <c r="I25" i="10" s="1"/>
  <c r="P25" i="10" s="1"/>
  <c r="H39" i="10"/>
  <c r="I39" i="10" s="1"/>
  <c r="P39" i="10" s="1"/>
  <c r="P6" i="12"/>
  <c r="H32" i="10"/>
  <c r="I32" i="10" s="1"/>
  <c r="P32" i="10" s="1"/>
  <c r="H61" i="10"/>
  <c r="I61" i="10" s="1"/>
  <c r="P61" i="10" s="1"/>
  <c r="H9" i="10"/>
  <c r="I9" i="10" s="1"/>
  <c r="P9" i="10" s="1"/>
  <c r="P12" i="12"/>
  <c r="H66" i="10"/>
  <c r="P20" i="12"/>
  <c r="H72" i="10"/>
  <c r="I72" i="10" s="1"/>
  <c r="P72" i="10" s="1"/>
  <c r="P33" i="12"/>
  <c r="H59" i="10"/>
  <c r="H31" i="10"/>
  <c r="H7" i="10"/>
  <c r="P10" i="12"/>
  <c r="H10" i="10"/>
  <c r="I10" i="10" s="1"/>
  <c r="P10" i="10" s="1"/>
  <c r="P14" i="12"/>
  <c r="H89" i="10"/>
  <c r="I89" i="10" s="1"/>
  <c r="P89" i="10" s="1"/>
  <c r="P27" i="12"/>
  <c r="H65" i="10"/>
  <c r="I65" i="10" s="1"/>
  <c r="P65" i="10" s="1"/>
  <c r="H13" i="10"/>
  <c r="I13" i="10" s="1"/>
  <c r="P13" i="10" s="1"/>
  <c r="H87" i="10"/>
  <c r="I87" i="10" s="1"/>
  <c r="P87" i="10" s="1"/>
  <c r="H35" i="10"/>
  <c r="I35" i="10" s="1"/>
  <c r="P35" i="10" s="1"/>
  <c r="P15" i="12"/>
  <c r="H18" i="10"/>
  <c r="P22" i="12"/>
  <c r="H24" i="10"/>
  <c r="I24" i="10" s="1"/>
  <c r="P24" i="10" s="1"/>
  <c r="P4" i="12"/>
  <c r="H112" i="10"/>
  <c r="P36" i="12"/>
  <c r="F8" i="3" l="1"/>
  <c r="D9" i="3"/>
  <c r="F9" i="3" s="1"/>
  <c r="D15" i="3"/>
  <c r="F15" i="3" s="1"/>
  <c r="M14" i="3"/>
  <c r="D16" i="3"/>
  <c r="F16" i="3" s="1"/>
  <c r="H14" i="10"/>
  <c r="I14" i="10" s="1"/>
  <c r="P14" i="10" s="1"/>
  <c r="P16" i="12"/>
  <c r="I18" i="10"/>
  <c r="P18" i="10" s="1"/>
  <c r="AC18" i="10"/>
  <c r="AC59" i="10"/>
  <c r="I59" i="10"/>
  <c r="P59" i="10" s="1"/>
  <c r="H21" i="10"/>
  <c r="I21" i="10" s="1"/>
  <c r="P21" i="10" s="1"/>
  <c r="P28" i="12"/>
  <c r="AC66" i="10"/>
  <c r="I66" i="10"/>
  <c r="P66" i="10" s="1"/>
  <c r="I58" i="10"/>
  <c r="AC58" i="10"/>
  <c r="AB5" i="10"/>
  <c r="P5" i="10"/>
  <c r="AC7" i="10"/>
  <c r="I7" i="10"/>
  <c r="P7" i="10" s="1"/>
  <c r="AC84" i="10"/>
  <c r="I84" i="10"/>
  <c r="P110" i="10"/>
  <c r="I31" i="10"/>
  <c r="AC31" i="10"/>
  <c r="AC112" i="10"/>
  <c r="I112" i="10"/>
  <c r="P112" i="10" s="1"/>
  <c r="M8" i="3"/>
  <c r="M9" i="3" l="1"/>
  <c r="D17" i="3"/>
  <c r="F17" i="3" s="1"/>
  <c r="M15" i="3"/>
  <c r="I133" i="10"/>
  <c r="H35" i="11" s="1"/>
  <c r="I35" i="11" s="1"/>
  <c r="P35" i="11" s="1"/>
  <c r="P133" i="10"/>
  <c r="P58" i="10"/>
  <c r="P81" i="10" s="1"/>
  <c r="I81" i="10"/>
  <c r="H33" i="11" s="1"/>
  <c r="I33" i="11" s="1"/>
  <c r="P33" i="11" s="1"/>
  <c r="P31" i="10"/>
  <c r="P55" i="10" s="1"/>
  <c r="I55" i="10"/>
  <c r="H32" i="11" s="1"/>
  <c r="I32" i="11" s="1"/>
  <c r="P32" i="11" s="1"/>
  <c r="P84" i="10"/>
  <c r="P107" i="10" s="1"/>
  <c r="I107" i="10"/>
  <c r="H34" i="11" s="1"/>
  <c r="I34" i="11" s="1"/>
  <c r="P34" i="11" s="1"/>
  <c r="I29" i="10"/>
  <c r="H31" i="11" s="1"/>
  <c r="I31" i="11" s="1"/>
  <c r="D10" i="3"/>
  <c r="P29" i="10"/>
  <c r="D19" i="3" l="1"/>
  <c r="F19" i="3" s="1"/>
  <c r="D20" i="3"/>
  <c r="F20" i="3" s="1"/>
  <c r="D13" i="3"/>
  <c r="F13" i="3" s="1"/>
  <c r="F10" i="3"/>
  <c r="D12" i="3"/>
  <c r="F12" i="3" s="1"/>
  <c r="I55" i="11"/>
  <c r="H5" i="11" s="1"/>
  <c r="I5" i="11" s="1"/>
  <c r="P31" i="11"/>
  <c r="P55" i="11" s="1"/>
  <c r="M20" i="3"/>
  <c r="M19" i="3"/>
  <c r="M10" i="3"/>
  <c r="M13" i="3" l="1"/>
  <c r="M12" i="3"/>
  <c r="I29" i="11"/>
  <c r="B2" i="5" s="1"/>
  <c r="P5" i="11"/>
  <c r="P29" i="11" s="1"/>
  <c r="F5" i="3" l="1"/>
  <c r="F2" i="5"/>
  <c r="D7" i="3" l="1"/>
  <c r="M5" i="3"/>
  <c r="D18" i="3" l="1"/>
  <c r="F18" i="3" s="1"/>
  <c r="F7" i="3"/>
  <c r="D26" i="3"/>
  <c r="M7" i="3"/>
  <c r="D27" i="3" l="1"/>
  <c r="F26" i="3"/>
  <c r="D28" i="3"/>
  <c r="M18" i="3"/>
  <c r="D29" i="3" l="1"/>
  <c r="F29" i="3" s="1"/>
  <c r="F28" i="3"/>
  <c r="F27" i="3"/>
  <c r="M26" i="3"/>
  <c r="M27" i="3"/>
  <c r="M28" i="3"/>
  <c r="D30" i="3" l="1"/>
  <c r="F30" i="3" s="1"/>
  <c r="N29" i="3"/>
  <c r="D31" i="3" l="1"/>
  <c r="D32" i="3" s="1"/>
  <c r="D36" i="3" s="1"/>
  <c r="F31" i="3"/>
  <c r="M29" i="3"/>
  <c r="M30" i="3" l="1"/>
  <c r="M31" i="3" l="1"/>
  <c r="M32" i="3" l="1"/>
  <c r="M36" i="3" s="1"/>
  <c r="F32" i="3"/>
  <c r="F36" i="3"/>
</calcChain>
</file>

<file path=xl/sharedStrings.xml><?xml version="1.0" encoding="utf-8"?>
<sst xmlns="http://schemas.openxmlformats.org/spreadsheetml/2006/main" count="3796" uniqueCount="841">
  <si>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</si>
  <si>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</si>
  <si>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</si>
  <si>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</si>
  <si>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</si>
  <si>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</si>
  <si>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</si>
  <si>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</si>
  <si>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</si>
  <si>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</si>
  <si>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</si>
  <si>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</si>
  <si>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</si>
  <si>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</si>
  <si>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</si>
  <si>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</si>
  <si>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</si>
  <si>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</si>
  <si>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</si>
  <si>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</si>
  <si>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</si>
  <si>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</si>
  <si>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</si>
  <si>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</si>
  <si>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</si>
  <si>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</si>
  <si>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</si>
  <si>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</si>
  <si>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</si>
  <si>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</si>
  <si>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</si>
  <si>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</si>
  <si>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</si>
  <si>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</si>
  <si>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</si>
  <si>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</si>
  <si>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</si>
  <si>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</si>
  <si>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</si>
  <si>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</si>
  <si>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계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</si>
  <si>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</si>
  <si>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</si>
  <si>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</si>
  <si>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</si>
  <si>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</si>
  <si>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</si>
  <si>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</si>
  <si>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</si>
  <si>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</si>
  <si>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</si>
  <si>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</si>
  <si>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</si>
  <si>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</si>
  <si>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</si>
  <si>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</si>
  <si>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</si>
  <si>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</si>
  <si>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</si>
  <si>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단가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</si>
  <si>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</si>
  <si>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</si>
  <si>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</si>
  <si>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</si>
  <si>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</si>
  <si>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</si>
  <si>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</si>
  <si>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</si>
  <si>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</si>
  <si>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</si>
  <si>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</si>
  <si>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</si>
  <si>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</si>
  <si>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</si>
  <si>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</si>
  <si>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</si>
  <si>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</si>
  <si>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</si>
  <si>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</si>
  <si>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</si>
  <si>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</si>
  <si>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</si>
  <si>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</si>
  <si>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</si>
  <si>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</si>
  <si>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금액</t>
    <phoneticPr fontId="2" type="noConversion"/>
  </si>
  <si>
    <t>요율</t>
    <phoneticPr fontId="2" type="noConversion"/>
  </si>
  <si>
    <t>수량</t>
    <phoneticPr fontId="2" type="noConversion"/>
  </si>
  <si>
    <t>끝자리 맞추기</t>
    <phoneticPr fontId="2" type="noConversion"/>
  </si>
  <si>
    <t>이윤</t>
    <phoneticPr fontId="2" type="noConversion"/>
  </si>
  <si>
    <t>공사명: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</si>
  <si>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</si>
  <si>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</si>
  <si>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</si>
  <si>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</si>
  <si>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</si>
  <si>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</si>
  <si>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</si>
  <si>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</si>
  <si>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</si>
  <si>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</si>
  <si>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</si>
  <si>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</si>
  <si>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</si>
  <si>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</si>
  <si>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</si>
  <si>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</si>
  <si>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</si>
  <si>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</si>
  <si>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</si>
  <si>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</si>
  <si>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</si>
  <si>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목차코드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</si>
  <si>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</si>
  <si>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</si>
  <si>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</si>
  <si>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</si>
  <si>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</si>
  <si>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</si>
  <si>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</si>
  <si>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</si>
  <si>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</si>
  <si>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</si>
  <si>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</si>
  <si>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</si>
  <si>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</si>
  <si>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</si>
  <si>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</si>
  <si>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</si>
  <si>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</si>
  <si>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</si>
  <si>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</si>
  <si>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</si>
  <si>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</si>
  <si>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</si>
  <si>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</si>
  <si>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</si>
  <si>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</si>
  <si>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</si>
  <si>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</si>
  <si>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</si>
  <si>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</si>
  <si>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</si>
  <si>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</si>
  <si>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</si>
  <si>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</si>
  <si>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</si>
  <si>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</si>
  <si>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</si>
  <si>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</si>
  <si>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</si>
  <si>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</si>
  <si>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</si>
  <si>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</si>
  <si>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</si>
  <si>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</si>
  <si>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</si>
  <si>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</si>
  <si>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</si>
  <si>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</si>
  <si>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</si>
  <si>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</si>
  <si>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1-1.전력간선및동력설비공사</t>
  </si>
  <si>
    <t>1-2.전열설비공사</t>
  </si>
  <si>
    <t>1-3.전등설비공사</t>
  </si>
  <si>
    <t>1-4.기타설비공사</t>
  </si>
  <si>
    <t>1-5.철거공사</t>
  </si>
  <si>
    <t>3913170610034836</t>
  </si>
  <si>
    <t>강제전선관</t>
  </si>
  <si>
    <t>아연도 42 mm</t>
  </si>
  <si>
    <t>m</t>
  </si>
  <si>
    <t>1029</t>
  </si>
  <si>
    <t>I-1202</t>
  </si>
  <si>
    <t>3913170620174434</t>
  </si>
  <si>
    <t>1종금속제가요전선관</t>
  </si>
  <si>
    <t>커넥터, 16 mm 일반-비방수</t>
  </si>
  <si>
    <t>개</t>
  </si>
  <si>
    <t>I-1205</t>
  </si>
  <si>
    <t>3913170620174435</t>
  </si>
  <si>
    <t>커넥터, 22 mm 일반-비방수</t>
  </si>
  <si>
    <t>3913170620174478</t>
  </si>
  <si>
    <t>16 mm 고장력-비방수</t>
  </si>
  <si>
    <t>3913170620174479</t>
  </si>
  <si>
    <t>22 mm 고장력-비방수</t>
  </si>
  <si>
    <t>3913170820176477</t>
  </si>
  <si>
    <t>강제전선관용 부품</t>
  </si>
  <si>
    <t>노말밴드, 아연도 42 mm</t>
  </si>
  <si>
    <t>I-1203</t>
  </si>
  <si>
    <t>3912130810035750</t>
  </si>
  <si>
    <t>아우트렛박스</t>
  </si>
  <si>
    <t>8각 54㎜</t>
  </si>
  <si>
    <t>1028</t>
  </si>
  <si>
    <t>I-1207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</si>
  <si>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</si>
  <si>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</si>
  <si>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</si>
  <si>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</si>
  <si>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</si>
  <si>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</si>
  <si>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</si>
  <si>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</si>
  <si>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</si>
  <si>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커버, 8각, 평형</t>
  </si>
  <si>
    <t>3912130820174713</t>
  </si>
  <si>
    <t>커버, 4각, 평형</t>
  </si>
  <si>
    <t>3912130820174717</t>
  </si>
  <si>
    <t>커버, 4각,1개용S/W</t>
  </si>
  <si>
    <t>3912130820157231</t>
  </si>
  <si>
    <t>콘카바</t>
  </si>
  <si>
    <t>3912130320175917</t>
  </si>
  <si>
    <t>정션 박스</t>
  </si>
  <si>
    <t>100*100*50</t>
  </si>
  <si>
    <t>EA</t>
  </si>
  <si>
    <t>3912130310035801</t>
  </si>
  <si>
    <t>풀박스</t>
  </si>
  <si>
    <t>200×200×200</t>
  </si>
  <si>
    <t>3913170420174048</t>
  </si>
  <si>
    <t>케이블트레이</t>
  </si>
  <si>
    <t>STRAIGHT,St W300x100Hx2.3t</t>
  </si>
  <si>
    <t>1038</t>
  </si>
  <si>
    <t>I-1216</t>
  </si>
  <si>
    <t>3913170420171161</t>
  </si>
  <si>
    <t>COVER,St W300</t>
  </si>
  <si>
    <t>3913170520175125</t>
  </si>
  <si>
    <t>케이블트레이부속품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</si>
  <si>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</si>
  <si>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</si>
  <si>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</si>
  <si>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</si>
  <si>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</si>
  <si>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3913170810036338</t>
  </si>
  <si>
    <t>파이프크램프, 42 C</t>
  </si>
  <si>
    <t>3116210220135769</t>
  </si>
  <si>
    <t>스트롱앵커</t>
  </si>
  <si>
    <t>3/8</t>
  </si>
  <si>
    <t>1-642</t>
  </si>
  <si>
    <t>3116169820135160</t>
  </si>
  <si>
    <t>행거볼트</t>
  </si>
  <si>
    <t>M10×1000㎜</t>
  </si>
  <si>
    <t>1-43</t>
  </si>
  <si>
    <t>3016160420165664</t>
  </si>
  <si>
    <t>찬넬</t>
  </si>
  <si>
    <t>3m (2.3t) 41 * 41</t>
  </si>
  <si>
    <t>1-1202</t>
  </si>
  <si>
    <t>2612162922076726</t>
  </si>
  <si>
    <t>450/750V 내열비닐절연전선</t>
  </si>
  <si>
    <t>HFIX 1.38mm(1.5㎟)</t>
  </si>
  <si>
    <t>993</t>
  </si>
  <si>
    <t>I-1165</t>
  </si>
  <si>
    <t>2612162922076727</t>
  </si>
  <si>
    <t>HFIX 1.78mm(2.5㎟)</t>
  </si>
  <si>
    <t>2612162922076728</t>
  </si>
  <si>
    <t>HFIX 2.25mm(4㎟)</t>
  </si>
  <si>
    <t>2612152420683698</t>
  </si>
  <si>
    <t>접지용비닐절연전선(F-GV)</t>
  </si>
  <si>
    <t>10㎟</t>
  </si>
  <si>
    <t>994</t>
  </si>
  <si>
    <t>2612162920683946</t>
  </si>
  <si>
    <t>폴리에틸렌 난연케이블</t>
  </si>
  <si>
    <t>0.6/1kv F-CV 4C×10㎟</t>
  </si>
  <si>
    <t>I-1168</t>
  </si>
  <si>
    <t>3912998720170519</t>
  </si>
  <si>
    <t>매입스위치</t>
  </si>
  <si>
    <t>250V 1로3구</t>
  </si>
  <si>
    <t>1098</t>
  </si>
  <si>
    <t>I-1280</t>
  </si>
  <si>
    <t>3912140620170850</t>
  </si>
  <si>
    <t>콘센트</t>
  </si>
  <si>
    <t>매입-접지형, 250V 2구</t>
  </si>
  <si>
    <t>1099</t>
  </si>
  <si>
    <t>3912140621030228</t>
  </si>
  <si>
    <t>방우콘센트</t>
  </si>
  <si>
    <t>4619150120192512</t>
  </si>
  <si>
    <t>화재감지기</t>
  </si>
  <si>
    <t>열감지기,차동식스포트형</t>
  </si>
  <si>
    <t>1194</t>
  </si>
  <si>
    <t>I-1389</t>
  </si>
  <si>
    <t>3912161620169704</t>
  </si>
  <si>
    <t>배선용 차단기</t>
  </si>
  <si>
    <t>표준형, 4P 600V 50AF</t>
  </si>
  <si>
    <t>대</t>
  </si>
  <si>
    <t>1069</t>
  </si>
  <si>
    <t>I-1237</t>
  </si>
  <si>
    <t>3912143210033786</t>
  </si>
  <si>
    <t>러그단자</t>
  </si>
  <si>
    <t>동관단자 1 HOLE 10 ㎟</t>
  </si>
  <si>
    <t>1019</t>
  </si>
  <si>
    <t>I-1199</t>
  </si>
  <si>
    <t>3912143221650910</t>
  </si>
  <si>
    <t>압착단자</t>
  </si>
  <si>
    <t>R형동선 나압착 10 ㎟</t>
  </si>
  <si>
    <t>3116162010023390</t>
  </si>
  <si>
    <t>6각볼트</t>
  </si>
  <si>
    <t>3/8,M10</t>
  </si>
  <si>
    <t>1-41</t>
  </si>
  <si>
    <t>3116172710024976</t>
  </si>
  <si>
    <t>6각너트</t>
  </si>
  <si>
    <t>M10</t>
  </si>
  <si>
    <t>I-39</t>
  </si>
  <si>
    <t>3116181120136195</t>
  </si>
  <si>
    <t>스프링와샤</t>
  </si>
  <si>
    <t>D10</t>
  </si>
  <si>
    <t>391115ZZ701Z0001</t>
  </si>
  <si>
    <t>BGM 스피커</t>
  </si>
  <si>
    <t>천정매입형(3W)</t>
  </si>
  <si>
    <t>인터넷조사가</t>
  </si>
  <si>
    <t>391115ZZ701Z0002</t>
  </si>
  <si>
    <t>등기구타공</t>
  </si>
  <si>
    <t>다운라이트</t>
  </si>
  <si>
    <t>개소</t>
  </si>
  <si>
    <t>391115ZZ701Z0003</t>
  </si>
  <si>
    <t>방화실리콘실란트</t>
  </si>
  <si>
    <t>310 ㎖</t>
  </si>
  <si>
    <t>ℓ</t>
  </si>
  <si>
    <t>964</t>
  </si>
  <si>
    <t>391115ZZ701Z0004</t>
  </si>
  <si>
    <t>분전반</t>
  </si>
  <si>
    <t>L-T(체육관동) PANEL</t>
  </si>
  <si>
    <t>면</t>
  </si>
  <si>
    <t>391115ZZ701Z0005</t>
  </si>
  <si>
    <t>재실센서</t>
  </si>
  <si>
    <t>화장실용</t>
  </si>
  <si>
    <t>I-1297</t>
  </si>
  <si>
    <t>391115ZZ701Z0006</t>
  </si>
  <si>
    <t>조명기구 TYPE A</t>
  </si>
  <si>
    <t>LED 20W 다운라이트(방습)</t>
  </si>
  <si>
    <t>대한장애인복지협회</t>
  </si>
  <si>
    <t>행복일자리</t>
  </si>
  <si>
    <t>한국장애인자립협회</t>
  </si>
  <si>
    <t>391115ZZ701Z0007</t>
  </si>
  <si>
    <t>철거</t>
  </si>
  <si>
    <t>A TYPE LED 20W 다운라이트</t>
  </si>
  <si>
    <t>391115ZZ701Z0008</t>
  </si>
  <si>
    <t>391115ZZ701Z0009</t>
  </si>
  <si>
    <t>391115ZZ701Z0010</t>
  </si>
  <si>
    <t>배선기구 스위치 1,2,3,4구</t>
  </si>
  <si>
    <t>391115ZZ701Z0011</t>
  </si>
  <si>
    <t>연결용 박스</t>
  </si>
  <si>
    <t>ECA565826062</t>
  </si>
  <si>
    <t>코어드릴</t>
  </si>
  <si>
    <t>15.24cm</t>
  </si>
  <si>
    <t>시간</t>
  </si>
  <si>
    <t>경비</t>
  </si>
  <si>
    <t>재료</t>
  </si>
  <si>
    <t>노무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</si>
  <si>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</si>
  <si>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</si>
  <si>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</si>
  <si>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</si>
  <si>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</si>
  <si>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</si>
  <si>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L001010101000087</t>
  </si>
  <si>
    <t>통신설비공</t>
  </si>
  <si>
    <t>L001010101000002</t>
  </si>
  <si>
    <t>보통인부</t>
  </si>
  <si>
    <t>L001010101000015</t>
  </si>
  <si>
    <t>착암공</t>
  </si>
  <si>
    <t>물가자료</t>
    <phoneticPr fontId="2" type="noConversion"/>
  </si>
  <si>
    <t>총줄수-&gt;</t>
  </si>
  <si>
    <t>63</t>
  </si>
  <si>
    <t>[ 전곡초등학교 화장실개선 전기공사 ] - 합산자재목록</t>
  </si>
  <si>
    <t>종합적산713</t>
  </si>
  <si>
    <t>81</t>
  </si>
  <si>
    <t>공종줄</t>
  </si>
  <si>
    <t>[ 제 1호 ] TRAY SUPPORT  W300-1단 [식]</t>
  </si>
  <si>
    <t>800</t>
  </si>
  <si>
    <t>56900017016</t>
  </si>
  <si>
    <t>전기5-29</t>
  </si>
  <si>
    <t>[ 제 2호 ] 벽관통 구멍(방화실링)  Φ50-벽두께 25cm [개소]</t>
  </si>
  <si>
    <t>391115ZZ701Z0013</t>
  </si>
  <si>
    <t>품셈 산출근거</t>
  </si>
  <si>
    <t>벽두께 25cm</t>
  </si>
  <si>
    <t>식</t>
  </si>
  <si>
    <t>56900017041</t>
  </si>
  <si>
    <t>전기5-29-1</t>
  </si>
  <si>
    <t>56900017098</t>
  </si>
  <si>
    <t>[ 제 3호 ] 배관용 홈파기  Φ22이하 [m]</t>
  </si>
  <si>
    <t>391115ZZ701Z0012</t>
  </si>
  <si>
    <t>Φ22이하</t>
  </si>
  <si>
    <t>[ 제 4호 ] 파이프지지대 벽체  42C [개]</t>
  </si>
  <si>
    <t>[ 제 5호 ] 강제전선관(노출)  아연도 42 mm [M.]</t>
  </si>
  <si>
    <t>전기5-1</t>
  </si>
  <si>
    <t>[ 제 6호 ] 1종금속제가요전선관  16 mm 고장력-비방수 [M]</t>
  </si>
  <si>
    <t>[ 제 7호 ] 1종금속제가요전선관  22 mm 고장력-비방수 [M]</t>
  </si>
  <si>
    <t>[ 제 8호 ] 아우트렛박스  8각 54㎜ [개]</t>
  </si>
  <si>
    <t>전기5-3</t>
  </si>
  <si>
    <t>[ 제 9호 ] 아우트렛박스  중형4각 54㎜ [개]</t>
  </si>
  <si>
    <t>[ 제 10호 ] 스위치박스  1 개용 54 mm [개]</t>
  </si>
  <si>
    <t>[ 제 11호 ] 스위치박스  2 개용 54 mm [개]</t>
  </si>
  <si>
    <t>[ 제 12호 ] 정션 박스  100*100*50 [EA]</t>
  </si>
  <si>
    <t>[ 제 13호 ] 풀박스  200×200×200 [개]</t>
  </si>
  <si>
    <t>전기5-4</t>
  </si>
  <si>
    <t>[ 제 14호 ] 케이블트레이  STRAIGHT,St W300x100Hx2.3t [m]</t>
  </si>
  <si>
    <t>전기5-8</t>
  </si>
  <si>
    <t>[ 제 15호 ] 케이블트레이  COVER,St W300 [m]</t>
  </si>
  <si>
    <t>[ 제 16호 ] 450/750V 내열비닐절연전선  HFIX 1.38mm(1.5㎟) [M]</t>
  </si>
  <si>
    <t>전기5-10</t>
  </si>
  <si>
    <t>[ 제 17호 ] 450/750V 내열비닐절연전선  HFIX 1.78mm(2.5㎟) [M]</t>
  </si>
  <si>
    <t>[ 제 18호 ] 450/750V 내열비닐절연전선  HFIX 2.25mm(4㎟) [M]</t>
  </si>
  <si>
    <t>[ 제 19호 ] 접지용비닐절연전선(F-GV)  10㎟ [M]</t>
  </si>
  <si>
    <t>전기3-38</t>
  </si>
  <si>
    <t>[ 제 20호 ] 폴리에틸렌 난연케이블  0.6/1kv F-CV 4C×10㎟ [M]</t>
  </si>
  <si>
    <t>56900017076</t>
  </si>
  <si>
    <t>전기5-13</t>
  </si>
  <si>
    <t>[ 제 21호 ] 매입스위치  250V 1로3구 [개]</t>
  </si>
  <si>
    <t>전기5-23-2</t>
  </si>
  <si>
    <t>[ 제 22호 ] 콘센트  매입-접지형, 250V 2구 [개]</t>
  </si>
  <si>
    <t>전기5-23-1</t>
  </si>
  <si>
    <t>[ 제 23호 ] 방우콘센트  매입-접지형, 250V 2구 [개]</t>
  </si>
  <si>
    <t>[ 제 24호 ] 화재감지기  열감지기,차동식스포트형 [개]</t>
  </si>
  <si>
    <t>전기10-2-1</t>
  </si>
  <si>
    <t>[ 제 25호 ] 배선용 차단기  표준형, 4P 600V 50AF [대]</t>
  </si>
  <si>
    <t>전기5-19</t>
  </si>
  <si>
    <t>[ 제 26호 ] BGM 스피커  천정매입형(3W) [개]</t>
  </si>
  <si>
    <t>56900017114</t>
  </si>
  <si>
    <t>통신7-11-5</t>
  </si>
  <si>
    <t>[ 제 27호 ] 등기구타공  다운라이트 [개소]</t>
  </si>
  <si>
    <t>[ 제 28호 ] 분전반  L-T(체육관동) PANEL [면]</t>
  </si>
  <si>
    <t>[ 제 29호 ] 재실센서  화장실용 [EA]</t>
  </si>
  <si>
    <t>전기5-23-나</t>
  </si>
  <si>
    <t>[ 제 30호 ] 조명기구 TYPE A  LED 20W 다운라이트(방습) [개]</t>
  </si>
  <si>
    <t>전기5-25-3</t>
  </si>
  <si>
    <t>[ 제 31호 ] 철거  A TYPE LED 20W 다운라이트 [개]</t>
  </si>
  <si>
    <t>[ 제 32호 ] 철거  HFIX 1.78mm(2.5㎟) [M]</t>
  </si>
  <si>
    <t>[ 제 33호 ] 철거  HFIX 2.25mm(4㎟) [M]</t>
  </si>
  <si>
    <t>[ 제 34호 ] 철거  배선기구 스위치 1,2,3,4구 [개]</t>
  </si>
  <si>
    <t>[ 제 35호 ] 철거  연결용 박스 [개]</t>
  </si>
  <si>
    <t>133</t>
  </si>
  <si>
    <t>56950170114</t>
  </si>
  <si>
    <t>EAA110640000</t>
  </si>
  <si>
    <t>제 1호</t>
  </si>
  <si>
    <t>TRAY SUPPORT</t>
  </si>
  <si>
    <t>W300-1단</t>
  </si>
  <si>
    <t>56953100908</t>
  </si>
  <si>
    <t>EAB110220000</t>
  </si>
  <si>
    <t>제 2호</t>
  </si>
  <si>
    <t>벽관통 구멍(방화실링)</t>
  </si>
  <si>
    <t>Φ50-벽두께 25cm</t>
  </si>
  <si>
    <t>56959100801</t>
  </si>
  <si>
    <t>EAB110211000</t>
  </si>
  <si>
    <t>제 3호</t>
  </si>
  <si>
    <t>배관용 홈파기</t>
  </si>
  <si>
    <t>56959100802</t>
  </si>
  <si>
    <t>EAB110212000</t>
  </si>
  <si>
    <t>제 4호</t>
  </si>
  <si>
    <t>파이프지지대 벽체</t>
  </si>
  <si>
    <t>42C</t>
  </si>
  <si>
    <t>5975A337015</t>
  </si>
  <si>
    <t>E59750337015</t>
  </si>
  <si>
    <t>제 5호</t>
  </si>
  <si>
    <t>강제전선관(노출)</t>
  </si>
  <si>
    <t>M</t>
  </si>
  <si>
    <t>56959100803</t>
  </si>
  <si>
    <t>EAB110213000</t>
  </si>
  <si>
    <t>제 6호</t>
  </si>
  <si>
    <t>56959100804</t>
  </si>
  <si>
    <t>EAB110214000</t>
  </si>
  <si>
    <t>제 7호</t>
  </si>
  <si>
    <t>5975D767011</t>
  </si>
  <si>
    <t>E59753767011</t>
  </si>
  <si>
    <t>제 8호</t>
  </si>
  <si>
    <t>5975D767041</t>
  </si>
  <si>
    <t>E59753767041</t>
  </si>
  <si>
    <t>제 9호</t>
  </si>
  <si>
    <t>5975D777102</t>
  </si>
  <si>
    <t>E59753777102</t>
  </si>
  <si>
    <t>제 10호</t>
  </si>
  <si>
    <t>5975D777111</t>
  </si>
  <si>
    <t>E59753777111</t>
  </si>
  <si>
    <t>제 11호</t>
  </si>
  <si>
    <t>6145F137894</t>
  </si>
  <si>
    <t>E61455137894</t>
  </si>
  <si>
    <t>제 12호</t>
  </si>
  <si>
    <t>5975D857081</t>
  </si>
  <si>
    <t>E59753857081</t>
  </si>
  <si>
    <t>제 13호</t>
  </si>
  <si>
    <t>5975B817222</t>
  </si>
  <si>
    <t>E59751817222</t>
  </si>
  <si>
    <t>제 14호</t>
  </si>
  <si>
    <t>5975B817334</t>
  </si>
  <si>
    <t>E59751817334</t>
  </si>
  <si>
    <t>제 15호</t>
  </si>
  <si>
    <t>56959100805</t>
  </si>
  <si>
    <t>EAB110215000</t>
  </si>
  <si>
    <t>제 16호</t>
  </si>
  <si>
    <t>56959100806</t>
  </si>
  <si>
    <t>EAB110216000</t>
  </si>
  <si>
    <t>제 17호</t>
  </si>
  <si>
    <t>E145A667003</t>
  </si>
  <si>
    <t>EE1450667003</t>
  </si>
  <si>
    <t>제 18호</t>
  </si>
  <si>
    <t>E145A927204</t>
  </si>
  <si>
    <t>EE1450927204</t>
  </si>
  <si>
    <t>제 19호</t>
  </si>
  <si>
    <t>E145A287564</t>
  </si>
  <si>
    <t>EE1450287564</t>
  </si>
  <si>
    <t>제 20호</t>
  </si>
  <si>
    <t>5930B517003</t>
  </si>
  <si>
    <t>E59301517003</t>
  </si>
  <si>
    <t>제 21호</t>
  </si>
  <si>
    <t>5935A317206</t>
  </si>
  <si>
    <t>E59350317206</t>
  </si>
  <si>
    <t>제 22호</t>
  </si>
  <si>
    <t>5935A317208</t>
  </si>
  <si>
    <t>E59350317208</t>
  </si>
  <si>
    <t>제 23호</t>
  </si>
  <si>
    <t>6350A197001</t>
  </si>
  <si>
    <t>E63500197001</t>
  </si>
  <si>
    <t>제 24호</t>
  </si>
  <si>
    <t>5925A327171</t>
  </si>
  <si>
    <t>E59250327171</t>
  </si>
  <si>
    <t>제 25호</t>
  </si>
  <si>
    <t>56959100807</t>
  </si>
  <si>
    <t>EAB110217000</t>
  </si>
  <si>
    <t>제 26호</t>
  </si>
  <si>
    <t>56959100808</t>
  </si>
  <si>
    <t>E56959100808</t>
  </si>
  <si>
    <t>제 27호</t>
  </si>
  <si>
    <t>56959100809</t>
  </si>
  <si>
    <t>E56959100809</t>
  </si>
  <si>
    <t>제 28호</t>
  </si>
  <si>
    <t>56959100810</t>
  </si>
  <si>
    <t>E56959100810</t>
  </si>
  <si>
    <t>제 29호</t>
  </si>
  <si>
    <t>56959100811</t>
  </si>
  <si>
    <t>E56959100811</t>
  </si>
  <si>
    <t>제 30호</t>
  </si>
  <si>
    <t>56959100812</t>
  </si>
  <si>
    <t>E56959100812</t>
  </si>
  <si>
    <t>제 31호</t>
  </si>
  <si>
    <t>56959100813</t>
  </si>
  <si>
    <t>E56959100813</t>
  </si>
  <si>
    <t>제 32호</t>
  </si>
  <si>
    <t>56959100814</t>
  </si>
  <si>
    <t>E56959100814</t>
  </si>
  <si>
    <t>제 33호</t>
  </si>
  <si>
    <t>56959100815</t>
  </si>
  <si>
    <t>E56959100815</t>
  </si>
  <si>
    <t>제 34호</t>
  </si>
  <si>
    <t>56959100816</t>
  </si>
  <si>
    <t>E56959100816</t>
  </si>
  <si>
    <t>제 35호</t>
  </si>
  <si>
    <t>55</t>
  </si>
  <si>
    <t>일목줄</t>
  </si>
  <si>
    <t>[제 1호] TRAY SUPPORT  W300-1단 [식]</t>
  </si>
  <si>
    <t>59754967601</t>
  </si>
  <si>
    <t>53060807001</t>
  </si>
  <si>
    <t>노임계</t>
  </si>
  <si>
    <t>53100027003</t>
  </si>
  <si>
    <t>52100327001</t>
  </si>
  <si>
    <t>59754967571</t>
  </si>
  <si>
    <t>59754967581</t>
  </si>
  <si>
    <t>A0300000000</t>
  </si>
  <si>
    <t>RENT000000000006</t>
  </si>
  <si>
    <t>[ 공 구 손 료 ]</t>
  </si>
  <si>
    <t>노무비의 3 %</t>
  </si>
  <si>
    <t>합계줄</t>
  </si>
  <si>
    <t>( 합       계 )</t>
  </si>
  <si>
    <t>[제 2호] 벽관통 구멍(방화실링)  Φ50-벽두께 25cm [개소]</t>
  </si>
  <si>
    <t>CA565826062</t>
  </si>
  <si>
    <t>ild</t>
  </si>
  <si>
    <t>MM955672241</t>
  </si>
  <si>
    <t>[제 3호] 배관용 홈파기  Φ22이하 [m]</t>
  </si>
  <si>
    <t>[제 4호] 파이프지지대 벽체  42C [개]</t>
  </si>
  <si>
    <t>MM300001905</t>
  </si>
  <si>
    <t>53060327011</t>
  </si>
  <si>
    <t>53060027000</t>
  </si>
  <si>
    <t>59759017055</t>
  </si>
  <si>
    <t>[제 5호] 강제전선관(노출)  아연도 42 mm [M.]</t>
  </si>
  <si>
    <t>59750337015</t>
  </si>
  <si>
    <t>ST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</si>
  <si>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</si>
  <si>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</si>
  <si>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</si>
  <si>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</si>
  <si>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</si>
  <si>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</si>
  <si>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</si>
  <si>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</si>
  <si>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[제 6호] 1종금속제가요전선관  16 mm 고장력-비방수 [M]</t>
  </si>
  <si>
    <t>MM496797011</t>
  </si>
  <si>
    <t>[제 7호] 1종금속제가요전선관  22 mm 고장력-비방수 [M]</t>
  </si>
  <si>
    <t>MM496797012</t>
  </si>
  <si>
    <t>[제 8호] 아우트렛박스  8각 54㎜ [개]</t>
  </si>
  <si>
    <t>59753767011</t>
  </si>
  <si>
    <t>[제 9호] 아우트렛박스  중형4각 54㎜ [개]</t>
  </si>
  <si>
    <t>59753767041</t>
  </si>
  <si>
    <t>[제 10호] 스위치박스  1 개용 54 mm [개]</t>
  </si>
  <si>
    <t>59753777102</t>
  </si>
  <si>
    <t>[제 11호] 스위치박스  2 개용 54 mm [개]</t>
  </si>
  <si>
    <t>59753777111</t>
  </si>
  <si>
    <t>[제 12호] 정션 박스  100*100*50 [EA]</t>
  </si>
  <si>
    <t>61455137894</t>
  </si>
  <si>
    <t>[제 13호] 풀박스  200×200×200 [개]</t>
  </si>
  <si>
    <t>59753857081</t>
  </si>
  <si>
    <t>[제 14호] 케이블트레이  STRAIGHT,St W300x100Hx2.3t [m]</t>
  </si>
  <si>
    <t>59751817222</t>
  </si>
  <si>
    <t>TRAY</t>
  </si>
  <si>
    <t>[제 15호] 케이블트레이  COVER,St W300 [m]</t>
  </si>
  <si>
    <t>59751817334</t>
  </si>
  <si>
    <t>[제 16호] 450/750V 내열비닐절연전선  HFIX 1.38mm(1.5㎟) [M]</t>
  </si>
  <si>
    <t>MM481669623</t>
  </si>
  <si>
    <t>[제 17호] 450/750V 내열비닐절연전선  HFIX 1.78mm(2.5㎟) [M]</t>
  </si>
  <si>
    <t>MM481669624</t>
  </si>
  <si>
    <t>[제 18호] 450/750V 내열비닐절연전선  HFIX 2.25mm(4㎟) [M]</t>
  </si>
  <si>
    <t>E1450667003</t>
  </si>
  <si>
    <t>[제 19호] 접지용비닐절연전선(F-GV)  10㎟ [M]</t>
  </si>
  <si>
    <t>E1450927204</t>
  </si>
  <si>
    <t>[제 20호] 폴리에틸렌 난연케이블  0.6/1kv F-CV 4C×10㎟ [M]</t>
  </si>
  <si>
    <t>E1450287564</t>
  </si>
  <si>
    <t>[제 21호] 매입스위치  250V 1로3구 [개]</t>
  </si>
  <si>
    <t>59301517003</t>
  </si>
  <si>
    <t>[제 22호] 콘센트  매입-접지형, 250V 2구 [개]</t>
  </si>
  <si>
    <t>59350317206</t>
  </si>
  <si>
    <t>[제 23호] 방우콘센트  매입-접지형, 250V 2구 [개]</t>
  </si>
  <si>
    <t>59350317208</t>
  </si>
  <si>
    <t>[제 24호] 화재감지기  열감지기,차동식스포트형 [개]</t>
  </si>
  <si>
    <t>63500197001</t>
  </si>
  <si>
    <t>[제 25호] 배선용 차단기  표준형, 4P 600V 50AF [대]</t>
  </si>
  <si>
    <t>59250327171</t>
  </si>
  <si>
    <t>[제 26호] BGM 스피커  천정매입형(3W) [개]</t>
  </si>
  <si>
    <t>MM062867138</t>
  </si>
  <si>
    <t>[제 27호] 등기구타공  다운라이트 [개소]</t>
  </si>
  <si>
    <t>MM062261035</t>
  </si>
  <si>
    <t>[제 28호] 분전반  L-T(체육관동) PANEL [면]</t>
  </si>
  <si>
    <t>MM062872146</t>
  </si>
  <si>
    <t>[제 29호] 재실센서  화장실용 [EA]</t>
  </si>
  <si>
    <t>MM062261036</t>
  </si>
  <si>
    <t>[제 30호] 조명기구 TYPE A  LED 20W 다운라이트(방습) [개]</t>
  </si>
  <si>
    <t>MM062261037</t>
  </si>
  <si>
    <t>[제 31호] 철거  A TYPE LED 20W 다운라이트 [개]</t>
  </si>
  <si>
    <t>MM062867144</t>
  </si>
  <si>
    <t>[제 32호] 철거  HFIX 1.78mm(2.5㎟) [M]</t>
  </si>
  <si>
    <t>MM062261038</t>
  </si>
  <si>
    <t>[제 33호] 철거  HFIX 2.25mm(4㎟) [M]</t>
  </si>
  <si>
    <t>MM062261039</t>
  </si>
  <si>
    <t>[제 34호] 철거  배선기구 스위치 1,2,3,4구 [개]</t>
  </si>
  <si>
    <t>MM062261042</t>
  </si>
  <si>
    <t>MM062261043</t>
  </si>
  <si>
    <t>263</t>
  </si>
  <si>
    <t>[ 전곡초등학교 화장실개선 전기공사 ]</t>
  </si>
  <si>
    <t>1.전기공사::1-1.전력간선및동력설비공사</t>
  </si>
  <si>
    <t>00101</t>
  </si>
  <si>
    <t>59753017044</t>
  </si>
  <si>
    <t>59759017063</t>
  </si>
  <si>
    <t>59753767231</t>
  </si>
  <si>
    <t>MM300040279</t>
  </si>
  <si>
    <t>E9400177001</t>
  </si>
  <si>
    <t>E9400267005</t>
  </si>
  <si>
    <t>1.전기공사::1-2.전열설비공사</t>
  </si>
  <si>
    <t>00102</t>
  </si>
  <si>
    <t>1.전기공사::1-3.전등설비공사</t>
  </si>
  <si>
    <t>59753017043</t>
  </si>
  <si>
    <t>00103</t>
  </si>
  <si>
    <t>59753767201</t>
  </si>
  <si>
    <t>1.전기공사::1-4.기타설비공사</t>
  </si>
  <si>
    <t>00104</t>
  </si>
  <si>
    <t>1.전기공사::1-5.철거공사</t>
  </si>
  <si>
    <t>59753767271</t>
  </si>
  <si>
    <t>00105</t>
  </si>
  <si>
    <t>2.0</t>
  </si>
  <si>
    <t>001</t>
  </si>
  <si>
    <t>Total</t>
  </si>
  <si>
    <t>간 접 노 무 비</t>
    <phoneticPr fontId="2" type="noConversion"/>
  </si>
  <si>
    <t>( 소      계 )</t>
    <phoneticPr fontId="2" type="noConversion"/>
  </si>
  <si>
    <t>기  계  경  비</t>
    <phoneticPr fontId="2" type="noConversion"/>
  </si>
  <si>
    <t>산 재 보 험 료</t>
    <phoneticPr fontId="2" type="noConversion"/>
  </si>
  <si>
    <t>고 용 보 험 료</t>
    <phoneticPr fontId="2" type="noConversion"/>
  </si>
  <si>
    <t>(노무비) * 1.01 %</t>
  </si>
  <si>
    <t>기  타  경  비</t>
    <phoneticPr fontId="2" type="noConversion"/>
  </si>
  <si>
    <t>일 반 관 리 비</t>
    <phoneticPr fontId="2" type="noConversion"/>
  </si>
  <si>
    <t>이          윤</t>
    <phoneticPr fontId="2" type="noConversion"/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</si>
  <si>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</si>
  <si>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</si>
  <si>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</si>
  <si>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</si>
  <si>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</si>
  <si>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</si>
  <si>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(직접 노무비) * 17.5 %</t>
  </si>
  <si>
    <t>(노무비) * 3.56 %</t>
  </si>
  <si>
    <t>(재료+노무) * 5 %</t>
  </si>
  <si>
    <t>석 면 분 담 금</t>
    <phoneticPr fontId="2" type="noConversion"/>
  </si>
  <si>
    <t>(노무비) * 0.006 %</t>
  </si>
  <si>
    <t>임금채권부담금</t>
    <phoneticPr fontId="2" type="noConversion"/>
  </si>
  <si>
    <t>(노무비) * 0.09 %</t>
  </si>
  <si>
    <t>(노무+경비+일반관리비) * 15 %</t>
  </si>
  <si>
    <t>공사손해보험료</t>
    <phoneticPr fontId="2" type="noConversion"/>
  </si>
  <si>
    <t>(보험가입대상공사총원가) * 0.26477 %</t>
  </si>
  <si>
    <t>( 순 공 사 비 계 )</t>
    <phoneticPr fontId="2" type="noConversion"/>
  </si>
  <si>
    <t>본 파일은 이지테크에서 2번 옵션으로 만들었습니다.</t>
  </si>
  <si>
    <t>스마트파워</t>
    <phoneticPr fontId="2" type="noConversion"/>
  </si>
  <si>
    <t>엠파워</t>
    <phoneticPr fontId="2" type="noConversion"/>
  </si>
  <si>
    <t>이룸파워</t>
    <phoneticPr fontId="2" type="noConversion"/>
  </si>
  <si>
    <t>공사기간: 2개월</t>
    <phoneticPr fontId="2" type="noConversion"/>
  </si>
  <si>
    <t>퇴 직 금 공 제</t>
    <phoneticPr fontId="2" type="noConversion"/>
  </si>
  <si>
    <t>건 강 보 험 료</t>
  </si>
  <si>
    <t>연 금 보 험 료</t>
  </si>
  <si>
    <t>노인장기요양보험료</t>
  </si>
  <si>
    <t>(직접 노무비) * 2.3 %</t>
    <phoneticPr fontId="2" type="noConversion"/>
  </si>
  <si>
    <t>(직접 노무비) * 3.595%</t>
    <phoneticPr fontId="2" type="noConversion"/>
  </si>
  <si>
    <t>(직접 노무비) * 4.75%</t>
    <phoneticPr fontId="2" type="noConversion"/>
  </si>
  <si>
    <t>(건강보험료) * 13.14%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</si>
  <si>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</si>
  <si>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</si>
  <si>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</si>
  <si>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천원단위절사</t>
    <phoneticPr fontId="2" type="noConversion"/>
  </si>
  <si>
    <t>(재료+노무+경비) * 8 %</t>
    <phoneticPr fontId="2" type="noConversion"/>
  </si>
  <si>
    <t>22 mm 고장력-비방수</t>
    <phoneticPr fontId="2" type="noConversion"/>
  </si>
  <si>
    <t>아연도 36 mm</t>
  </si>
  <si>
    <t>아연도 36 mm</t>
    <phoneticPr fontId="2" type="noConversion"/>
  </si>
  <si>
    <t>36 mm 고장력-방수</t>
    <phoneticPr fontId="2" type="noConversion"/>
  </si>
  <si>
    <t>22 mm 고장력-방수</t>
    <phoneticPr fontId="2" type="noConversion"/>
  </si>
  <si>
    <t>1101</t>
  </si>
  <si>
    <t>가요콘넥터</t>
  </si>
  <si>
    <t>22mm 고장력 방수</t>
  </si>
  <si>
    <t>36mm 고장력 방수</t>
  </si>
  <si>
    <t>100×100×100</t>
  </si>
  <si>
    <t>100×100×100</t>
    <phoneticPr fontId="2" type="noConversion"/>
  </si>
  <si>
    <t>U CHANNEL</t>
  </si>
  <si>
    <t>41x41x2.6t</t>
  </si>
  <si>
    <t>Μ</t>
  </si>
  <si>
    <t>PIPE CLAMP</t>
  </si>
  <si>
    <t>36C</t>
  </si>
  <si>
    <t>I-643</t>
  </si>
  <si>
    <t>F-CV CABLE(0.6/1kv)</t>
  </si>
  <si>
    <t>2C×10㎟</t>
  </si>
  <si>
    <t>3C×2.5㎟</t>
  </si>
  <si>
    <t>방화폼</t>
  </si>
  <si>
    <t>리터</t>
  </si>
  <si>
    <t>방화폼용 폼건</t>
  </si>
  <si>
    <t>PN-PH</t>
  </si>
  <si>
    <t>삼성</t>
  </si>
  <si>
    <t>스페이스</t>
  </si>
  <si>
    <t>동성</t>
  </si>
  <si>
    <t>방수공</t>
  </si>
  <si>
    <t>특별인부</t>
  </si>
  <si>
    <t>56800017200</t>
  </si>
  <si>
    <t>S56800017200</t>
  </si>
  <si>
    <t/>
  </si>
  <si>
    <t>59759017054</t>
  </si>
  <si>
    <t>3913170810036337</t>
  </si>
  <si>
    <t>[제 35호] 철거  연결용 박스 [개]</t>
    <phoneticPr fontId="2" type="noConversion"/>
  </si>
  <si>
    <t>[제 36호] PIPE SUPPORT(벽체)  36 C [개소]</t>
    <phoneticPr fontId="2" type="noConversion"/>
  </si>
  <si>
    <t>제 36호</t>
  </si>
  <si>
    <t>36 C [개소]</t>
    <phoneticPr fontId="2" type="noConversion"/>
  </si>
  <si>
    <t>PIPE SUPPORT(벽체)</t>
  </si>
  <si>
    <t>PIPE SUPPORT(벽체)</t>
    <phoneticPr fontId="2" type="noConversion"/>
  </si>
  <si>
    <t>개</t>
    <phoneticPr fontId="2" type="noConversion"/>
  </si>
  <si>
    <t>29</t>
  </si>
  <si>
    <t>내선전공</t>
    <phoneticPr fontId="2" type="noConversion"/>
  </si>
  <si>
    <t>저압케이블전공</t>
    <phoneticPr fontId="2" type="noConversion"/>
  </si>
  <si>
    <t>특별인부</t>
    <phoneticPr fontId="2" type="noConversion"/>
  </si>
  <si>
    <t>방수공</t>
    <phoneticPr fontId="2" type="noConversion"/>
  </si>
  <si>
    <t>노할%</t>
    <phoneticPr fontId="2" type="noConversion"/>
  </si>
  <si>
    <t>공종줄</t>
    <phoneticPr fontId="2" type="noConversion"/>
  </si>
  <si>
    <t>1.전기공사::1-1.냉난방공사</t>
  </si>
  <si>
    <t>0101</t>
  </si>
  <si>
    <t>3913170610034835</t>
  </si>
  <si>
    <t>010102</t>
  </si>
  <si>
    <t>3913170620174410</t>
  </si>
  <si>
    <t>가요전선관</t>
  </si>
  <si>
    <t>16mm 비방수</t>
  </si>
  <si>
    <t>3913170620174471</t>
  </si>
  <si>
    <t>3913170620174473</t>
  </si>
  <si>
    <t>Outlet Box</t>
  </si>
  <si>
    <t>4각 54㎜</t>
  </si>
  <si>
    <t>3912130820174715</t>
  </si>
  <si>
    <t>Box Cover</t>
  </si>
  <si>
    <t>4각</t>
  </si>
  <si>
    <t>3912130310035796</t>
  </si>
  <si>
    <t>PULL BOX</t>
  </si>
  <si>
    <t>HFIX WIRE(단선)</t>
  </si>
  <si>
    <t>2.5㎟</t>
  </si>
  <si>
    <t>F-GV WIRE</t>
  </si>
  <si>
    <t>2612162920683905</t>
  </si>
  <si>
    <t>2612162920683921</t>
  </si>
  <si>
    <t>InMastDBNonCode</t>
  </si>
  <si>
    <t>56900017029</t>
  </si>
  <si>
    <t>벽관통</t>
  </si>
  <si>
    <t>150mm 이하</t>
  </si>
  <si>
    <t>56900017118</t>
  </si>
  <si>
    <t>인건비계상</t>
  </si>
  <si>
    <t>가요전선관(재사용철거)</t>
  </si>
  <si>
    <t>고장력 방수42 mm</t>
  </si>
  <si>
    <t>가요전선관(재설치)</t>
  </si>
  <si>
    <t>F-GV WIRE(재사용철거)</t>
  </si>
  <si>
    <t>16㎟</t>
  </si>
  <si>
    <t>F-GV WIRE(재설치)</t>
  </si>
  <si>
    <t>F-CV CABLE(재사용철거)</t>
  </si>
  <si>
    <t>4C×16㎟</t>
  </si>
  <si>
    <t>전기5-11</t>
  </si>
  <si>
    <t>F-CV CABLE(재설치)</t>
  </si>
  <si>
    <t>기존 실내기 전원선 재결선</t>
  </si>
  <si>
    <t>기존 실내기 전원선 결선해체</t>
  </si>
  <si>
    <t>분전반(철거)</t>
  </si>
  <si>
    <t>1.서울반도체고등학교 학생식당 냉난방개선 전기공사::1-1.냉난방공사</t>
    <phoneticPr fontId="2" type="noConversion"/>
  </si>
  <si>
    <t>[ 서울반도체고등학교 학생식당 냉난방개선 전기공사 ] - 노임 산출근거</t>
    <phoneticPr fontId="2" type="noConversion"/>
  </si>
  <si>
    <t>[ 서울반도체고등학교 학생식당 냉난방개선 전기공사 ]</t>
    <phoneticPr fontId="2" type="noConversion"/>
  </si>
  <si>
    <t>59750337004</t>
  </si>
  <si>
    <t>59753017003</t>
  </si>
  <si>
    <t>010104</t>
  </si>
  <si>
    <t>MM496797030</t>
  </si>
  <si>
    <t>MM496797032</t>
  </si>
  <si>
    <t>MM618792343</t>
  </si>
  <si>
    <t>3912120220176447</t>
  </si>
  <si>
    <t>MM618792345</t>
  </si>
  <si>
    <t>3912120220176449</t>
  </si>
  <si>
    <t>59753767251</t>
  </si>
  <si>
    <t>59753857021</t>
  </si>
  <si>
    <t>E1450287524</t>
  </si>
  <si>
    <t>E1450287538</t>
  </si>
  <si>
    <t>MM996337455</t>
  </si>
  <si>
    <t>MM996337457</t>
  </si>
  <si>
    <t>MM934332953</t>
  </si>
  <si>
    <t>MM060264559</t>
  </si>
  <si>
    <t>MM060264558</t>
  </si>
  <si>
    <t>MM937497202</t>
  </si>
  <si>
    <t>MM937497243</t>
  </si>
  <si>
    <t>MM946568502</t>
  </si>
  <si>
    <t>MM946568503</t>
  </si>
  <si>
    <t>MM059756953</t>
  </si>
  <si>
    <t>MM059756952</t>
  </si>
  <si>
    <t>MM059756955</t>
  </si>
  <si>
    <t>MM060264551</t>
  </si>
  <si>
    <t>36 C</t>
  </si>
  <si>
    <t>36호</t>
    <phoneticPr fontId="2" type="noConversion"/>
  </si>
  <si>
    <t>1.전곡초등학교 화장실개선 전기공사</t>
    <phoneticPr fontId="2" type="noConversion"/>
  </si>
  <si>
    <t>1. [전곡초등학교 화장실개선 전기공사]</t>
    <phoneticPr fontId="2" type="noConversion"/>
  </si>
  <si>
    <t>가.전기공사</t>
    <phoneticPr fontId="2" type="noConversion"/>
  </si>
  <si>
    <t>2. [서울반도체고 냉난방 개선 전기공사]</t>
    <phoneticPr fontId="2" type="noConversion"/>
  </si>
  <si>
    <t>1-1.냉난방공사</t>
    <phoneticPr fontId="2" type="noConversion"/>
  </si>
  <si>
    <t>[ 전곡초 외 1교(반도체고) 화장실 및 냉난방개선 전기공사 ]</t>
    <phoneticPr fontId="2" type="noConversion"/>
  </si>
  <si>
    <t>[ 전곡초 외 1교(반도체고) 화장실 및 냉난방개선 전기공사 ] - 일위대가목차</t>
    <phoneticPr fontId="2" type="noConversion"/>
  </si>
  <si>
    <t>[ 전곡초 외 1교(반도체고) 화장실 및 냉난방개선 전기공사] - 일위대가표</t>
    <phoneticPr fontId="2" type="noConversion"/>
  </si>
  <si>
    <t>[ 전곡초 외 1교(반도체고) 화장실 및 냉난방개선 전기공사 ] - 일위노임 산출근거</t>
    <phoneticPr fontId="2" type="noConversion"/>
  </si>
  <si>
    <t>[ 전곡초 외 1교(반도체고) 화장실 및 냉난방개선 전기공사 ] - 단가조사서(1/6단가:2026년07월)</t>
    <phoneticPr fontId="2" type="noConversion"/>
  </si>
  <si>
    <t>전곡초 외 1교(반도체고) 화장실 및 냉난방개선 전기공사</t>
    <phoneticPr fontId="2" type="noConversion"/>
  </si>
  <si>
    <t>전곡초</t>
    <phoneticPr fontId="2" type="noConversion"/>
  </si>
  <si>
    <t>반도체고</t>
    <phoneticPr fontId="2" type="noConversion"/>
  </si>
  <si>
    <t>합계</t>
    <phoneticPr fontId="2" type="noConversion"/>
  </si>
  <si>
    <t>천원단위절사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</si>
</sst>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,###"/>
    <numFmt numFmtId="178" formatCode="#,###;\-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체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9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7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 indent="1"/>
    </xf>
    <xf numFmtId="49" fontId="4" fillId="0" borderId="8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9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/>
    <xf numFmtId="178" fontId="4" fillId="0" borderId="3" xfId="0" applyNumberFormat="1" applyFont="1" applyBorder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178" fontId="4" fillId="0" borderId="0" xfId="0" applyNumberFormat="1" applyFont="1" applyAlignment="1">
      <alignment vertical="center"/>
    </xf>
    <xf numFmtId="178" fontId="4" fillId="0" borderId="3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vertical="center"/>
    </xf>
    <xf numFmtId="49" fontId="4" fillId="3" borderId="12" xfId="0" applyNumberFormat="1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0" fontId="10" fillId="3" borderId="1" xfId="0" applyFont="1" applyFill="1" applyBorder="1"/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49" fontId="3" fillId="0" borderId="0" xfId="0" applyNumberFormat="1" applyFont="1" applyAlignment="1">
      <alignment horizontal="left" indent="1"/>
    </xf>
    <xf numFmtId="49" fontId="4" fillId="0" borderId="2" xfId="0" applyNumberFormat="1" applyFont="1" applyBorder="1" applyAlignment="1">
      <alignment horizontal="left" vertical="center" indent="1"/>
    </xf>
    <xf numFmtId="49" fontId="4" fillId="0" borderId="2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178" fontId="0" fillId="0" borderId="1" xfId="0" applyNumberFormat="1" applyBorder="1"/>
    <xf numFmtId="0" fontId="4" fillId="0" borderId="0" xfId="0" applyFont="1" applyBorder="1" applyAlignment="1">
      <alignment vertical="center"/>
    </xf>
    <xf numFmtId="178" fontId="12" fillId="5" borderId="11" xfId="0" applyNumberFormat="1" applyFont="1" applyFill="1" applyBorder="1" applyAlignment="1">
      <alignment vertical="center"/>
    </xf>
    <xf numFmtId="49" fontId="12" fillId="5" borderId="10" xfId="0" applyNumberFormat="1" applyFont="1" applyFill="1" applyBorder="1" applyAlignment="1">
      <alignment vertical="center"/>
    </xf>
    <xf numFmtId="0" fontId="13" fillId="0" borderId="0" xfId="0" applyFont="1" applyFill="1"/>
    <xf numFmtId="49" fontId="13" fillId="0" borderId="0" xfId="0" applyNumberFormat="1" applyFont="1" applyFill="1"/>
    <xf numFmtId="178" fontId="14" fillId="0" borderId="0" xfId="0" applyNumberFormat="1" applyFont="1" applyFill="1" applyBorder="1" applyAlignment="1"/>
    <xf numFmtId="0" fontId="13" fillId="0" borderId="0" xfId="0" applyFont="1" applyFill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/>
    <xf numFmtId="0" fontId="13" fillId="0" borderId="1" xfId="0" applyNumberFormat="1" applyFont="1" applyFill="1" applyBorder="1"/>
    <xf numFmtId="178" fontId="13" fillId="0" borderId="1" xfId="0" applyNumberFormat="1" applyFont="1" applyFill="1" applyBorder="1"/>
    <xf numFmtId="0" fontId="13" fillId="0" borderId="1" xfId="0" applyFont="1" applyFill="1" applyBorder="1"/>
    <xf numFmtId="0" fontId="13" fillId="0" borderId="0" xfId="0" applyNumberFormat="1" applyFont="1" applyFill="1"/>
    <xf numFmtId="178" fontId="13" fillId="0" borderId="0" xfId="0" applyNumberFormat="1" applyFont="1" applyFill="1"/>
    <xf numFmtId="0" fontId="13" fillId="0" borderId="0" xfId="0" applyFont="1" applyFill="1" applyAlignment="1">
      <alignment horizontal="center"/>
    </xf>
    <xf numFmtId="178" fontId="13" fillId="0" borderId="1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/>
    </xf>
    <xf numFmtId="178" fontId="13" fillId="0" borderId="1" xfId="1" applyNumberFormat="1" applyFont="1" applyFill="1" applyBorder="1"/>
    <xf numFmtId="0" fontId="13" fillId="0" borderId="0" xfId="0" applyNumberFormat="1" applyFont="1" applyFill="1" applyAlignment="1">
      <alignment horizontal="center"/>
    </xf>
    <xf numFmtId="178" fontId="4" fillId="0" borderId="16" xfId="0" applyNumberFormat="1" applyFont="1" applyBorder="1" applyAlignment="1">
      <alignment vertical="center"/>
    </xf>
    <xf numFmtId="178" fontId="4" fillId="0" borderId="19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78" fontId="12" fillId="0" borderId="1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178" fontId="12" fillId="0" borderId="25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49" fontId="4" fillId="0" borderId="20" xfId="0" applyNumberFormat="1" applyFont="1" applyBorder="1" applyAlignment="1">
      <alignment horizontal="left" vertical="center" indent="2"/>
    </xf>
    <xf numFmtId="49" fontId="4" fillId="0" borderId="1" xfId="0" applyNumberFormat="1" applyFont="1" applyBorder="1" applyAlignment="1">
      <alignment horizontal="left" vertical="center" indent="2"/>
    </xf>
    <xf numFmtId="49" fontId="12" fillId="5" borderId="23" xfId="0" applyNumberFormat="1" applyFont="1" applyFill="1" applyBorder="1" applyAlignment="1">
      <alignment horizontal="left" vertical="center" indent="2"/>
    </xf>
    <xf numFmtId="49" fontId="12" fillId="5" borderId="11" xfId="0" applyNumberFormat="1" applyFont="1" applyFill="1" applyBorder="1" applyAlignment="1">
      <alignment horizontal="left" vertical="center" indent="2"/>
    </xf>
    <xf numFmtId="49" fontId="4" fillId="0" borderId="19" xfId="0" applyNumberFormat="1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178" fontId="4" fillId="0" borderId="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5" fillId="0" borderId="17" xfId="0" applyNumberFormat="1" applyFont="1" applyBorder="1" applyAlignment="1">
      <alignment horizontal="left"/>
    </xf>
    <xf numFmtId="49" fontId="13" fillId="0" borderId="19" xfId="0" applyNumberFormat="1" applyFont="1" applyFill="1" applyBorder="1" applyAlignment="1"/>
    <xf numFmtId="0" fontId="14" fillId="0" borderId="22" xfId="0" applyFont="1" applyFill="1" applyBorder="1" applyAlignment="1"/>
    <xf numFmtId="0" fontId="14" fillId="0" borderId="21" xfId="0" applyFont="1" applyFill="1" applyBorder="1" applyAlignment="1"/>
    <xf numFmtId="49" fontId="13" fillId="0" borderId="0" xfId="0" applyNumberFormat="1" applyFont="1" applyFill="1" applyBorder="1" applyAlignment="1">
      <alignment horizontal="left" indent="1"/>
    </xf>
    <xf numFmtId="0" fontId="14" fillId="0" borderId="0" xfId="0" applyFont="1" applyFill="1" applyBorder="1" applyAlignment="1"/>
    <xf numFmtId="0" fontId="13" fillId="0" borderId="0" xfId="0" applyFont="1" applyFill="1" applyAlignment="1">
      <alignment horizontal="center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left"/>
    </xf>
    <xf numFmtId="49" fontId="4" fillId="0" borderId="21" xfId="0" applyNumberFormat="1" applyFont="1" applyBorder="1" applyAlignment="1">
      <alignment horizontal="left"/>
    </xf>
    <xf numFmtId="49" fontId="3" fillId="0" borderId="17" xfId="0" applyNumberFormat="1" applyFont="1" applyBorder="1" applyAlignment="1">
      <alignment horizontal="left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/>
    <xf numFmtId="0" fontId="0" fillId="0" borderId="17" xfId="0" applyBorder="1" applyAlignment="1">
      <alignment horizontal="left"/>
    </xf>
    <xf numFmtId="49" fontId="0" fillId="0" borderId="2" xfId="0" applyNumberFormat="1" applyBorder="1"/>
    <xf numFmtId="0" fontId="0" fillId="0" borderId="2" xfId="0" applyBorder="1" applyAlignment="1">
      <alignment horizont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</cellXfs>
  <cellStyles count="3">
    <cellStyle name="쉼표 [0]" xfId="1" builtinId="6"/>
    <cellStyle name="통화 2" xfId="2" xr:uid="{27C32B49-62D7-4251-A293-ECDEEA69E60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27.xml"/><Relationship Id="rId21" Type="http://schemas.openxmlformats.org/officeDocument/2006/relationships/externalLink" Target="externalLinks/externalLink9.xml"/><Relationship Id="rId34" Type="http://schemas.openxmlformats.org/officeDocument/2006/relationships/externalLink" Target="externalLinks/externalLink22.xml"/><Relationship Id="rId42" Type="http://schemas.openxmlformats.org/officeDocument/2006/relationships/externalLink" Target="externalLinks/externalLink30.xml"/><Relationship Id="rId47" Type="http://schemas.openxmlformats.org/officeDocument/2006/relationships/externalLink" Target="externalLinks/externalLink35.xml"/><Relationship Id="rId50" Type="http://schemas.openxmlformats.org/officeDocument/2006/relationships/externalLink" Target="externalLinks/externalLink38.xml"/><Relationship Id="rId55" Type="http://schemas.openxmlformats.org/officeDocument/2006/relationships/externalLink" Target="externalLinks/externalLink4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9" Type="http://schemas.openxmlformats.org/officeDocument/2006/relationships/externalLink" Target="externalLinks/externalLink17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40" Type="http://schemas.openxmlformats.org/officeDocument/2006/relationships/externalLink" Target="externalLinks/externalLink28.xml"/><Relationship Id="rId45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1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1.xml"/><Relationship Id="rId48" Type="http://schemas.openxmlformats.org/officeDocument/2006/relationships/externalLink" Target="externalLinks/externalLink36.xml"/><Relationship Id="rId56" Type="http://schemas.openxmlformats.org/officeDocument/2006/relationships/externalLink" Target="externalLinks/externalLink44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46" Type="http://schemas.openxmlformats.org/officeDocument/2006/relationships/externalLink" Target="externalLinks/externalLink34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9.xml"/><Relationship Id="rId54" Type="http://schemas.openxmlformats.org/officeDocument/2006/relationships/externalLink" Target="externalLinks/externalLink4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36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37.xml"/><Relationship Id="rId57" Type="http://schemas.openxmlformats.org/officeDocument/2006/relationships/externalLink" Target="externalLinks/externalLink4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9.xml"/><Relationship Id="rId44" Type="http://schemas.openxmlformats.org/officeDocument/2006/relationships/externalLink" Target="externalLinks/externalLink32.xml"/><Relationship Id="rId52" Type="http://schemas.openxmlformats.org/officeDocument/2006/relationships/externalLink" Target="externalLinks/externalLink40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6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&#45208;&#51032;&#50641;&#49464;&#47336;\&#44221;&#4851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0.&#51064;&#52380;&#44397;&#51228;&#44277;&#54637;&#52384;&#46020;\1.&#44608;&#54252;&#44277;&#54637;&#51221;&#44144;&#51109;\2.&#44228;&#49328;&#49436;\M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My%20Documents\&#52280;&#44256;&#50857;&#48512;&#54364;&#45824;&#44032;\LOTUS\9605P\BB_C-BD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project-2\020902\04-&#48169;&#51060;&#46041;&#50724;&#54588;&#49828;&#53588;(020909)\&#44228;&#49328;&#49436;(0909)\&#51204;&#44592;&#44228;&#49328;&#49436;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My%20Documents\&#44221;&#48513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&#45208;&#51032;&#50641;&#49464;&#47336;\9&#54840;&#49440;&#52509;&#44292;&#45236;&#50669;\&#51228;&#50504;&#49444;&#44228;&#44277;&#49324;&#48708;\&#51221;&#44144;&#51109;&#54364;&#51456;&#44277;&#49324;&#4870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MAYBE\&#51088;&#51116;&#47932;&#4704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LIM\&#51068;&#509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008;&#55148;\C\1.Projects2002\&#50896;&#45817;&#50500;&#54028;&#53944;&#49888;&#52629;\2002&#51068;&#50948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&#45208;&#51032;&#50641;&#49464;&#47336;\9&#54840;&#49440;&#52509;&#44292;&#45236;&#50669;\&#51204;&#44592;&#44277;&#49324;&#45236;&#50669;\project\A04(tg1)\&#45225;&#54408;&#46020;&#49436;\DOC\&#45236;&#50669;&#49436;(&#49892;)\2000.10&#50900;\A04CA001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Bjw.Dwg\&#51221;&#44288;&#49328;&#50629;&#45800;&#51648;\&#49340;&#50689;&#44148;&#49444;\&#51221;&#44288;&#46020;&#49436;\&#45236;&#50669;&#49436;\IC&#52509;&#44292;&#49444;&#44228;&#45236;&#50669;&#49436;020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노무비"/>
      <sheetName val="간선계산"/>
      <sheetName val="일위대가(계측기설치)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날개벽"/>
      <sheetName val="__"/>
      <sheetName val="신우"/>
      <sheetName val="설직재-1"/>
      <sheetName val="공통자료"/>
      <sheetName val="노무"/>
      <sheetName val="2F 회의실견적(5_14 일대)"/>
      <sheetName val="금액내역서"/>
      <sheetName val="J直材4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적용단가"/>
      <sheetName val="노임"/>
      <sheetName val="공사비예산서(토목분)"/>
      <sheetName val="조명율표"/>
      <sheetName val="단면 (2)"/>
      <sheetName val="집수정"/>
      <sheetName val="Y-WORK"/>
      <sheetName val="날1"/>
      <sheetName val="01"/>
      <sheetName val="자재단가비교표"/>
      <sheetName val="산출2-기기동력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서"/>
      <sheetName val="원가계산서 "/>
      <sheetName val="#REF"/>
      <sheetName val="평가데이터"/>
      <sheetName val="연결임시"/>
      <sheetName val="일반공사"/>
      <sheetName val="전기"/>
      <sheetName val="견적사양비교표"/>
      <sheetName val="Sheet1 (2)"/>
      <sheetName val="설계조건"/>
      <sheetName val="목표세부명세"/>
      <sheetName val="공문"/>
      <sheetName val="손익분석"/>
      <sheetName val="2006기계경비산출표"/>
      <sheetName val="결과조달"/>
      <sheetName val="6PILE  (돌출)"/>
      <sheetName val="Sheet1"/>
      <sheetName val="C-직노1"/>
      <sheetName val="D-경비1"/>
      <sheetName val="CTEMCOST"/>
      <sheetName val="ABUT수량-A1"/>
      <sheetName val="2.김녕사굴기설전기시설물철거공사산출"/>
      <sheetName val="제직재"/>
      <sheetName val="원가"/>
      <sheetName val="7.1 자재단가표(케이블)"/>
      <sheetName val="단위수량"/>
      <sheetName val="기계경비"/>
      <sheetName val="경영상태"/>
      <sheetName val="사통"/>
      <sheetName val="N賃率-職"/>
      <sheetName val="20관리비율"/>
      <sheetName val="수량산출"/>
      <sheetName val="반중력식옹벽"/>
      <sheetName val="국공유지및사유지"/>
      <sheetName val="3.공통공사대비"/>
      <sheetName val="단가조사"/>
      <sheetName val="교각1"/>
      <sheetName val="입찰안"/>
      <sheetName val="AC포장수량"/>
      <sheetName val="XZLC004_PART2"/>
      <sheetName val="BLR-S"/>
      <sheetName val="총괄내역서"/>
      <sheetName val="데이타"/>
      <sheetName val="DATA"/>
      <sheetName val=""/>
      <sheetName val="관급자재집계"/>
      <sheetName val="견적의뢰서"/>
      <sheetName val="2000전체분"/>
      <sheetName val="200"/>
      <sheetName val="공사비증감"/>
      <sheetName val="예가표"/>
      <sheetName val="북방3터널"/>
      <sheetName val="관로토공집계표"/>
      <sheetName val="공사내역"/>
      <sheetName val="MOTOR"/>
      <sheetName val="상-교대(A1-A2)"/>
      <sheetName val="설계예산서"/>
      <sheetName val="40총괄"/>
      <sheetName val="40집계"/>
      <sheetName val="_____C_My_Documents_dacom_____2"/>
      <sheetName val="단면_(2)"/>
      <sheetName val="2F_회의실견적(5_14_일대)"/>
      <sheetName val="원가계산서_"/>
      <sheetName val="Sheet1_(2)"/>
      <sheetName val="6PILE__(돌출)"/>
      <sheetName val="Sheet3"/>
      <sheetName val="woo(mac)"/>
      <sheetName val="방음벽기초"/>
      <sheetName val="내역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일위대가(계측기설치)"/>
      <sheetName val="금액"/>
      <sheetName val="숫자를 한글로"/>
      <sheetName val="빨간글꼴만 합하기"/>
      <sheetName val="셀에 한칸씩삽입"/>
      <sheetName val="내역서표지"/>
      <sheetName val="공사원가계산서"/>
      <sheetName val="집계표"/>
      <sheetName val="관급내역집계표"/>
      <sheetName val="내역서"/>
      <sheetName val="일위대가"/>
      <sheetName val="관급공량산출서"/>
      <sheetName val="단가비교표"/>
      <sheetName val="수량집계(경관조명)"/>
      <sheetName val="수량집계(보행등)"/>
      <sheetName val="수량산출서(led)"/>
      <sheetName val="노임,중기"/>
      <sheetName val="1.전기인입기설선방주철거공사"/>
      <sheetName val="2.김녕사굴기설전기시설물철거공사"/>
      <sheetName val="3.피뢰침접지설비공사"/>
      <sheetName val="전기단가비교표"/>
      <sheetName val="일위대가 (2)"/>
      <sheetName val="1. 전기인입기설선방주철거산출"/>
      <sheetName val="2.김녕사굴기설전기시설물철거공사산출"/>
      <sheetName val="내역서-관급"/>
      <sheetName val="횡배수관토공수량"/>
      <sheetName val="경북"/>
      <sheetName val="간선계산"/>
      <sheetName val="G.R300경비"/>
      <sheetName val="설직재-1"/>
      <sheetName val="차선도색현황"/>
      <sheetName val="인건-측정"/>
      <sheetName val="품목"/>
      <sheetName val="9GNG운반"/>
      <sheetName val="산출"/>
      <sheetName val="직노"/>
      <sheetName val="Sheet1"/>
      <sheetName val="전기2005"/>
      <sheetName val="통신2005"/>
      <sheetName val="시중노임단가"/>
      <sheetName val="공사원가계산"/>
      <sheetName val="수량산출서"/>
      <sheetName val="방송시스템(내역서)"/>
      <sheetName val="CCTV(내역서)"/>
      <sheetName val="공사(내역서)"/>
      <sheetName val="방송시스템(자재단가)"/>
      <sheetName val="CCTV(자재단가)"/>
      <sheetName val="CCTV(노무비산출)"/>
      <sheetName val="방송시스템(노무비산출)"/>
      <sheetName val="수량산출"/>
      <sheetName val="통신설비공사(공량산출)"/>
      <sheetName val="5-1.무선조명제어"/>
      <sheetName val="중앙관제장치"/>
      <sheetName val="LCP - M"/>
      <sheetName val="LCP - R1,R2,L1,L2"/>
      <sheetName val="검사원"/>
      <sheetName val="원가"/>
      <sheetName val="중총괄"/>
      <sheetName val="소총괄"/>
      <sheetName val="내역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처리단락"/>
      <sheetName val="조명율표"/>
      <sheetName val="전차선로 물량표"/>
      <sheetName val="DAN"/>
      <sheetName val="Sheet5"/>
      <sheetName val="증감대비"/>
      <sheetName val="대치판정"/>
      <sheetName val="DATA"/>
      <sheetName val="2006기계경비산출표"/>
      <sheetName val="양천구 설계예산서"/>
      <sheetName val="기존단가 (2)"/>
      <sheetName val="날개벽"/>
      <sheetName val="물질수지(2011)"/>
      <sheetName val="INPUT-DATA"/>
      <sheetName val="물질수지"/>
      <sheetName val="자재단가"/>
      <sheetName val="설계명세서"/>
      <sheetName val="수량집계"/>
      <sheetName val="자탐_유도등"/>
      <sheetName val="복구량산정_및_전용회선_사용"/>
      <sheetName val="전차선로_물량표"/>
      <sheetName val="G_R300경비"/>
      <sheetName val="일위대가_(2)"/>
      <sheetName val="1_전기인입기설선방주철거공사"/>
      <sheetName val="2_김녕사굴기설전기시설물철거공사"/>
      <sheetName val="3_피뢰침접지설비공사"/>
      <sheetName val="1__전기인입기설선방주철거산출"/>
      <sheetName val="2_김녕사굴기설전기시설물철거공사산출"/>
      <sheetName val="5-1_무선조명제어"/>
      <sheetName val="LCP_-_M"/>
      <sheetName val="LCP_-_R1,R2,L1,L2"/>
      <sheetName val="숫자를_한글로"/>
      <sheetName val="빨간글꼴만_합하기"/>
      <sheetName val="셀에_한칸씩삽입"/>
      <sheetName val="양천구_설계예산서"/>
      <sheetName val="4)유동표"/>
      <sheetName val="진주방향"/>
      <sheetName val="마산방향"/>
      <sheetName val="choose"/>
      <sheetName val="#REF"/>
      <sheetName val="3.공통공사대비"/>
      <sheetName val="설치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노무비"/>
      <sheetName val="원가계산서"/>
      <sheetName val="3"/>
      <sheetName val="단위단가"/>
      <sheetName val="I一般比"/>
      <sheetName val="N賃率-職"/>
      <sheetName val="MOTOR"/>
      <sheetName val="직노"/>
      <sheetName val="내역서"/>
      <sheetName val="J直材4"/>
      <sheetName val="전차선로 물량표"/>
      <sheetName val="포장복구집계"/>
      <sheetName val="CAT_5"/>
      <sheetName val="집계표"/>
      <sheetName val="소각장스케줄"/>
      <sheetName val="설계요율"/>
      <sheetName val="단가표"/>
      <sheetName val="기본DATA"/>
      <sheetName val="지급자재"/>
      <sheetName val="ABUT수량-A1"/>
      <sheetName val="wall"/>
      <sheetName val="Front"/>
      <sheetName val="증감대비"/>
      <sheetName val="수량산출1"/>
      <sheetName val="자재단가표"/>
      <sheetName val="MCC제원"/>
      <sheetName val="DATA"/>
      <sheetName val="총괄표"/>
      <sheetName val="9GNG운반"/>
      <sheetName val="갑지1"/>
      <sheetName val="정화조동내역"/>
      <sheetName val="도장수량(하1)"/>
      <sheetName val="주형"/>
      <sheetName val="노임단가표"/>
      <sheetName val="Curves"/>
      <sheetName val="Tables"/>
      <sheetName val="CABdata"/>
      <sheetName val="SP-B1"/>
      <sheetName val="백암비스타내역"/>
      <sheetName val="식재총괄"/>
      <sheetName val="VENT"/>
      <sheetName val="BQ"/>
      <sheetName val="EACT10"/>
      <sheetName val="정부노임단가"/>
      <sheetName val="산출근거"/>
      <sheetName val="TR_조건"/>
      <sheetName val="복구량산정_및_전용회선_사용"/>
      <sheetName val="2F 회의실견적(5_14 일대)"/>
      <sheetName val="Sheet4"/>
      <sheetName val="환율"/>
      <sheetName val="Sheet5"/>
      <sheetName val="목차"/>
      <sheetName val="견적사양비교표"/>
      <sheetName val="일위대가목록"/>
      <sheetName val="내역서-CCTV"/>
      <sheetName val="내역"/>
      <sheetName val="일위대가(계측기설치)"/>
      <sheetName val="참조"/>
      <sheetName val="실행내역"/>
      <sheetName val="당초"/>
      <sheetName val="AIR SHOWER(3인용)"/>
      <sheetName val="자재표"/>
      <sheetName val="공정코드"/>
      <sheetName val="CABLE SIZE-3"/>
      <sheetName val="매립"/>
      <sheetName val="인건비"/>
      <sheetName val="전선"/>
      <sheetName val="일위목록"/>
      <sheetName val="요율"/>
      <sheetName val="일위대가"/>
      <sheetName val="노임"/>
      <sheetName val="계림(함평)"/>
      <sheetName val="계림(장성)"/>
      <sheetName val="SLAB근거-1"/>
      <sheetName val="Requirements"/>
      <sheetName val="OPTera LH  BP"/>
      <sheetName val="Page 1A - Proposal Strategy "/>
      <sheetName val="Sheet1"/>
      <sheetName val="입찰안"/>
      <sheetName val="집행예산"/>
      <sheetName val="INPUT"/>
      <sheetName val="guard(mac)"/>
      <sheetName val="단가조사"/>
      <sheetName val="Y-WORK"/>
      <sheetName val="낙찰표"/>
      <sheetName val="BOQ"/>
      <sheetName val="진주방향"/>
      <sheetName val="마산방향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포장공"/>
      <sheetName val="신우"/>
      <sheetName val="A-4"/>
      <sheetName val="산출내역서"/>
      <sheetName val="역T형"/>
      <sheetName val="내역서(당초변경)"/>
      <sheetName val="DAN"/>
      <sheetName val="ETC"/>
      <sheetName val="Sheet6"/>
      <sheetName val="반중력식옹벽"/>
      <sheetName val="단중표"/>
      <sheetName val="GAEYO"/>
      <sheetName val="조명율표"/>
      <sheetName val="#REF"/>
      <sheetName val="내역서2안"/>
      <sheetName val="입출재고현황 (2)"/>
      <sheetName val="방호벽"/>
      <sheetName val="자료"/>
      <sheetName val="품셈TABLE"/>
      <sheetName val="좌측"/>
      <sheetName val="차수"/>
      <sheetName val="국내총괄"/>
      <sheetName val="교각계산"/>
      <sheetName val="ilch"/>
      <sheetName val="중기가격"/>
      <sheetName val="98수문일위"/>
      <sheetName val="관급"/>
      <sheetName val="BLR-S"/>
      <sheetName val="인건-측정"/>
      <sheetName val="단가입력창"/>
      <sheetName val="공종단가표 "/>
      <sheetName val="01"/>
      <sheetName val="배수내역 (2)"/>
      <sheetName val="토공사"/>
      <sheetName val="부대공Ⅱ"/>
      <sheetName val="상수도토공집계표"/>
      <sheetName val="일위대가표"/>
      <sheetName val="시설물기초"/>
      <sheetName val="단위수량"/>
      <sheetName val="SUMMARY"/>
      <sheetName val="PAINT"/>
      <sheetName val="수주실적0709"/>
      <sheetName val=" HIT-&gt;HMC 견적(3900)"/>
      <sheetName val="대,유,램"/>
      <sheetName val="제-노임"/>
      <sheetName val="예정(3)"/>
      <sheetName val="제직재"/>
      <sheetName val="동원(3)"/>
      <sheetName val="MixBed"/>
      <sheetName val="CondPol"/>
      <sheetName val="순공사비"/>
      <sheetName val="DATA 입력란"/>
      <sheetName val="1. 설계조건 2.단면가정 3. 하중계산"/>
      <sheetName val="_HIT-&gt;HMC_견적(3900)"/>
      <sheetName val="전차선로_물량표"/>
      <sheetName val="OPTera_LH__BP"/>
      <sheetName val="Page_1A_-_Proposal_Strategy_"/>
      <sheetName val="단"/>
      <sheetName val="단가"/>
      <sheetName val="식재인부"/>
      <sheetName val="집수정"/>
      <sheetName val="관음목장(제출용)자105인97.5"/>
      <sheetName val="단가설계"/>
      <sheetName val="단면설계"/>
      <sheetName val="안정검토"/>
      <sheetName val="HP1AMLIST"/>
      <sheetName val="대로근거"/>
      <sheetName val="중로근거"/>
      <sheetName val="방음벽기초"/>
      <sheetName val="8TON트럭"/>
      <sheetName val="콘크리트 캇타"/>
      <sheetName val="대형브레이카"/>
      <sheetName val="소형브레이카"/>
      <sheetName val="공기압축기"/>
      <sheetName val="유압식백호우(0.2)"/>
      <sheetName val="유압식백호우(0.2)-보"/>
      <sheetName val="유압식백호우 (0.4)"/>
      <sheetName val="유압식백호우(0.4)-보"/>
      <sheetName val="램머"/>
      <sheetName val="원치부라인트럭"/>
      <sheetName val="원치부라인트럭 (보)"/>
      <sheetName val="코아드릴"/>
      <sheetName val="포장절단"/>
      <sheetName val="포장깨기-0.2"/>
      <sheetName val="포장깨기-0.4"/>
      <sheetName val="중기터파기"/>
      <sheetName val="중기되메우기"/>
      <sheetName val="다짐-램머"/>
      <sheetName val="골재운반"/>
      <sheetName val="변수값"/>
      <sheetName val="잔토운반"/>
      <sheetName val="운반비산출근거"/>
      <sheetName val="나. 현장 소운반"/>
      <sheetName val="FLOWMOLE공사비산출표"/>
      <sheetName val="FLOW-MOLE"/>
      <sheetName val="flowmole1set"/>
      <sheetName val="폐기물"/>
      <sheetName val="라바콘,교통표지판.공사안내판"/>
      <sheetName val="양수작업시간산출"/>
      <sheetName val="가설울타리"/>
      <sheetName val="라바콘,교통표지판,공사안내판"/>
      <sheetName val="PE전선관피스표"/>
      <sheetName val="경고테이프"/>
      <sheetName val="FC관자재산출"/>
      <sheetName val="지수푸럭설치"/>
      <sheetName val="관구보호몰탈"/>
      <sheetName val="관구보호몰탈(그림)"/>
      <sheetName val="벽체구멍뚫기"/>
      <sheetName val="벽체구멍뚫기(표)"/>
      <sheetName val="인수공재료계산서(수공2호)"/>
      <sheetName val="인수공재료계산서(L형1호)"/>
      <sheetName val="압입(FM)수량산출"/>
      <sheetName val="공제대산출"/>
      <sheetName val="손료"/>
      <sheetName val="4)유동표"/>
      <sheetName val="위치조서"/>
      <sheetName val="총괄내역서"/>
      <sheetName val="File_관급"/>
      <sheetName val="공정집계"/>
      <sheetName val="건설성적"/>
      <sheetName val="단면가정"/>
      <sheetName val="평가내역"/>
      <sheetName val="2"/>
      <sheetName val="약품설비"/>
      <sheetName val="지시서"/>
      <sheetName val="신규일위대가"/>
      <sheetName val="TR_조건1"/>
      <sheetName val="복구량산정_및_전용회선_사용1"/>
      <sheetName val="입출재고현황_(2)"/>
      <sheetName val="2F_회의실견적(5_14_일대)"/>
      <sheetName val="XZLC004_PART2"/>
      <sheetName val="사급자재총괄"/>
      <sheetName val="시멘트"/>
      <sheetName val="XZLC003_PART1"/>
      <sheetName val="일위대가(가설)"/>
      <sheetName val="용산3(영광)"/>
      <sheetName val="공사내역"/>
      <sheetName val="BSD (2)"/>
      <sheetName val="DS적용내역서"/>
      <sheetName val="금액"/>
      <sheetName val="기계경비(시간당)"/>
      <sheetName val="물질수지(2011)"/>
      <sheetName val="단가조정"/>
      <sheetName val="교각1"/>
      <sheetName val="STEEL PLATE 단면설계(SEC. 1)"/>
      <sheetName val="단가산출"/>
      <sheetName val="(3.품질관리 시험 총괄표)"/>
      <sheetName val="가설공사내역"/>
      <sheetName val="북방3터널"/>
      <sheetName val="공정표 "/>
      <sheetName val="터파기및재료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수량"/>
      <sheetName val="Y-WORK"/>
      <sheetName val="자재단가"/>
      <sheetName val="YES"/>
      <sheetName val="손익분석"/>
      <sheetName val="인건-측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표지 (2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목차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JUCK"/>
      <sheetName val="매립"/>
      <sheetName val="일반공사"/>
      <sheetName val="일위대가"/>
      <sheetName val="ITEM"/>
      <sheetName val="을"/>
      <sheetName val="FILE1"/>
      <sheetName val="기초단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0.집계"/>
      <sheetName val="1.수변전설비공사"/>
      <sheetName val="입찰안"/>
      <sheetName val="N賃率-職"/>
      <sheetName val="간선계산"/>
      <sheetName val="노무비"/>
      <sheetName val="단가산출"/>
      <sheetName val="조명율표"/>
      <sheetName val="TOT"/>
      <sheetName val="MOTOR"/>
      <sheetName val="정부노임단가"/>
      <sheetName val="직노"/>
      <sheetName val="실행내역"/>
      <sheetName val="DATA"/>
      <sheetName val="200"/>
      <sheetName val="대치판정"/>
      <sheetName val="철거산출근거"/>
      <sheetName val="98지급계획"/>
      <sheetName val="제-노임"/>
      <sheetName val="제직재"/>
      <sheetName val="을지"/>
      <sheetName val="AIR SHOWER(3인용)"/>
      <sheetName val="부대공Ⅱ"/>
      <sheetName val="설계내역서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ITB COST"/>
      <sheetName val="당초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하계산서"/>
      <sheetName val="말뚝지지력산정"/>
      <sheetName val="수량"/>
      <sheetName val="CTEMCOST"/>
      <sheetName val="인건비"/>
      <sheetName val="unit 4"/>
      <sheetName val="내역"/>
      <sheetName val="부대내역"/>
      <sheetName val="연습"/>
      <sheetName val="내역(설계)"/>
      <sheetName val="Macro1"/>
      <sheetName val="STORAGE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아산추가1220"/>
      <sheetName val="입찰보고"/>
      <sheetName val="재료"/>
      <sheetName val="MAIN_TABLE"/>
      <sheetName val="1.설계조건"/>
      <sheetName val="LOPCALC"/>
      <sheetName val="3-1.CB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보차도경계석"/>
      <sheetName val="전선 및 전선관"/>
      <sheetName val="토공"/>
      <sheetName val="구역화물"/>
      <sheetName val="단가일람"/>
      <sheetName val="신우"/>
      <sheetName val="대비"/>
      <sheetName val="1.수인터널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</sheetNames>
    <definedNames>
      <definedName name="Macro10"/>
      <definedName name="Macro13"/>
      <definedName name="Macro14"/>
      <definedName name="Macro5"/>
      <definedName name="Macro7"/>
      <definedName name="Macro9" sheetId="3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TEM"/>
      <sheetName val="전선"/>
      <sheetName val="설계조건"/>
      <sheetName val="내역"/>
      <sheetName val="기본DATA"/>
      <sheetName val="전기"/>
      <sheetName val="INPUT"/>
      <sheetName val="조도계산서"/>
      <sheetName val="기별(종합)"/>
      <sheetName val="포장복구집계"/>
      <sheetName val="정부노임단가"/>
      <sheetName val="공사비예산서(토목분)"/>
      <sheetName val="COPING"/>
      <sheetName val="손익분석"/>
      <sheetName val="공통가설"/>
      <sheetName val="SLAB&quot;1&quot;"/>
      <sheetName val="단가비교표"/>
      <sheetName val="INPUT(덕도방향-시점)"/>
      <sheetName val="과천MAIN"/>
      <sheetName val="교량전기"/>
      <sheetName val="Macro(전선)"/>
      <sheetName val="조건표"/>
      <sheetName val="MOTOR"/>
      <sheetName val="11.우각부 보강"/>
      <sheetName val="11.1 단면hwp"/>
      <sheetName val="9GNG운반"/>
      <sheetName val="동원(3)"/>
      <sheetName val="예정(3)"/>
      <sheetName val="당초수량"/>
      <sheetName val="견적"/>
      <sheetName val="DATE"/>
      <sheetName val="직공비"/>
      <sheetName val="CODE"/>
      <sheetName val="송라터널총괄"/>
      <sheetName val="Sheet1 (2)"/>
      <sheetName val="단면 (2)"/>
      <sheetName val="말뚝물량"/>
      <sheetName val="순공사비산출내역"/>
      <sheetName val="일위대가표1"/>
      <sheetName val="단가산출서 "/>
      <sheetName val="제품"/>
      <sheetName val="MAIN"/>
      <sheetName val="Sheet1"/>
      <sheetName val="단가"/>
      <sheetName val="일위대가(계측기설치)"/>
      <sheetName val="단가산출"/>
      <sheetName val="내역서"/>
      <sheetName val="공량산출서"/>
      <sheetName val="현장관리비"/>
      <sheetName val="실행철강하도"/>
      <sheetName val=" 견적서"/>
      <sheetName val="표지"/>
      <sheetName val="3.일반설비"/>
      <sheetName val="#REF"/>
      <sheetName val="설 계"/>
      <sheetName val="KMT물량"/>
      <sheetName val="CABLE SIZE-3"/>
      <sheetName val="3련 BOX"/>
      <sheetName val="투찰"/>
      <sheetName val="11.자재단가"/>
      <sheetName val="토목내역서"/>
      <sheetName val="공정코드"/>
      <sheetName val="북방3터널"/>
      <sheetName val="guard(mac)"/>
      <sheetName val="입출재고현황 (2)"/>
      <sheetName val="3CHBDC"/>
      <sheetName val="간선계산"/>
      <sheetName val="비용"/>
      <sheetName val="기계내역"/>
      <sheetName val="CIVIL"/>
      <sheetName val="전차선로 물량표"/>
      <sheetName val="재료집계"/>
      <sheetName val="工완성공사율"/>
      <sheetName val="PART_DISCOUNT"/>
      <sheetName val="노임단가"/>
      <sheetName val="전단면보수"/>
      <sheetName val="반단면보수"/>
      <sheetName val="콘크리트패칭"/>
      <sheetName val="아스.노면팻칭"/>
      <sheetName val="아스.노면절삭"/>
      <sheetName val="1-1"/>
      <sheetName val="작성기준"/>
      <sheetName val="설계변경원가계산총괄표"/>
      <sheetName val="교각1"/>
      <sheetName val="성남여성복지내역"/>
      <sheetName val="BID"/>
      <sheetName val="부표총괄"/>
      <sheetName val="품셈1-17"/>
      <sheetName val="예산서"/>
      <sheetName val="산출근거"/>
      <sheetName val="식생블럭단위수량"/>
      <sheetName val="Sheet5"/>
      <sheetName val="원가입력"/>
      <sheetName val="자판실행"/>
      <sheetName val="일위대가(목록)"/>
      <sheetName val="재료비"/>
      <sheetName val="설계"/>
      <sheetName val="MCC제원"/>
      <sheetName val="01"/>
      <sheetName val="SILICATE"/>
      <sheetName val="EACT10"/>
      <sheetName val="방송일위대가"/>
      <sheetName val="CTDG"/>
      <sheetName val="THVT"/>
      <sheetName val="단면가정"/>
      <sheetName val="TEST1"/>
      <sheetName val="단면치수"/>
      <sheetName val="갑지1"/>
      <sheetName val="GAEYO"/>
      <sheetName val="ABUT수량-A1"/>
      <sheetName val="일반전기"/>
      <sheetName val="점수계산1-2"/>
      <sheetName val="眞비상(진주)"/>
      <sheetName val="노임"/>
      <sheetName val="입찰안"/>
      <sheetName val="역T형"/>
      <sheetName val="사용성검토"/>
      <sheetName val="일위대가시트"/>
      <sheetName val="001"/>
      <sheetName val="1월"/>
      <sheetName val="Sheet3"/>
      <sheetName val="단가표"/>
      <sheetName val="TB-내역서"/>
      <sheetName val="케이블및전선관규격표"/>
      <sheetName val="안정검토"/>
      <sheetName val="단면설계"/>
      <sheetName val="기둥(하중)"/>
      <sheetName val="공사개요"/>
      <sheetName val="PARAMETER"/>
      <sheetName val="LEGEND"/>
      <sheetName val="옹벽기초자료"/>
      <sheetName val="현황산출서"/>
      <sheetName val="교각계산"/>
      <sheetName val="sum1 (2)"/>
      <sheetName val="2000년1차"/>
      <sheetName val="FORM-0"/>
      <sheetName val="날개벽(시점좌측)"/>
      <sheetName val="수안보-MBR1"/>
      <sheetName val="WORK"/>
      <sheetName val="단가조사서"/>
      <sheetName val="건축내역"/>
      <sheetName val="(포장)BOQ-실적공사"/>
      <sheetName val="1.설계조건"/>
      <sheetName val="입력DATA"/>
      <sheetName val="건축집계"/>
      <sheetName val="인건비"/>
      <sheetName val="집수정"/>
      <sheetName val="개요"/>
      <sheetName val="일위대가목록"/>
      <sheetName val="CAT_5"/>
      <sheetName val="DAN"/>
      <sheetName val="부하계산서"/>
      <sheetName val="단가 및 재료비"/>
      <sheetName val="중기사용료산출근거"/>
      <sheetName val="CATCH BASIN"/>
      <sheetName val="대로근거"/>
      <sheetName val="중로근거"/>
      <sheetName val="Macro(차단기)"/>
      <sheetName val="일위대가목차"/>
      <sheetName val="수원역(전체분)설계서"/>
      <sheetName val="부속동"/>
      <sheetName val="Manual Valve List"/>
      <sheetName val="gvl"/>
      <sheetName val="우각부보강"/>
      <sheetName val="General Data"/>
      <sheetName val="단가대비"/>
      <sheetName val="LABTOTAL"/>
      <sheetName val="내촌육교방음벽수량집계표"/>
      <sheetName val="하중계산"/>
      <sheetName val="조명시설"/>
      <sheetName val="광로3 - 48m"/>
      <sheetName val="삼성전기"/>
      <sheetName val="COST"/>
      <sheetName val="자재단가비교표"/>
      <sheetName val="배수장공사비"/>
      <sheetName val="가공비"/>
      <sheetName val="적용률"/>
      <sheetName val="JUCK"/>
      <sheetName val="노무비 근거"/>
      <sheetName val="일위대가"/>
      <sheetName val="대전노은1차_조적_집계표"/>
      <sheetName val="인건-측정"/>
      <sheetName val="간접비내역-1"/>
      <sheetName val="표지 (2)"/>
      <sheetName val="Imp-Data"/>
      <sheetName val="Macro(전동기)"/>
      <sheetName val="PROCESS"/>
      <sheetName val="실행자재"/>
      <sheetName val="남양시작동자105노65기1.3화1.2"/>
      <sheetName val="관람석제출"/>
      <sheetName val="봉양~조차장간고하개명(신설)"/>
      <sheetName val="유기공정"/>
      <sheetName val="차도조도계산"/>
      <sheetName val="사급자재"/>
      <sheetName val="플랜트 설치"/>
      <sheetName val="내역표지"/>
      <sheetName val="I一般比"/>
      <sheetName val="Dae_Jiju"/>
      <sheetName val="Sikje_ingun"/>
      <sheetName val="TREE_D"/>
      <sheetName val="선로정수계산"/>
      <sheetName val="원가계산서"/>
      <sheetName val="시멘트"/>
      <sheetName val="ilch"/>
      <sheetName val="4)유동표"/>
      <sheetName val="수습"/>
      <sheetName val="신규(07년01월)"/>
      <sheetName val="A-4"/>
      <sheetName val="열린교실"/>
      <sheetName val="BSD (2)"/>
      <sheetName val="BASIC (2)"/>
      <sheetName val="5.모델링"/>
      <sheetName val="sw1"/>
      <sheetName val="물가자료"/>
      <sheetName val="명세서"/>
      <sheetName val="현장관리비집계표"/>
      <sheetName val="기둥"/>
      <sheetName val="저판(버림100)"/>
      <sheetName val="MAT"/>
      <sheetName val="백암비스타내역"/>
      <sheetName val="가점"/>
      <sheetName val="index"/>
      <sheetName val="etc"/>
      <sheetName val="노무비"/>
      <sheetName val="중기일위대가"/>
      <sheetName val="70%"/>
      <sheetName val="취수탑"/>
      <sheetName val="청산공사"/>
      <sheetName val="기둥(원형)"/>
      <sheetName val="당초"/>
      <sheetName val="통합"/>
      <sheetName val="진주방향"/>
      <sheetName val="깨기"/>
      <sheetName val="원형1호맨홀토공수량"/>
      <sheetName val="Y-WORK"/>
      <sheetName val="조경일람"/>
      <sheetName val="예가표"/>
      <sheetName val="기본 상수"/>
      <sheetName val="배수공"/>
      <sheetName val="bearing"/>
      <sheetName val="설비"/>
      <sheetName val="결재판"/>
      <sheetName val="Total"/>
      <sheetName val="표준건축비"/>
      <sheetName val="DANGA"/>
      <sheetName val="계산근거"/>
      <sheetName val="L_RPTB02_01"/>
      <sheetName val="포장직선구간"/>
      <sheetName val="PS-2A구조물방수"/>
      <sheetName val="제수"/>
      <sheetName val="공기"/>
      <sheetName val="CLAUSE"/>
      <sheetName val="현황CODE"/>
      <sheetName val="손익현황"/>
      <sheetName val="공사비집계"/>
      <sheetName val="Cost bd-&quot;A&quot;"/>
      <sheetName val="시추주상도"/>
      <sheetName val="산1"/>
      <sheetName val="copy"/>
      <sheetName val="서식"/>
      <sheetName val="일반공사"/>
      <sheetName val="경비"/>
      <sheetName val="공사비 내역"/>
      <sheetName val="__MAIN"/>
      <sheetName val="수량산출"/>
      <sheetName val="1"/>
      <sheetName val="집행(2-1)"/>
      <sheetName val="주형"/>
      <sheetName val="간지"/>
      <sheetName val="직노"/>
      <sheetName val="실행내역"/>
      <sheetName val="말뚝설계"/>
      <sheetName val="AS복구"/>
      <sheetName val="중기터파기"/>
      <sheetName val="변수값"/>
      <sheetName val="중기상차"/>
      <sheetName val="현장관리비 산출내역"/>
      <sheetName val="원가"/>
      <sheetName val="가시설흙막이"/>
      <sheetName val="동관마찰손실표"/>
      <sheetName val="양산물금"/>
      <sheetName val="증감대비"/>
      <sheetName val="실행비교"/>
      <sheetName val="BQ(실행)"/>
      <sheetName val="홈통받이수량"/>
      <sheetName val="주방환기"/>
      <sheetName val="품목"/>
      <sheetName val="연부97-1"/>
      <sheetName val="Data&amp;Result"/>
      <sheetName val="ACDIM6D"/>
      <sheetName val="장비부하"/>
      <sheetName val="소상 &quot;1&quot;"/>
      <sheetName val="단위수량"/>
      <sheetName val="현황"/>
      <sheetName val="기본"/>
      <sheetName val="원가계산(총괄)"/>
      <sheetName val="LS re sales"/>
      <sheetName val="MixBed"/>
      <sheetName val="CondPol"/>
      <sheetName val="Menu"/>
      <sheetName val="타공종이기"/>
      <sheetName val="POOM_MOTO"/>
      <sheetName val="POOM_MOTO2"/>
      <sheetName val="AILC004"/>
      <sheetName val="품목납기"/>
      <sheetName val="Sheet7"/>
      <sheetName val="각종양식"/>
      <sheetName val="견적기준"/>
      <sheetName val="PIPE"/>
      <sheetName val="FLANGE"/>
      <sheetName val="VALVE"/>
      <sheetName val="산업"/>
      <sheetName val="일대목차"/>
      <sheetName val="UNIT"/>
      <sheetName val="회로내역(승인)"/>
      <sheetName val="매원개착터널총괄"/>
      <sheetName val="하중"/>
      <sheetName val="4 &amp; 10-inch, CO2 Combo &amp; Sweep"/>
      <sheetName val="부하(성남)"/>
      <sheetName val="FOOTING단면력"/>
      <sheetName val="SPEC"/>
      <sheetName val="기초단가"/>
      <sheetName val="관기성공.내"/>
      <sheetName val="1공구 건정토건 토공"/>
      <sheetName val="내역총괄"/>
      <sheetName val="내역총괄2"/>
      <sheetName val="내역총괄3"/>
      <sheetName val="단중표"/>
      <sheetName val="횡배수관토공수량"/>
      <sheetName val="우석문틀"/>
      <sheetName val="매입부가세율(동림)"/>
      <sheetName val="수량3"/>
      <sheetName val="출근부"/>
      <sheetName val="대전월평내역"/>
      <sheetName val="보할공정"/>
      <sheetName val="C1ㅇ"/>
      <sheetName val="기준"/>
      <sheetName val="Sheet4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데이타"/>
      <sheetName val="단가조서"/>
      <sheetName val="LIST"/>
      <sheetName val="COVER"/>
      <sheetName val="L형 옹벽"/>
      <sheetName val="일위(철거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전계가"/>
      <sheetName val="PROJECT BRIEF(EX.NEW)"/>
      <sheetName val="신내택지내역서"/>
      <sheetName val="RE9604"/>
      <sheetName val="토공A"/>
      <sheetName val="자압"/>
      <sheetName val="1.취수장"/>
      <sheetName val="조도계산서 (도서)"/>
      <sheetName val="지급자재"/>
      <sheetName val="조내역"/>
      <sheetName val="산5-7"/>
      <sheetName val="인건비 "/>
      <sheetName val="견적990322"/>
      <sheetName val="일위대가표"/>
      <sheetName val="내역변"/>
      <sheetName val="기계경비(시간당)"/>
      <sheetName val="램머"/>
      <sheetName val="부대공Ⅱ"/>
      <sheetName val="견적서"/>
      <sheetName val="사다리"/>
      <sheetName val="뚝토공"/>
      <sheetName val="5.산출내역서"/>
      <sheetName val="참조"/>
      <sheetName val="기초공"/>
      <sheetName val="기준자료"/>
      <sheetName val="2.가정단면"/>
      <sheetName val="추원 상가(1)"/>
      <sheetName val="DESIGN"/>
      <sheetName val="토공"/>
      <sheetName val="96정변2"/>
      <sheetName val="목차"/>
      <sheetName val="CABLE"/>
      <sheetName val="1SPAN"/>
      <sheetName val="사통"/>
      <sheetName val="배수장공사비명세서"/>
      <sheetName val="ITEMLIST990101"/>
      <sheetName val="토 적 표"/>
      <sheetName val="토목"/>
      <sheetName val="일위"/>
      <sheetName val="KHRCPB_99"/>
      <sheetName val="Supplier Code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전장품(관리용)"/>
      <sheetName val="6.1.3단가산출서(노임단가)_신호무선전송"/>
      <sheetName val="간접비"/>
      <sheetName val="찍기"/>
      <sheetName val="98수문일위"/>
      <sheetName val="NOMUBI"/>
      <sheetName val="Front"/>
      <sheetName val="MFAB"/>
      <sheetName val="MFRT"/>
      <sheetName val="MPKG"/>
      <sheetName val="MPRD"/>
      <sheetName val="표지판단위"/>
      <sheetName val="2.단면가정"/>
      <sheetName val="Sat tron"/>
      <sheetName val="원가총괄"/>
      <sheetName val="L-type"/>
      <sheetName val="SIHEUNG"/>
      <sheetName val="구의33고"/>
      <sheetName val="금액내역서"/>
      <sheetName val="일위대가집계표"/>
      <sheetName val="법면"/>
      <sheetName val="부대공"/>
      <sheetName val="구조물공"/>
      <sheetName val="포장공"/>
      <sheetName val="배수공1"/>
      <sheetName val="품셈TABLE"/>
      <sheetName val="6동"/>
      <sheetName val="요율"/>
      <sheetName val="단면확대공"/>
      <sheetName val="H-BEAM(S2,3)"/>
      <sheetName val="단부정착장치"/>
      <sheetName val="맨홀수량산출"/>
      <sheetName val="6PILE  (돌출)"/>
      <sheetName val="관급"/>
      <sheetName val="감가상각"/>
      <sheetName val="세부추진"/>
      <sheetName val="상용보강"/>
      <sheetName val="자재단가"/>
      <sheetName val="건축원가"/>
      <sheetName val="Tables"/>
      <sheetName val="ITB COST"/>
      <sheetName val="경비_원본"/>
      <sheetName val="견적시담(송포2공구)"/>
      <sheetName val="실행내역서 "/>
      <sheetName val="일위대가 "/>
      <sheetName val="약품공급2"/>
      <sheetName val="부대내역"/>
      <sheetName val="철거산출근거"/>
      <sheetName val="견적대비"/>
      <sheetName val="케이블"/>
      <sheetName val="공종구간"/>
      <sheetName val="갑지"/>
      <sheetName val="접수부"/>
      <sheetName val="기준액"/>
      <sheetName val="No-&gt;Code"/>
      <sheetName val="Baby일위대가"/>
      <sheetName val="50"/>
      <sheetName val="COPING설계"/>
      <sheetName val="154TW"/>
      <sheetName val="_15_0"/>
      <sheetName val="Assump"/>
      <sheetName val="SG"/>
      <sheetName val="CALCULATION"/>
      <sheetName val="CPM챠트"/>
      <sheetName val="LOPCALC"/>
      <sheetName val="CF"/>
      <sheetName val="허용전류-IEC"/>
      <sheetName val="IMPEADENCE MAP 취수장"/>
      <sheetName val="견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설비공사"/>
      <sheetName val="#3_일위대가목록"/>
      <sheetName val="Summary Sheets"/>
      <sheetName val="COA-17"/>
      <sheetName val="C-18"/>
      <sheetName val="콤보박스와 리스트박스의 연결"/>
      <sheetName val="견적조건"/>
      <sheetName val="기계경비"/>
      <sheetName val="인건비(환율)"/>
      <sheetName val="토공산출(주차장)"/>
      <sheetName val="工관리비율"/>
      <sheetName val="단락전류-A"/>
      <sheetName val="산출근거1"/>
      <sheetName val="산근"/>
      <sheetName val="본관토공 및 포장공 산출조서"/>
      <sheetName val="재료"/>
      <sheetName val="tggwan(mac)"/>
      <sheetName val="ⴭⴭⴭⴭⴭ"/>
      <sheetName val="수목데이타 "/>
      <sheetName val="날개벽수량표"/>
      <sheetName val="YANG"/>
      <sheetName val="민감도분석"/>
      <sheetName val="ROI"/>
      <sheetName val="Breakdown"/>
      <sheetName val="UnitRate"/>
      <sheetName val="표면정지 집계"/>
      <sheetName val="PET MAT집계"/>
      <sheetName val="입력1"/>
      <sheetName val="국공유지및사유지"/>
      <sheetName val="맨홀수량집계"/>
      <sheetName val="3BL공동구 수량"/>
      <sheetName val="단위중량"/>
      <sheetName val="현대물량"/>
      <sheetName val="1차증가원가계산"/>
      <sheetName val="소비자가"/>
      <sheetName val="산출내역서집계표"/>
      <sheetName val="갑지(추정)"/>
      <sheetName val="장문교(대전)"/>
      <sheetName val="분전함신설"/>
      <sheetName val="접지1종"/>
      <sheetName val="토목주소"/>
      <sheetName val="프랜트면허"/>
      <sheetName val="Eq. Mobilization"/>
      <sheetName val="2.4.1 여수토수량산출"/>
      <sheetName val="장비"/>
      <sheetName val="TYPE-A"/>
      <sheetName val="Hours.CodeST"/>
      <sheetName val="단가및재료비"/>
      <sheetName val="PBS"/>
      <sheetName val="MATRLDATA"/>
      <sheetName val="예산M11A"/>
      <sheetName val="부안일위"/>
      <sheetName val="환율적용표"/>
      <sheetName val="49단"/>
      <sheetName val="22단"/>
      <sheetName val="부서현황"/>
      <sheetName val="#3E1_GCR"/>
      <sheetName val="금액"/>
      <sheetName val="별표 "/>
      <sheetName val="Option"/>
      <sheetName val="LP-S"/>
      <sheetName val="부재리스트"/>
      <sheetName val="OD5000"/>
      <sheetName val="c_balju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교통처리우회도로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물가시세"/>
      <sheetName val="본사일보"/>
      <sheetName val="건축"/>
      <sheetName val="매출"/>
      <sheetName val="Input Page"/>
      <sheetName val="주식"/>
      <sheetName val="TB_내역서"/>
      <sheetName val="공문"/>
      <sheetName val="품셈(기초)"/>
      <sheetName val="XL4Poppy"/>
      <sheetName val="집계표"/>
      <sheetName val="와동25-3(변경)"/>
      <sheetName val="매입세율"/>
      <sheetName val="부재치수입력"/>
      <sheetName val="계화배수"/>
      <sheetName val="Piping(Methanol)"/>
      <sheetName val="piping"/>
      <sheetName val="9-1차이내역"/>
      <sheetName val="을"/>
      <sheetName val="데리네이타현황"/>
      <sheetName val="삼보지질"/>
      <sheetName val="투찰판"/>
      <sheetName val="FORM_0"/>
      <sheetName val="무담보1"/>
      <sheetName val="정산입력"/>
      <sheetName val="참고"/>
      <sheetName val="CONCRETE"/>
      <sheetName val="투찰(하수)"/>
      <sheetName val="가설건물"/>
      <sheetName val="-15.0"/>
      <sheetName val="unit 4"/>
      <sheetName val="잡비"/>
      <sheetName val="배선DATA"/>
      <sheetName val="Inpu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가로등내역서"/>
      <sheetName val="조명율표"/>
      <sheetName val="200"/>
      <sheetName val="토공 total"/>
      <sheetName val="일위대가목차"/>
      <sheetName val="1.수인터널"/>
      <sheetName val="노임"/>
      <sheetName val="FILE1"/>
      <sheetName val="DATA"/>
      <sheetName val="DANGA"/>
      <sheetName val="단중표"/>
      <sheetName val="입찰보고"/>
      <sheetName val="2000년 공정표"/>
      <sheetName val="합천내역"/>
      <sheetName val="부대공Ⅱ"/>
      <sheetName val="개요"/>
      <sheetName val="설계내역서"/>
      <sheetName val="000000"/>
      <sheetName val="TOTAL"/>
      <sheetName val="제경비율"/>
      <sheetName val="직노"/>
      <sheetName val="갑지"/>
      <sheetName val="자재단가"/>
      <sheetName val="#REF"/>
      <sheetName val="부대단위수량"/>
      <sheetName val="BOX전기내역"/>
      <sheetName val="재료"/>
      <sheetName val="A-4"/>
      <sheetName val="1차설계변경내역"/>
      <sheetName val="지급자재"/>
      <sheetName val="설계조건"/>
      <sheetName val="자료입력"/>
      <sheetName val="과세내역(세부)"/>
      <sheetName val="20관리비율"/>
      <sheetName val="산출근거"/>
      <sheetName val="백암비스타내역"/>
      <sheetName val="SLAB&quot;1&quot;"/>
      <sheetName val="I一般比"/>
      <sheetName val="5(철거수량)"/>
      <sheetName val="공사비명세서"/>
      <sheetName val="단가비교표_공통1"/>
      <sheetName val="내역서"/>
      <sheetName val="관리,공감"/>
      <sheetName val="통로box전기"/>
      <sheetName val="전기일위대가"/>
      <sheetName val="공사설계서"/>
      <sheetName val="CAT_5"/>
      <sheetName val="손익분석"/>
      <sheetName val="평3"/>
      <sheetName val="IW-LIST"/>
      <sheetName val="총괄표"/>
      <sheetName val="원가입력"/>
      <sheetName val="자재"/>
      <sheetName val="48일위"/>
      <sheetName val="처리단락"/>
      <sheetName val="실행내역"/>
      <sheetName val="Sheet1"/>
      <sheetName val="WORK"/>
      <sheetName val="수량산출서"/>
      <sheetName val="골재산출"/>
      <sheetName val="일위집계"/>
      <sheetName val="LD"/>
      <sheetName val="수량집계 (2)"/>
      <sheetName val="지하1층"/>
      <sheetName val="Sheet5"/>
      <sheetName val="토사(PE)"/>
      <sheetName val="101동"/>
      <sheetName val="설계예산서"/>
      <sheetName val="일위대가(계측기설치)"/>
      <sheetName val="금액내역서"/>
      <sheetName val="집계표"/>
      <sheetName val="기계경비(시간당)"/>
      <sheetName val="노임단가"/>
      <sheetName val="예산변경사항"/>
      <sheetName val="VXXXXX"/>
      <sheetName val="요율"/>
      <sheetName val="조경일람"/>
      <sheetName val="도급내역서(재노경)"/>
      <sheetName val="터널조도"/>
      <sheetName val="96정변2"/>
      <sheetName val="내역서(전기)"/>
      <sheetName val="단가조사"/>
      <sheetName val="보호"/>
      <sheetName val="램머"/>
      <sheetName val="소야공정계획표"/>
      <sheetName val="단가산출"/>
      <sheetName val="식생블럭단위수량"/>
      <sheetName val="청천내"/>
      <sheetName val="초기화면"/>
      <sheetName val="토공총괄집계"/>
      <sheetName val="기둥(원형)"/>
      <sheetName val="Sheet1 (2)"/>
      <sheetName val="예산M11A"/>
      <sheetName val="당초"/>
      <sheetName val="시공(팔라우)"/>
      <sheetName val="교각1"/>
      <sheetName val="견적서"/>
      <sheetName val="220 (2)"/>
      <sheetName val="#3_일위대가목록"/>
      <sheetName val="공통가설"/>
      <sheetName val="Macro(전기)"/>
      <sheetName val="N賃率-職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전기내역서(총계)"/>
      <sheetName val="b_balju_cho"/>
      <sheetName val="COST"/>
      <sheetName val="guard(mac)"/>
      <sheetName val="일위대가표"/>
      <sheetName val="전차선로 물량표"/>
      <sheetName val="벽산건설"/>
      <sheetName val="1공구원가계산서"/>
      <sheetName val="1공구산출내역서"/>
      <sheetName val="설계명세서"/>
      <sheetName val="깨기"/>
      <sheetName val="역공종"/>
      <sheetName val="하수처리장"/>
      <sheetName val="단가 및 재료비"/>
      <sheetName val="전기BOX내역서"/>
      <sheetName val="Tbom-tot"/>
      <sheetName val="입찰안"/>
      <sheetName val="TB-내역서"/>
      <sheetName val="관개"/>
      <sheetName val="집계"/>
      <sheetName val="산업"/>
      <sheetName val="CODE"/>
      <sheetName val="3본사"/>
      <sheetName val="간선계산"/>
      <sheetName val="원가계산서"/>
      <sheetName val="Baby일위대가"/>
      <sheetName val="수전기기DATA"/>
      <sheetName val="품셈TABLE"/>
      <sheetName val="노임,재료비"/>
      <sheetName val="공사직종별노임"/>
      <sheetName val="준검 내역서"/>
      <sheetName val="부대내역"/>
      <sheetName val="건축공사"/>
      <sheetName val="하조서"/>
      <sheetName val="약품공급2"/>
      <sheetName val="3BL공동구 수량"/>
      <sheetName val="공종단가"/>
      <sheetName val="인건비 "/>
      <sheetName val="내역서(중수)"/>
      <sheetName val="MCC제원"/>
      <sheetName val="Macro(전선)"/>
      <sheetName val="자재단가표"/>
      <sheetName val="내역총괄"/>
      <sheetName val="내역총괄2"/>
      <sheetName val="내역총괄3"/>
      <sheetName val="DATE"/>
      <sheetName val="귀래 설계 공내역서"/>
      <sheetName val="총공사내역서"/>
      <sheetName val="기초분물량표"/>
      <sheetName val="데리네이타현황"/>
      <sheetName val="도로단위당"/>
      <sheetName val="1공구 건정토건 토공"/>
      <sheetName val="예산서 "/>
      <sheetName val="적용기준"/>
      <sheetName val="2.호선별예상실적"/>
      <sheetName val="4.고용보험"/>
      <sheetName val="인건비"/>
      <sheetName val="실행내역(현대)"/>
      <sheetName val="11.자재단가"/>
      <sheetName val="견적의뢰"/>
      <sheetName val="총(철거)"/>
      <sheetName val="방송일위대가"/>
      <sheetName val="공사서류양식"/>
      <sheetName val="6.콘덴서"/>
      <sheetName val="반응조"/>
      <sheetName val="KMT물량"/>
      <sheetName val="기초단가"/>
      <sheetName val="장비당단가 (1)"/>
      <sheetName val="단가조사-2"/>
      <sheetName val="집"/>
      <sheetName val="Y-WORK"/>
      <sheetName val="비용"/>
      <sheetName val="8.PILE  (돌출)"/>
      <sheetName val="부하자료"/>
      <sheetName val="Macro(차단기)"/>
      <sheetName val="참조"/>
      <sheetName val="2.단면가정"/>
      <sheetName val="순성토"/>
      <sheetName val="소방 "/>
      <sheetName val="제수"/>
      <sheetName val="공기"/>
      <sheetName val="5.정산서"/>
      <sheetName val="전선 및 전선관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CHBDC"/>
      <sheetName val="1.설계조건"/>
      <sheetName val="b_balju"/>
      <sheetName val="공사비대비표B(토공)"/>
      <sheetName val="3.내역서"/>
      <sheetName val="건축개요"/>
      <sheetName val="신우"/>
      <sheetName val="기초자료"/>
      <sheetName val="일위대가(가설)"/>
      <sheetName val="4차원가계산서"/>
      <sheetName val="기계경비"/>
      <sheetName val="종배수관설치현황"/>
      <sheetName val="문학간접"/>
      <sheetName val="층"/>
      <sheetName val="LABTOTAL"/>
      <sheetName val="세부내역"/>
      <sheetName val="실행"/>
      <sheetName val="INPUT(덕도방향-시점)"/>
      <sheetName val="FORM-0"/>
      <sheetName val="표  지"/>
      <sheetName val="부안일위"/>
      <sheetName val="일위대가목록"/>
      <sheetName val="정부노임단가"/>
      <sheetName val="단가표"/>
      <sheetName val="MOTOR"/>
      <sheetName val="년도별시공"/>
      <sheetName val="계수시트"/>
      <sheetName val="내역_ver1.0"/>
      <sheetName val="점수계산1-2"/>
      <sheetName val="원형1호맨홀토공수량"/>
      <sheetName val="단면 (2)"/>
      <sheetName val="내역을"/>
      <sheetName val="Inputs"/>
      <sheetName val="Cost Inputs"/>
      <sheetName val="입적표"/>
      <sheetName val="현장"/>
      <sheetName val="수량산출서 갑지"/>
      <sheetName val="내역(설계)"/>
      <sheetName val="차수공개요"/>
      <sheetName val="적용토목"/>
      <sheetName val="코드표"/>
      <sheetName val="발주설계서(당초)"/>
      <sheetName val="전기"/>
      <sheetName val="건축내역"/>
      <sheetName val="공사비총괄표"/>
      <sheetName val="재료비내역서"/>
      <sheetName val="변경총괄지(1)"/>
      <sheetName val="물량표"/>
      <sheetName val="도담구내 개소별 명세"/>
      <sheetName val="01"/>
      <sheetName val="gvl"/>
      <sheetName val="AIR SHOWER(3인용)"/>
      <sheetName val="내역갑지"/>
      <sheetName val="항공측량노임단가"/>
      <sheetName val="예산서"/>
      <sheetName val="기타 정보통신공사"/>
      <sheetName val="케이블"/>
      <sheetName val="토적"/>
      <sheetName val="0"/>
      <sheetName val="횡배수관토공수량"/>
      <sheetName val="검수고1-1층"/>
      <sheetName val="EACT10"/>
      <sheetName val="공사착공계"/>
      <sheetName val="Factor"/>
      <sheetName val="단면가정"/>
      <sheetName val="광산내역"/>
      <sheetName val="한일양산"/>
      <sheetName val="BOM"/>
      <sheetName val="Sheet4"/>
      <sheetName val="본사업"/>
      <sheetName val="총수량집계표"/>
      <sheetName val="BID"/>
      <sheetName val="표지"/>
      <sheetName val="목차"/>
      <sheetName val="수량"/>
      <sheetName val="노무비"/>
      <sheetName val="원가"/>
      <sheetName val="Customer Databas"/>
      <sheetName val="조명일위"/>
      <sheetName val="CIVIL"/>
      <sheetName val="일위산출"/>
      <sheetName val="실행철강하도"/>
      <sheetName val=" HIT-&gt;HMC 견적(3900)"/>
      <sheetName val="동해묵호1내역"/>
      <sheetName val="토 적 표"/>
      <sheetName val="사급자재"/>
      <sheetName val="타공종이기"/>
      <sheetName val="대전-교대(A1-A2)"/>
      <sheetName val="수량산출내역1115"/>
      <sheetName val="노임이"/>
      <sheetName val="9GNG운반"/>
      <sheetName val="도급FORM"/>
      <sheetName val="전력"/>
      <sheetName val="#2_일위대가목록"/>
      <sheetName val="사다리"/>
      <sheetName val="총투입계"/>
      <sheetName val="현장관리비"/>
      <sheetName val="평균물량산출서"/>
      <sheetName val="교각별철근수량집계표"/>
      <sheetName val="일위목록"/>
      <sheetName val="관리노인정"/>
      <sheetName val="기초자료입력"/>
      <sheetName val="측량노임.재료.기재"/>
      <sheetName val="현장경비"/>
      <sheetName val="조명시설"/>
      <sheetName val="가정"/>
      <sheetName val="내역표지"/>
      <sheetName val="여과지동"/>
      <sheetName val="남양시작동자105노65기1.3화1.2"/>
      <sheetName val="원가계산"/>
      <sheetName val="건축공사 집계표"/>
      <sheetName val="골조"/>
      <sheetName val="2000년1차"/>
      <sheetName val="2000전체분"/>
      <sheetName val="대치판정"/>
      <sheetName val="산출서집계HS"/>
      <sheetName val="9-1차이내역"/>
      <sheetName val="상시"/>
      <sheetName val="범용개발순소요비용"/>
      <sheetName val="연결임시"/>
      <sheetName val="부속동"/>
      <sheetName val="시멘트"/>
      <sheetName val="판"/>
      <sheetName val="2공구산출내역"/>
      <sheetName val="삼성전기"/>
      <sheetName val="주식"/>
      <sheetName val="102역사"/>
      <sheetName val="투찰추정"/>
      <sheetName val="6차2회변경내역서"/>
      <sheetName val="물가자료"/>
      <sheetName val="공정코드"/>
      <sheetName val="costing_CV"/>
      <sheetName val="costing_ESDV"/>
      <sheetName val="costing_FE"/>
      <sheetName val="costing_Misc"/>
      <sheetName val="costing_MOV"/>
      <sheetName val="costing_Press"/>
      <sheetName val="직공비"/>
      <sheetName val="총괄-1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자재대"/>
      <sheetName val="일위대가(건축)"/>
      <sheetName val="예산조서"/>
      <sheetName val="오수공수량집계표"/>
      <sheetName val="GEN"/>
      <sheetName val="건축"/>
      <sheetName val="조건표"/>
      <sheetName val="통계연보"/>
      <sheetName val="장비가동"/>
      <sheetName val="자판실행"/>
      <sheetName val="봉방동근생"/>
      <sheetName val="토공사"/>
      <sheetName val="RE9604"/>
      <sheetName val="진주방향"/>
      <sheetName val="마산방향"/>
      <sheetName val="마산방향철근집계"/>
      <sheetName val="계약서"/>
      <sheetName val="교대(토공)"/>
      <sheetName val="특별교실"/>
      <sheetName val="견적집계표"/>
      <sheetName val="시설물기초"/>
      <sheetName val="산근"/>
      <sheetName val="7도장"/>
      <sheetName val="자료"/>
      <sheetName val="1-1"/>
      <sheetName val="도"/>
      <sheetName val="부표총괄"/>
      <sheetName val="품셈1-26"/>
      <sheetName val="견적"/>
      <sheetName val="copy"/>
      <sheetName val="서식"/>
      <sheetName val="(원)기흥상갈"/>
      <sheetName val="성원계약"/>
      <sheetName val="입사일"/>
      <sheetName val="기성내역서표지"/>
      <sheetName val="Db"/>
      <sheetName val="자압"/>
      <sheetName val="일대-1"/>
      <sheetName val="단위중량"/>
      <sheetName val="맨홀수량산출"/>
      <sheetName val="안정계산"/>
      <sheetName val="단면검토"/>
      <sheetName val="input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내역서중"/>
      <sheetName val="DATA 입력란"/>
      <sheetName val="시화점실행"/>
      <sheetName val="국도접속 차도부수량"/>
      <sheetName val="기계내역"/>
      <sheetName val="시행후면적"/>
      <sheetName val="청주(철골발주의뢰서)"/>
      <sheetName val="말뚝지지력산정"/>
      <sheetName val="2.가정단면"/>
      <sheetName val="수지예산"/>
      <sheetName val="통합"/>
      <sheetName val="수량산출"/>
      <sheetName val="예가표"/>
      <sheetName val="일위_파일"/>
      <sheetName val="제품"/>
      <sheetName val="설계(안)"/>
      <sheetName val="기술부대조건"/>
      <sheetName val="슬래브(유곡)"/>
      <sheetName val="VV보온LINK"/>
      <sheetName val="FIT보온LINK"/>
      <sheetName val="COPING"/>
      <sheetName val="재료집계"/>
      <sheetName val="토공사(흙막이)"/>
      <sheetName val="노임단가표"/>
      <sheetName val="대목"/>
      <sheetName val="자재단가비교표"/>
      <sheetName val="원효펌프교체020812"/>
      <sheetName val="플랜트 설치"/>
      <sheetName val="5공철탑검토표"/>
      <sheetName val="4공철탑검토"/>
      <sheetName val="1월"/>
      <sheetName val="LF자재단가"/>
      <sheetName val="유기공정"/>
      <sheetName val="asd"/>
      <sheetName val="을"/>
      <sheetName val="2000년_공정표"/>
      <sheetName val="1_수인터널"/>
      <sheetName val="3.자재비(총괄)"/>
      <sheetName val="효성CB 1P기초"/>
      <sheetName val="가설공사내역"/>
      <sheetName val="교통대책내역"/>
      <sheetName val="공기압축기실"/>
      <sheetName val="COST "/>
      <sheetName val="정산내역서"/>
      <sheetName val="Data&amp;Result"/>
      <sheetName val="기본 상수"/>
      <sheetName val=" 총괄표"/>
      <sheetName val="2000.05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계화배수"/>
      <sheetName val="환율"/>
      <sheetName val="허용전류-IEC"/>
      <sheetName val="품셈"/>
      <sheetName val="일위대가(목록)"/>
      <sheetName val="재료비"/>
      <sheetName val="제1호단위수량"/>
      <sheetName val="단가일람"/>
      <sheetName val="배선DATA"/>
      <sheetName val="품목"/>
      <sheetName val="1단계"/>
      <sheetName val="전신환매도율"/>
      <sheetName val="전기일위목록"/>
      <sheetName val="工완성공사율"/>
      <sheetName val="아산경희980422"/>
      <sheetName val="가설공사"/>
      <sheetName val="영창26"/>
      <sheetName val="수량분배표"/>
      <sheetName val="일위"/>
      <sheetName val="값"/>
      <sheetName val="산출"/>
      <sheetName val="wall"/>
      <sheetName val="경비"/>
      <sheetName val="현장관리비참조"/>
      <sheetName val="제직재"/>
      <sheetName val="원가 계산서"/>
      <sheetName val="말고개터널조명전압강하"/>
      <sheetName val="기본"/>
      <sheetName val="형강류 단가 CODE"/>
      <sheetName val="기본가정"/>
      <sheetName val="WORK-VOL"/>
      <sheetName val="95년12월말"/>
      <sheetName val="오동"/>
      <sheetName val="대조"/>
      <sheetName val="나한"/>
      <sheetName val="중기"/>
      <sheetName val="구조물총"/>
      <sheetName val="별제권_정리담보권1"/>
      <sheetName val="인테리어내역"/>
      <sheetName val="SLAB"/>
      <sheetName val="내역서 "/>
      <sheetName val="기타공"/>
      <sheetName val="CPM챠트"/>
      <sheetName val="철근량 검토"/>
      <sheetName val="s"/>
      <sheetName val="토목"/>
      <sheetName val="MAIN_TABLE"/>
      <sheetName val="버스운행안내"/>
      <sheetName val="예방접종계획"/>
      <sheetName val="근태계획서"/>
      <sheetName val="접지수량"/>
      <sheetName val="토공_total"/>
      <sheetName val="1공구_건정토건_토공"/>
      <sheetName val="2_단면가정"/>
      <sheetName val="5_정산서"/>
      <sheetName val="소방_"/>
      <sheetName val="화재 탐지 설비"/>
      <sheetName val="원가총괄"/>
      <sheetName val="Sheet22"/>
      <sheetName val="공사개요"/>
      <sheetName val="교량전기"/>
      <sheetName val="Condensing효율"/>
      <sheetName val="부대대비"/>
      <sheetName val="냉연집계"/>
      <sheetName val="인공산출"/>
      <sheetName val="Summary Sheets"/>
      <sheetName val="Project Brief"/>
      <sheetName val="설비공사"/>
      <sheetName val="단가비교표"/>
      <sheetName val="기본DATA"/>
      <sheetName val="고시단가"/>
      <sheetName val="맨홀수량"/>
      <sheetName val="대공종"/>
      <sheetName val="sub"/>
      <sheetName val="공원2"/>
      <sheetName val="95MAKER"/>
      <sheetName val="가감수량"/>
      <sheetName val="STORAGE"/>
      <sheetName val="명세서"/>
      <sheetName val="총물량표"/>
      <sheetName val="각종양식"/>
      <sheetName val="접수부"/>
      <sheetName val="증감대비"/>
      <sheetName val="PIPING"/>
      <sheetName val="일위대가 "/>
      <sheetName val="일위대가-1"/>
      <sheetName val="XL4Poppy"/>
      <sheetName val="부산4"/>
      <sheetName val="직접경비호표"/>
      <sheetName val="단가조사서"/>
      <sheetName val="용산1(해보)"/>
      <sheetName val="내역변"/>
      <sheetName val="시중노임단가"/>
      <sheetName val="간접1"/>
      <sheetName val="기둥(하중)"/>
      <sheetName val="선로정수계산"/>
      <sheetName val="단가대비표"/>
      <sheetName val=" 설계서 갑지"/>
      <sheetName val="내역서적용수량"/>
      <sheetName val="LIST"/>
      <sheetName val="4)유동표"/>
      <sheetName val="기둥"/>
      <sheetName val="저판(버림100)"/>
      <sheetName val="설계"/>
      <sheetName val="찍기"/>
      <sheetName val="관급단가"/>
      <sheetName val="T1"/>
      <sheetName val="철탑공사"/>
      <sheetName val="준공내역(을)"/>
      <sheetName val="산출근거(9)"/>
      <sheetName val="공종코드"/>
      <sheetName val="2.단가산출서(2)"/>
      <sheetName val="밸브설치"/>
      <sheetName val="물가시세"/>
      <sheetName val="콤보박스와 리스트박스의 연결"/>
      <sheetName val="1.취수장"/>
      <sheetName val="실행내역서"/>
      <sheetName val="제잡비"/>
      <sheetName val="ABUT수량-A1"/>
      <sheetName val="배수장공사비명세서"/>
      <sheetName val="노임단가 "/>
      <sheetName val="98수문일위"/>
      <sheetName val="주차구획선수량"/>
      <sheetName val="대림정보통신"/>
      <sheetName val="2.1중기사용목차"/>
      <sheetName val="GI-LIST"/>
      <sheetName val="MASTER"/>
      <sheetName val="품셈기준"/>
      <sheetName val="총괄내역서"/>
      <sheetName val="철거산출근거"/>
      <sheetName val="A 견적"/>
      <sheetName val="기계경비목록"/>
      <sheetName val="예산내역서"/>
      <sheetName val="날개벽수량표"/>
      <sheetName val="갑지1"/>
      <sheetName val="미납품 현황"/>
      <sheetName val="성남여성복지내역"/>
      <sheetName val="총괄"/>
      <sheetName val="투찰금액"/>
      <sheetName val="설직재-1"/>
      <sheetName val="감리을"/>
      <sheetName val="계약용량(서포)"/>
      <sheetName val="전장품(관리용)"/>
      <sheetName val="기준자료"/>
      <sheetName val="광혁기성"/>
      <sheetName val="빗물받이(910-510-410)"/>
      <sheetName val="BOX수량"/>
      <sheetName val="부하계산서"/>
      <sheetName val="당진1,2호기전선관설치및접지4차공사내역서-을지"/>
      <sheetName val="주요제품생산"/>
      <sheetName val="조도계산서 (도서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DATA1"/>
      <sheetName val="Y-WORK"/>
      <sheetName val="을"/>
      <sheetName val="DATA"/>
      <sheetName val="내역서"/>
      <sheetName val="철거산출근거"/>
      <sheetName val="수량산출"/>
      <sheetName val="간선계산"/>
      <sheetName val="인건-측정"/>
      <sheetName val="제직재"/>
      <sheetName val="설직재-1"/>
      <sheetName val="제-노임"/>
      <sheetName val="손익분석"/>
      <sheetName val="NEYOK"/>
      <sheetName val="ELEC2"/>
      <sheetName val="노임"/>
      <sheetName val="신우"/>
      <sheetName val="단가산출2"/>
      <sheetName val="hvac(제어동)"/>
      <sheetName val="내역서1"/>
      <sheetName val="내역총괄표"/>
      <sheetName val="견적990322"/>
      <sheetName val="일위목록"/>
      <sheetName val="FB25JN"/>
      <sheetName val="밸브설치"/>
      <sheetName val="계산근거"/>
      <sheetName val="TONG HOP VL-NC TT"/>
      <sheetName val="CHITIET VL-NC-TT -1p"/>
      <sheetName val="TDTKP1"/>
      <sheetName val="KPVC-BD "/>
      <sheetName val="dongia (2)"/>
      <sheetName val="LOAD-46"/>
      <sheetName val="현장지지물물량"/>
      <sheetName val="터파기및재료"/>
      <sheetName val="견적대비 견적서"/>
      <sheetName val="dt0301"/>
      <sheetName val="dtt0301"/>
      <sheetName val="내역(전체)"/>
      <sheetName val="말뚝지지력산정"/>
      <sheetName val="Data Base"/>
      <sheetName val="일위대가"/>
      <sheetName val="대치판정"/>
      <sheetName val="노임단가"/>
      <sheetName val="일집"/>
      <sheetName val="일위"/>
      <sheetName val="입찰안"/>
      <sheetName val="CABdata"/>
      <sheetName val="WORK"/>
      <sheetName val="단락전류-A"/>
      <sheetName val="예산내역서"/>
      <sheetName val="설계예산서"/>
      <sheetName val="Macro(전선)"/>
      <sheetName val="단가"/>
      <sheetName val="견적서"/>
      <sheetName val="참조"/>
      <sheetName val="Sheet4"/>
      <sheetName val="GM 3차 대우견적(NS)"/>
      <sheetName val="2,3차견적제출(NS)"/>
      <sheetName val="도체종-상수표"/>
      <sheetName val="XXXXXX"/>
      <sheetName val="총괄표"/>
      <sheetName val="단가표"/>
      <sheetName val="sw1"/>
      <sheetName val="Total"/>
      <sheetName val="자료"/>
      <sheetName val="Y_WORK"/>
      <sheetName val="전등"/>
      <sheetName val="배선DATA"/>
      <sheetName val="E01-02(EV-1-LBS)"/>
      <sheetName val="총괄내역서"/>
      <sheetName val="내역"/>
      <sheetName val="간선"/>
      <sheetName val="APT내역"/>
      <sheetName val="바.한일양산"/>
      <sheetName val="철근단면적"/>
      <sheetName val="A-4"/>
      <sheetName val="전체"/>
      <sheetName val="시멘트"/>
      <sheetName val="산출내역서집계표"/>
      <sheetName val="ABUT수량-A1"/>
      <sheetName val="조명율표"/>
      <sheetName val="s.v"/>
      <sheetName val="기본DATA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4-7.중앙전기실(노임단가)"/>
      <sheetName val="토사(PE)"/>
      <sheetName val="G.R300경비"/>
      <sheetName val="전기일위대가"/>
      <sheetName val="수목표준대가"/>
      <sheetName val="노임단가"/>
      <sheetName val="단가조사"/>
      <sheetName val="Y-WORK"/>
      <sheetName val="일위목록"/>
      <sheetName val="요율"/>
      <sheetName val="기성내역서표지"/>
      <sheetName val="터널조도"/>
      <sheetName val="ILLU"/>
      <sheetName val="단 box"/>
      <sheetName val="경산"/>
      <sheetName val="코드표"/>
      <sheetName val="증감대비"/>
      <sheetName val="일위대가"/>
      <sheetName val="7단가"/>
      <sheetName val="COVER"/>
      <sheetName val="NEGO"/>
      <sheetName val="DATE"/>
      <sheetName val="BID"/>
      <sheetName val="A갑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wall"/>
      <sheetName val="Front"/>
      <sheetName val="단위일위"/>
      <sheetName val="건축내역"/>
      <sheetName val="을"/>
      <sheetName val="???"/>
      <sheetName val="노무비"/>
      <sheetName val="LIST"/>
      <sheetName val="WORK"/>
      <sheetName val="ⴭⴭⴭⴭⴭ"/>
      <sheetName val="조도계산"/>
      <sheetName val="EQ-R1"/>
      <sheetName val="인건비"/>
      <sheetName val="BQ(실행)"/>
      <sheetName val="EACT10"/>
      <sheetName val="설비"/>
      <sheetName val="사급자재"/>
      <sheetName val="대비"/>
      <sheetName val="전기"/>
      <sheetName val="경비_원본"/>
      <sheetName val="COST"/>
      <sheetName val="도급"/>
      <sheetName val="I一般比"/>
      <sheetName val="N賃率-職"/>
      <sheetName val="단락전류-A"/>
      <sheetName val="점수계산1-2"/>
      <sheetName val="담장산출"/>
      <sheetName val="내역"/>
      <sheetName val="TEL"/>
      <sheetName val="입찰안"/>
      <sheetName val="인건비 "/>
      <sheetName val="calculation"/>
      <sheetName val="6호기"/>
      <sheetName val="COPING"/>
      <sheetName val="기계경비(시간당)"/>
      <sheetName val="램머"/>
      <sheetName val="File_관급"/>
      <sheetName val="공정집계"/>
      <sheetName val="Sheet3"/>
      <sheetName val="MOTOR"/>
      <sheetName val="CABdata"/>
      <sheetName val="포장복구집계"/>
      <sheetName val="1차 내역서"/>
      <sheetName val="공통가설"/>
      <sheetName val="01상노임"/>
      <sheetName val="Customer Databas"/>
      <sheetName val="손익분석"/>
      <sheetName val="AS복구"/>
      <sheetName val="중기터파기"/>
      <sheetName val="변수값"/>
      <sheetName val="중기상차"/>
      <sheetName val="자재단가"/>
      <sheetName val="수량-가로등"/>
      <sheetName val="산업"/>
      <sheetName val="설계조건"/>
      <sheetName val="안정계산"/>
      <sheetName val="단면검토"/>
      <sheetName val="직노"/>
      <sheetName val="자료"/>
      <sheetName val="공주-교대(A1)"/>
      <sheetName val="11.1 단면hwp"/>
      <sheetName val="단가비교"/>
      <sheetName val="b_balju_cho"/>
      <sheetName val="노임이"/>
      <sheetName val="부표총괄"/>
      <sheetName val="전산망"/>
      <sheetName val="데리네이타현황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냉천부속동"/>
      <sheetName val="수량산출서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시중노임(공사)"/>
      <sheetName val="비교1"/>
      <sheetName val="노단"/>
      <sheetName val="수량인공"/>
      <sheetName val="노무"/>
      <sheetName val="조건표"/>
      <sheetName val="INFO"/>
      <sheetName val="2.냉난방설비공사"/>
      <sheetName val="7.자동제어공사"/>
      <sheetName val="내역서(기계)"/>
      <sheetName val="건축내역(도급)"/>
      <sheetName val="단가 "/>
      <sheetName val="일위총괄표"/>
      <sheetName val="첨부1"/>
      <sheetName val="DATA 입력부"/>
      <sheetName val="NEYOK"/>
      <sheetName val="교각1"/>
      <sheetName val="단가산출2"/>
      <sheetName val="단가 및 재료비"/>
      <sheetName val="단가산출1"/>
      <sheetName val="플랜트 설치"/>
      <sheetName val="장비"/>
      <sheetName val="우수토적(진입도로)"/>
      <sheetName val="교통대책내역"/>
      <sheetName val="날개벽"/>
      <sheetName val="원형1호맨홀토공수량"/>
      <sheetName val="노원열병합  건축공사기성내역서"/>
      <sheetName val="2.가정단면"/>
      <sheetName val="금융비용"/>
      <sheetName val="예산명세서"/>
      <sheetName val="설계명세서"/>
      <sheetName val="자료입력"/>
      <sheetName val="1-1"/>
      <sheetName val="남양주부대"/>
      <sheetName val="집계표"/>
      <sheetName val="설비내역서"/>
      <sheetName val="건축내역서"/>
      <sheetName val="전기내역서"/>
      <sheetName val="기둥(원형)"/>
      <sheetName val="단면 (2)"/>
      <sheetName val="1단계"/>
      <sheetName val="SLAB&quot;1&quot;"/>
      <sheetName val="3.하중산정4.지지력"/>
      <sheetName val="관로내역원"/>
      <sheetName val="갑지"/>
      <sheetName val="일위대가(가설)"/>
      <sheetName val="내역서(총)"/>
      <sheetName val="자재"/>
      <sheetName val="1.설계조건"/>
      <sheetName val="제잡비 산출내역(실적공사비)"/>
      <sheetName val="산출근거"/>
      <sheetName val="횡배수관"/>
      <sheetName val="돈암사업"/>
      <sheetName val="자동차폐수처리장"/>
      <sheetName val="토공계산서(부체도로)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사용성검토"/>
      <sheetName val="Sheet1 (2)"/>
      <sheetName val="제잡비1"/>
      <sheetName val="°æ»ê"/>
      <sheetName val="옹벽"/>
      <sheetName val="예정(3)"/>
      <sheetName val="동원(3)"/>
      <sheetName val="TRE TABLE"/>
      <sheetName val="ASEM내역"/>
      <sheetName val="배선DATA"/>
      <sheetName val="전동기DATA"/>
      <sheetName val="CODE"/>
      <sheetName val="변압기 및 발전기 용량"/>
      <sheetName val="조명율표"/>
      <sheetName val="CATCH BASIN"/>
      <sheetName val="내역서(갑)"/>
      <sheetName val="단위중량"/>
      <sheetName val="금액집계"/>
      <sheetName val="예산변경사항"/>
      <sheetName val="현장관리비"/>
      <sheetName val="세부내역"/>
      <sheetName val="인부노임"/>
      <sheetName val="b_balju"/>
      <sheetName val="주공기준"/>
      <sheetName val="옹벽기초자료"/>
      <sheetName val="현황산출서"/>
      <sheetName val="단가산출"/>
      <sheetName val="산수배수"/>
      <sheetName val="전장품(관리용)"/>
      <sheetName val="공종구간"/>
      <sheetName val="중간부"/>
      <sheetName val="공통가설비"/>
      <sheetName val="유류사용"/>
      <sheetName val="자재단가-1"/>
      <sheetName val="단가대비"/>
      <sheetName val="일위대가(건축)"/>
      <sheetName val="MATERIAL"/>
      <sheetName val="갑지(추정)"/>
      <sheetName val="내부부하"/>
      <sheetName val="말뚝지지력산정"/>
      <sheetName val="토 적 표"/>
      <sheetName val="출력-내역서"/>
      <sheetName val="견적서세부내용"/>
      <sheetName val="견적내용입력"/>
      <sheetName val="발신정보"/>
      <sheetName val="공통가설공사"/>
      <sheetName val="총괄표"/>
      <sheetName val="인공산출"/>
      <sheetName val="대로근거"/>
      <sheetName val="부대내역"/>
      <sheetName val="견적업체"/>
      <sheetName val="과천MAIN"/>
      <sheetName val="정부노임단가"/>
      <sheetName val="기초일위"/>
      <sheetName val="시설일위"/>
      <sheetName val="조명일위"/>
      <sheetName val="견적서"/>
      <sheetName val="소총괄표1"/>
      <sheetName val="토공1"/>
      <sheetName val="간선계산"/>
      <sheetName val="건축(충일분)"/>
      <sheetName val="부하계산서"/>
      <sheetName val="원가계산서"/>
      <sheetName val="건축집계표"/>
      <sheetName val="9811"/>
      <sheetName val="가격조사"/>
      <sheetName val="제품"/>
      <sheetName val="맨홀수량산출"/>
      <sheetName val="DESIGN CRITERIA"/>
      <sheetName val="노무비 "/>
      <sheetName val="일위집계"/>
      <sheetName val="부하계산"/>
      <sheetName val="102역사"/>
      <sheetName val="수량산출"/>
      <sheetName val="기본일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하수급견적대비"/>
      <sheetName val="2경간"/>
      <sheetName val="방송일위대가"/>
      <sheetName val="3련 BOX"/>
      <sheetName val="실행내역"/>
      <sheetName val="2009노임(공사)"/>
      <sheetName val="공문"/>
      <sheetName val="(A)내역서"/>
      <sheetName val="남대문빌딩"/>
      <sheetName val="대운반(신설-관급)"/>
      <sheetName val="일위대가표"/>
      <sheetName val="h-013211-2"/>
      <sheetName val="상반기손익차2총괄"/>
      <sheetName val="고창터널(고창방향)"/>
      <sheetName val="공종목록표"/>
      <sheetName val="AC포장수량"/>
      <sheetName val="WEIGHT LIST"/>
      <sheetName val="POL6차-PIPING"/>
      <sheetName val="산#2-1 (2)"/>
      <sheetName val="산#3-1"/>
      <sheetName val="2001년 건설노임"/>
      <sheetName val="XL4Poppy"/>
      <sheetName val="Sheet15"/>
      <sheetName val="단가코드"/>
      <sheetName val="CIVIL"/>
      <sheetName val="노임단가표"/>
      <sheetName val="단가조사서"/>
      <sheetName val="DATA(광속)"/>
      <sheetName val="Sheet5"/>
      <sheetName val="설변물량"/>
      <sheetName val="Imp-Data"/>
      <sheetName val="경비2내역"/>
      <sheetName val="내역분기"/>
      <sheetName val="실행대비"/>
      <sheetName val="Macro(전선)"/>
      <sheetName val="계수시트"/>
      <sheetName val="월별손익"/>
      <sheetName val="배수장토목공사비"/>
      <sheetName val="개소별수량산출"/>
      <sheetName val="을지"/>
      <sheetName val="일위대가 (100%)"/>
      <sheetName val="쌍송교"/>
      <sheetName val="중기사용료산출근거"/>
      <sheetName val="sheets"/>
      <sheetName val="Sheet9"/>
      <sheetName val="발전기"/>
      <sheetName val="XXXXXX"/>
      <sheetName val="수목데이타 "/>
      <sheetName val="단가비교표"/>
      <sheetName val="첨부파일"/>
      <sheetName val="960318-1"/>
      <sheetName val="난간벽단위"/>
      <sheetName val="교각별수량"/>
      <sheetName val="자재단가표"/>
      <sheetName val="NEWDRAW"/>
      <sheetName val="관기성공.내"/>
      <sheetName val="수량명세서"/>
      <sheetName val="토공수량산출"/>
      <sheetName val="토적계산서"/>
      <sheetName val="전선 및 전선관"/>
      <sheetName val="관리비"/>
      <sheetName val="재집"/>
      <sheetName val="직재"/>
      <sheetName val="중기조종사 단위단가"/>
      <sheetName val="일위노임단가"/>
      <sheetName val="Mc1"/>
      <sheetName val="도급정산"/>
      <sheetName val="공사원가계산서"/>
      <sheetName val="일위대가표(무)"/>
      <sheetName val="일위대가산출기초"/>
      <sheetName val="지급자재"/>
      <sheetName val="내역(2000년)"/>
      <sheetName val="기술자료 (광화문)"/>
      <sheetName val="일위"/>
      <sheetName val="각종장비전압강하계산"/>
      <sheetName val="실적원가"/>
      <sheetName val="2. 공원조도(전통공원)"/>
      <sheetName val="물가"/>
      <sheetName val="2004,상노임"/>
      <sheetName val="자단"/>
      <sheetName val="부대대비"/>
      <sheetName val="냉연집계"/>
      <sheetName val="비용display"/>
      <sheetName val="투찰(하수)"/>
      <sheetName val="공내역서"/>
      <sheetName val="8.2TON"/>
      <sheetName val="견"/>
      <sheetName val="견적"/>
      <sheetName val="1"/>
      <sheetName val="예산M2"/>
      <sheetName val="차도조도계산"/>
      <sheetName val="안정검토"/>
      <sheetName val="품셈표"/>
      <sheetName val="주방동력"/>
      <sheetName val="dt0301"/>
      <sheetName val="dtt0301"/>
      <sheetName val="공량예산"/>
      <sheetName val="간선"/>
      <sheetName val="부하"/>
      <sheetName val="재료단가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소업1교"/>
      <sheetName val="예산M12A"/>
      <sheetName val="95WBS"/>
      <sheetName val="지주토목내역서"/>
      <sheetName val="철콘공사"/>
      <sheetName val="Total"/>
      <sheetName val="SIL98"/>
      <sheetName val="ABUT수량-A1"/>
      <sheetName val="계산근거"/>
      <sheetName val="수량집계"/>
      <sheetName val="총괄집계표"/>
      <sheetName val="비목군단가비교표"/>
      <sheetName val="INPUT(덕도방향-시점)"/>
      <sheetName val="기자재대비표"/>
      <sheetName val="시설물일위"/>
      <sheetName val="input"/>
      <sheetName val="TB-내역서"/>
      <sheetName val="type-F"/>
      <sheetName val="문산방향-교대(A2)"/>
      <sheetName val="ITEM"/>
      <sheetName val="토공"/>
      <sheetName val="제출내역 (2)"/>
      <sheetName val="교대시점"/>
      <sheetName val="토목주소"/>
      <sheetName val="노임단"/>
      <sheetName val="부대공"/>
      <sheetName val="운반공"/>
      <sheetName val="자재단"/>
      <sheetName val="장비단"/>
      <sheetName val="ZONE.1"/>
      <sheetName val="총괄갑 "/>
      <sheetName val="견적을지"/>
      <sheetName val="기계경비산출기준"/>
      <sheetName val="실행내역 "/>
      <sheetName val="관급"/>
      <sheetName val="전체현황"/>
      <sheetName val="적용률"/>
      <sheetName val="일위_파일"/>
      <sheetName val="공조기"/>
      <sheetName val="Manual Valve List"/>
      <sheetName val="공내역"/>
      <sheetName val="내역서2안"/>
      <sheetName val="DATA1"/>
      <sheetName val="통합"/>
      <sheetName val="백암비스타내역"/>
      <sheetName val="__MAIN"/>
      <sheetName val="000000"/>
      <sheetName val="2_냉난방설비공사"/>
      <sheetName val="6. 직접경비"/>
      <sheetName val="2010노임(공사)"/>
      <sheetName val="아스.노면절삭"/>
      <sheetName val="평가데이터"/>
      <sheetName val="토공유동표"/>
      <sheetName val="발주설계서(당초)"/>
      <sheetName val="기초자료"/>
      <sheetName val="연결임시"/>
      <sheetName val="2000,9월 일위"/>
      <sheetName val="guard(mac)"/>
      <sheetName val="실행내역서 "/>
      <sheetName val="철근단면적"/>
      <sheetName val="말뚝기초"/>
      <sheetName val="진접"/>
      <sheetName val="TOTAL3"/>
      <sheetName val="본사업"/>
      <sheetName val="SG"/>
      <sheetName val="본부소개"/>
      <sheetName val="TYPE-A"/>
      <sheetName val="목록1"/>
      <sheetName val="목록2"/>
      <sheetName val="중기"/>
      <sheetName val="기본"/>
      <sheetName val="01_ 원가계산서"/>
      <sheetName val="협조전"/>
      <sheetName val="내역표지"/>
      <sheetName val="기둥(하중)"/>
      <sheetName val="노임표"/>
      <sheetName val="CAT_5"/>
      <sheetName val="BSD (2)"/>
      <sheetName val="순공사비"/>
      <sheetName val="Sheet10"/>
      <sheetName val="danga"/>
      <sheetName val="ilch"/>
      <sheetName val="첨부1-1"/>
      <sheetName val="22-2M단"/>
      <sheetName val="22-1소단"/>
      <sheetName val="기둥"/>
      <sheetName val="저판(버림100)"/>
      <sheetName val="수도일위대가"/>
      <sheetName val="노임목록"/>
      <sheetName val="자재목록"/>
      <sheetName val="중기목록"/>
      <sheetName val="총괄"/>
      <sheetName val="감액총괄표"/>
      <sheetName val="다심-cable"/>
      <sheetName val="1C-cable"/>
      <sheetName val="전등"/>
      <sheetName val="납부서"/>
      <sheetName val="금광1터널"/>
      <sheetName val="효성CB 1P기초"/>
      <sheetName val="현장경비"/>
      <sheetName val="건축원가계산서"/>
      <sheetName val="기초공"/>
      <sheetName val="총 괄 표"/>
      <sheetName val="산근1"/>
      <sheetName val="참고 1"/>
      <sheetName val="IN"/>
      <sheetName val="Macro(차단기)"/>
      <sheetName val="Macro1"/>
      <sheetName val="Macro3"/>
      <sheetName val="Macro2"/>
      <sheetName val="참조"/>
      <sheetName val="총괄내역서"/>
      <sheetName val="원가계산서 "/>
      <sheetName val="WO"/>
      <sheetName val="견적990322"/>
      <sheetName val="기초자료입력"/>
      <sheetName val="집계장(대목_실행)"/>
      <sheetName val="참고자료"/>
      <sheetName val="가로등기초"/>
      <sheetName val="가시설단위수량"/>
      <sheetName val="토공(완충)"/>
      <sheetName val="___"/>
      <sheetName val="남양시작동자105노65기1.3화1.2"/>
      <sheetName val="단가표"/>
      <sheetName val="2"/>
      <sheetName val="10.공통-노임단가"/>
      <sheetName val="배관"/>
      <sheetName val="1.설계기준"/>
      <sheetName val="콘크리트타설입력"/>
      <sheetName val="레미콘입고현황"/>
      <sheetName val="_x0000_pY&lt;u_x0000__x0000__x0000__x0000__x0000__x0000__x0000__x0000_ô+_x001f__x0000_I}0_x0012__x0004__x0000__x0000__x0001_"/>
      <sheetName val="자재단가비교표"/>
      <sheetName val="공량산출서"/>
      <sheetName val="일위산출"/>
      <sheetName val="36단가"/>
      <sheetName val="36수량"/>
      <sheetName val="02하반기노임"/>
      <sheetName val="BUS제원1"/>
      <sheetName val="7.단가조사서"/>
      <sheetName val="5.일위대가목록"/>
      <sheetName val="소운반"/>
      <sheetName val="공조기휀"/>
      <sheetName val="AHU집계"/>
      <sheetName val="배수장공사비명세서"/>
      <sheetName val="식재인부"/>
      <sheetName val="00000"/>
      <sheetName val="G_R300경비1"/>
      <sheetName val="4-7_중앙전기실(노임단가)1"/>
      <sheetName val="내역서(교량)전체"/>
      <sheetName val="SUMMARYMCA"/>
      <sheetName val="노무단가"/>
      <sheetName val="기계내역"/>
      <sheetName val="도급전체"/>
      <sheetName val="남양구조시험동"/>
      <sheetName val="JUCKEYK"/>
      <sheetName val="단"/>
      <sheetName val="토공2"/>
      <sheetName val="구조물토공1"/>
      <sheetName val="토공3"/>
      <sheetName val="총2000실2000연"/>
      <sheetName val="내2"/>
      <sheetName val="1안"/>
      <sheetName val="2공구산출내역"/>
      <sheetName val="실행철강하도"/>
      <sheetName val="Noname 1"/>
      <sheetName val="원가"/>
      <sheetName val="토공(우물통,기타) 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일위대가(1)"/>
      <sheetName val="인건비_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데이타"/>
      <sheetName val="DATA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정부노임단가"/>
      <sheetName val="DATA1"/>
      <sheetName val="BQ"/>
      <sheetName val="전기일위대가"/>
      <sheetName val="DATA"/>
      <sheetName val="3BL공동구 수량"/>
      <sheetName val="오산갈곳"/>
      <sheetName val="ilch"/>
      <sheetName val="WORK"/>
      <sheetName val="기계내역"/>
      <sheetName val="단면(RW1)"/>
      <sheetName val="단가"/>
      <sheetName val="시설물일위"/>
      <sheetName val="소비자가"/>
      <sheetName val="일위대가목록"/>
      <sheetName val="IMP(MAIN)"/>
      <sheetName val="IMP (REACTOR)"/>
      <sheetName val="설계조건"/>
      <sheetName val="날개벽(TYPE3)"/>
      <sheetName val="IP좌표"/>
      <sheetName val="비교표"/>
      <sheetName val="A-4"/>
      <sheetName val="맨홀수량집계"/>
      <sheetName val="차액보증"/>
      <sheetName val="일위대가"/>
      <sheetName val="YES"/>
      <sheetName val="토목내역"/>
      <sheetName val="수량산출"/>
      <sheetName val="경비2내역"/>
      <sheetName val="계산근거"/>
      <sheetName val="내역서"/>
      <sheetName val="Sheet4"/>
      <sheetName val="Macro(전선)"/>
      <sheetName val="데이타"/>
      <sheetName val="남양시작동자105노65기1.3화1.2"/>
      <sheetName val="I一般比"/>
      <sheetName val="교각계산"/>
      <sheetName val="부대내역"/>
      <sheetName val="안정계산"/>
      <sheetName val="단면검토"/>
      <sheetName val="단면가정"/>
      <sheetName val="현장관리비내역서"/>
      <sheetName val="SORCE1"/>
      <sheetName val="가시설단위수량"/>
      <sheetName val="포장복구집계"/>
      <sheetName val="D-3503"/>
      <sheetName val="토목"/>
      <sheetName val="CONCRETE"/>
      <sheetName val="을"/>
      <sheetName val="단가대비표"/>
      <sheetName val="지장물C"/>
      <sheetName val="General Data"/>
      <sheetName val="일위대가표 (2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대치판정"/>
      <sheetName val="Baby일위대가"/>
      <sheetName val="철거산출근거"/>
      <sheetName val="간선계산"/>
      <sheetName val="N賃率-職"/>
      <sheetName val="98지급계획"/>
      <sheetName val="제-노임"/>
      <sheetName val="제직재"/>
      <sheetName val="노무비"/>
      <sheetName val="을지"/>
      <sheetName val="0.집계"/>
      <sheetName val="기초단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일위대가목차"/>
      <sheetName val="대구실행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손익분석"/>
      <sheetName val="인건-측정"/>
      <sheetName val="보차도경계석"/>
      <sheetName val="인건비"/>
      <sheetName val="아산추가1220"/>
      <sheetName val="당초"/>
      <sheetName val="3-1.CB"/>
      <sheetName val="unit 4"/>
      <sheetName val="ITB COST"/>
      <sheetName val="수량"/>
      <sheetName val="CTEMCOST"/>
      <sheetName val="본공사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우배수"/>
      <sheetName val="맨홀"/>
      <sheetName val="금호"/>
      <sheetName val="49-119"/>
      <sheetName val="발신정보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교각1"/>
      <sheetName val="일위대가표(유단가)"/>
      <sheetName val="적용(기계)"/>
      <sheetName val="20관리비율"/>
      <sheetName val="총괄집계표"/>
      <sheetName val="점검총괄"/>
      <sheetName val="자재목록"/>
      <sheetName val="2006기계경비산출표"/>
      <sheetName val="옹벽수량집계"/>
      <sheetName val="BASIC (2)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DANGA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sw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터널조도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ilch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DS-LOAD"/>
      <sheetName val="WORK"/>
      <sheetName val="정부노임단가"/>
      <sheetName val="일반공사"/>
      <sheetName val="대비"/>
      <sheetName val="ITEM"/>
      <sheetName val="2F 회의실견적(5_14 일대)"/>
      <sheetName val="CONCRETE"/>
      <sheetName val="지급자재"/>
      <sheetName val="D-3503"/>
      <sheetName val="공통비"/>
      <sheetName val="운반비(전선륐)"/>
      <sheetName val="차액보증"/>
      <sheetName val="남양시작동자105노65기1.3화1.2"/>
      <sheetName val="수량산출"/>
      <sheetName val="타공종이기"/>
      <sheetName val="Sheet1 (2)"/>
      <sheetName val="건축내역"/>
      <sheetName val="경비"/>
      <sheetName val="A-4"/>
      <sheetName val="전기일위대가"/>
      <sheetName val="Y-WORK"/>
      <sheetName val="데이타"/>
      <sheetName val="날개벽"/>
      <sheetName val="11.자재단가"/>
      <sheetName val="노원열병합  건축공사기성내역서"/>
      <sheetName val="자재단가"/>
      <sheetName val="출근부"/>
      <sheetName val="BLOCK(1)"/>
      <sheetName val="ABUT수량-A1"/>
      <sheetName val="전차선로 물량표"/>
      <sheetName val="코드"/>
      <sheetName val="설계예산내역서"/>
      <sheetName val="공통가설"/>
      <sheetName val="소비자가"/>
      <sheetName val="내역분기"/>
      <sheetName val="결과조달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인건비"/>
      <sheetName val="투찰"/>
      <sheetName val="SG"/>
      <sheetName val="TEL"/>
      <sheetName val="c_balju"/>
      <sheetName val="토공"/>
      <sheetName val="001"/>
      <sheetName val="CTEMCOST"/>
      <sheetName val="금액내역서"/>
      <sheetName val="공사비집계"/>
      <sheetName val="현금"/>
      <sheetName val="부대내역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98지급계획"/>
      <sheetName val="단위중량"/>
      <sheetName val="31.고_x0000_RTU"/>
      <sheetName val="6호기"/>
      <sheetName val="판"/>
      <sheetName val="자재집계"/>
      <sheetName val="토공계산서(부체도로)"/>
      <sheetName val="노무비"/>
      <sheetName val="간선계산"/>
      <sheetName val="예산서"/>
      <sheetName val="B"/>
      <sheetName val="연결임시"/>
      <sheetName val="중기사용료"/>
      <sheetName val="토공(완충)"/>
      <sheetName val="L형옹벽(key)"/>
      <sheetName val="집1"/>
      <sheetName val="8.PILE  (돌출)"/>
      <sheetName val="DATE"/>
      <sheetName val="총계"/>
      <sheetName val="내역서 "/>
      <sheetName val="준검 내역서"/>
      <sheetName val="기초공"/>
      <sheetName val="기둥(원형)"/>
      <sheetName val="한강운반비"/>
      <sheetName val="기계내역"/>
      <sheetName val="공통부대비"/>
      <sheetName val="단가조사서"/>
      <sheetName val="BQ"/>
      <sheetName val="견적시담(송포2공구)"/>
      <sheetName val="K1자재(3차등)"/>
      <sheetName val="#REF"/>
      <sheetName val="건축"/>
      <sheetName val="산거각호표"/>
      <sheetName val="구조물철거타공정이월"/>
      <sheetName val="백호우계수"/>
      <sheetName val="TOTAL"/>
      <sheetName val="fitting"/>
      <sheetName val="TYPE-B 평균H"/>
      <sheetName val="관람석제출"/>
      <sheetName val="설계조건"/>
      <sheetName val="안정계산"/>
      <sheetName val="단면검토"/>
      <sheetName val="BJJIN"/>
      <sheetName val="BID"/>
      <sheetName val="중기일위대가"/>
      <sheetName val="내역서(총)"/>
      <sheetName val="횡배위치"/>
      <sheetName val="토목주소"/>
      <sheetName val="프랜트면허"/>
      <sheetName val="공사개요"/>
      <sheetName val="NEWDRAW"/>
      <sheetName val="현장지지물물량"/>
      <sheetName val="보합"/>
      <sheetName val="March"/>
      <sheetName val="화재 탐지 설비"/>
      <sheetName val="정렬"/>
      <sheetName val="danga"/>
      <sheetName val="환률"/>
      <sheetName val="조도계산서 (도서)"/>
      <sheetName val="DATA(BAC)"/>
      <sheetName val="겉장"/>
      <sheetName val="기성검사원"/>
      <sheetName val="원가"/>
      <sheetName val="토목"/>
      <sheetName val="손익분석"/>
      <sheetName val="난방열교"/>
      <sheetName val="급탕열교"/>
      <sheetName val="단가"/>
      <sheetName val="시설물일위"/>
      <sheetName val="을"/>
      <sheetName val="일위대가목록"/>
      <sheetName val="일위대가목차"/>
      <sheetName val="실행내역"/>
      <sheetName val="몰탈재료산출"/>
      <sheetName val="수목단가"/>
      <sheetName val="시설수량표"/>
      <sheetName val="식재수량표"/>
      <sheetName val="일위목록"/>
      <sheetName val="FACTOR"/>
      <sheetName val="Sheet4"/>
      <sheetName val="총집계표"/>
      <sheetName val="조경"/>
      <sheetName val="년"/>
      <sheetName val="구리토평1전기"/>
      <sheetName val="최초침전지집계표"/>
      <sheetName val="맨홀수량집계"/>
      <sheetName val="수량집계"/>
      <sheetName val="총괄집계표"/>
      <sheetName val="7.1유효폭"/>
      <sheetName val="교각계산"/>
      <sheetName val="가공비"/>
      <sheetName val="3BL공동구 수량"/>
      <sheetName val="단중표"/>
      <sheetName val="교각1"/>
      <sheetName val="#230,#235"/>
      <sheetName val="JUCK"/>
      <sheetName val="토공총괄집계"/>
      <sheetName val="일위대가표"/>
      <sheetName val="품목"/>
      <sheetName val="STORAGE"/>
      <sheetName val="총괄내역서"/>
      <sheetName val="품질 및 특성 보정계수"/>
      <sheetName val="32.銅기기초"/>
      <sheetName val="계산근거"/>
      <sheetName val="토 적 표"/>
      <sheetName val="입력DATA"/>
      <sheetName val="바닥판"/>
      <sheetName val="TABLE"/>
      <sheetName val="eq_data"/>
      <sheetName val="5. COST SCHEDULE PER EXPENSE"/>
      <sheetName val="경비2내역"/>
      <sheetName val="2000년1차"/>
      <sheetName val="2000전체분"/>
      <sheetName val="Site Expenses"/>
      <sheetName val="견적서"/>
      <sheetName val="31.고"/>
      <sheetName val="단가대비표"/>
      <sheetName val="여흥"/>
      <sheetName val="Customer Databas"/>
      <sheetName val="골조시행"/>
      <sheetName val="단면가정"/>
      <sheetName val="Explanation for Page 17"/>
      <sheetName val="금액집계"/>
      <sheetName val="노임"/>
      <sheetName val="45,46"/>
      <sheetName val="2.대외공문"/>
      <sheetName val="부대대비"/>
      <sheetName val="냉연집계"/>
      <sheetName val="수량산출서"/>
      <sheetName val="실행예산"/>
      <sheetName val="unit 4"/>
      <sheetName val="점수계산1-2"/>
      <sheetName val="설변물량"/>
      <sheetName val="IMP(MAIN)"/>
      <sheetName val="IMP (REACTOR)"/>
      <sheetName val="신공"/>
      <sheetName val="소업1교"/>
      <sheetName val="말뚝물량"/>
      <sheetName val="hvac(제어동)"/>
      <sheetName val="단면 (2)"/>
      <sheetName val="(2)"/>
      <sheetName val="기계실"/>
      <sheetName val="UNIT"/>
      <sheetName val="회사99"/>
      <sheetName val="설계예산서"/>
      <sheetName val="Dae_Jiju"/>
      <sheetName val="Sikje_ingun"/>
      <sheetName val="TREE_D"/>
      <sheetName val="입찰"/>
      <sheetName val="현경"/>
      <sheetName val="예산변경사항"/>
      <sheetName val="2.예산냴역검토서"/>
      <sheetName val="토목내역"/>
      <sheetName val="총투자비산정"/>
      <sheetName val="ROE(FI)"/>
      <sheetName val="Sens&amp;Anal"/>
      <sheetName val="EUPDAT2"/>
      <sheetName val="터파기및재료"/>
      <sheetName val="dtxl"/>
      <sheetName val="한전고리-을"/>
      <sheetName val="FRP배관단가(만수)"/>
      <sheetName val="만수배관단가"/>
      <sheetName val="35_x000e_장주신설"/>
      <sheetName val="산업개발안내서"/>
      <sheetName val="귀래 설계 공내역서"/>
      <sheetName val="대비표"/>
      <sheetName val="내역1"/>
      <sheetName val="Sheet5"/>
      <sheetName val="06-BATCH "/>
      <sheetName val="dg"/>
      <sheetName val="기계경비"/>
      <sheetName val="9GNG운반"/>
      <sheetName val="사용성검토"/>
      <sheetName val="woo(mac)"/>
      <sheetName val="내역총괄표"/>
      <sheetName val="현장"/>
      <sheetName val="Sheet2"/>
      <sheetName val="변화치수"/>
      <sheetName val="단면(RW1)"/>
      <sheetName val="공종별 집계"/>
      <sheetName val="자료"/>
      <sheetName val="조건표"/>
      <sheetName val="Macro1"/>
      <sheetName val="장비집계"/>
      <sheetName val="장문교(대전)"/>
      <sheetName val="건축(충일분)"/>
      <sheetName val="TYPE1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실행철강하도"/>
      <sheetName val="단가산출2"/>
      <sheetName val="철거수량"/>
      <sheetName val="전신환매도율"/>
      <sheetName val="J直材4"/>
      <sheetName val="명세서"/>
      <sheetName val="8.자재단가"/>
      <sheetName val="일위대가 (목록)"/>
      <sheetName val="전체총괄표"/>
      <sheetName val="요소별"/>
      <sheetName val="전기요금"/>
      <sheetName val="도급대비"/>
      <sheetName val="조건"/>
      <sheetName val="한전위탁공사비2"/>
      <sheetName val="SE-611"/>
      <sheetName val="연수동"/>
      <sheetName val="실시설계"/>
      <sheetName val="원형맨홀수량"/>
      <sheetName val="C &amp; G RHS"/>
      <sheetName val="하수급견적대비"/>
      <sheetName val="P.M 별"/>
      <sheetName val="제경비"/>
      <sheetName val="1을"/>
      <sheetName val="구왤집계표"/>
      <sheetName val="Ⅴ-2.공종별내역"/>
      <sheetName val="공틀공사"/>
      <sheetName val="장비당단가 (1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전기일위목록"/>
      <sheetName val="초"/>
      <sheetName val="오산갈곳"/>
      <sheetName val="아파트건축"/>
      <sheetName val="비대칭계수"/>
      <sheetName val="전동기 SPEC"/>
      <sheetName val="CS2"/>
      <sheetName val="플랜트 설치"/>
      <sheetName val="U-TYPE(1)"/>
      <sheetName val="단위수량"/>
      <sheetName val="관리비"/>
      <sheetName val="단위세대"/>
      <sheetName val="5공철탑검토표"/>
      <sheetName val="4공철탑검토"/>
      <sheetName val="부대공집계표"/>
      <sheetName val="직노"/>
      <sheetName val="설계명세서(선로)"/>
      <sheetName val="자재단가표"/>
      <sheetName val=" 견적서"/>
      <sheetName val="일"/>
      <sheetName val="계화배수"/>
      <sheetName val="일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등부하(6)"/>
      <sheetName val="UPS용량(6)"/>
      <sheetName val="축전지(6)"/>
      <sheetName val="TR부하(6)"/>
      <sheetName val="전압강하(6)"/>
      <sheetName val="동력부하(도산)"/>
      <sheetName val="동력부하(평동)"/>
      <sheetName val="조도 계산서(6)"/>
      <sheetName val="등가거리(6)"/>
      <sheetName val="표지"/>
      <sheetName val="CABLE"/>
      <sheetName val="전동기"/>
      <sheetName val="MOTOR"/>
      <sheetName val="MACRO(MCC)"/>
      <sheetName val="Macro(차단기)"/>
      <sheetName val="M"/>
      <sheetName val="조명율"/>
      <sheetName val="부하계산서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B2" t="str">
            <v>MCC</v>
          </cell>
          <cell r="C2" t="str">
            <v>MOTOR</v>
          </cell>
          <cell r="D2" t="str">
            <v>출력</v>
          </cell>
          <cell r="E2" t="str">
            <v>상수</v>
          </cell>
          <cell r="F2" t="str">
            <v>전압</v>
          </cell>
          <cell r="G2" t="str">
            <v>부  하</v>
          </cell>
        </row>
        <row r="3">
          <cell r="C3" t="str">
            <v>NAME</v>
          </cell>
          <cell r="G3" t="str">
            <v>용  량</v>
          </cell>
        </row>
        <row r="4">
          <cell r="D4" t="str">
            <v>(KW)</v>
          </cell>
          <cell r="E4" t="str">
            <v>(상)</v>
          </cell>
          <cell r="F4" t="str">
            <v>(V)</v>
          </cell>
          <cell r="G4" t="str">
            <v>(KVA)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동력부하(도산)"/>
      <sheetName val="부하LOAD"/>
      <sheetName val="MOTOR"/>
      <sheetName val="Macro2"/>
      <sheetName val="노임단가"/>
      <sheetName val="정부노임단가"/>
      <sheetName val="JUCK"/>
      <sheetName val="품의서"/>
      <sheetName val="합의경상"/>
      <sheetName val="MEXICO-C"/>
      <sheetName val="1.설계조건"/>
      <sheetName val="장비내역서"/>
      <sheetName val="부하계산서"/>
      <sheetName val="FOOTING단면력"/>
      <sheetName val="BID"/>
      <sheetName val="명세서"/>
      <sheetName val="부대내역"/>
      <sheetName val="Total"/>
      <sheetName val="CONCRETE"/>
      <sheetName val="Sheet3"/>
      <sheetName val="송장"/>
      <sheetName val="부하(성남)"/>
      <sheetName val="주식"/>
      <sheetName val="Sheet1 (2)"/>
      <sheetName val="DATA"/>
      <sheetName val="전차선로 물량표"/>
      <sheetName val="COPING"/>
      <sheetName val="#REF"/>
      <sheetName val="INPUT"/>
      <sheetName val="일반공사"/>
      <sheetName val="가설건물"/>
      <sheetName val="청구내역(9807)"/>
      <sheetName val="업체별기성내역"/>
      <sheetName val="플랜트 설치"/>
      <sheetName val="내역서"/>
      <sheetName val="전기"/>
      <sheetName val="데이타"/>
      <sheetName val="개요"/>
      <sheetName val="Macro1"/>
      <sheetName val="WORK"/>
      <sheetName val="내역"/>
      <sheetName val="터널조도"/>
      <sheetName val="포장공"/>
      <sheetName val="봉양~조차장간고하개명(신설)"/>
      <sheetName val="노원열병합  건축공사기성내역서"/>
      <sheetName val="유동표(변경)"/>
      <sheetName val="EJ"/>
      <sheetName val="W-현원가"/>
      <sheetName val="토공A"/>
      <sheetName val="변경실행(2차) "/>
      <sheetName val="배수공 주요자재 집계표"/>
      <sheetName val="공통(20-91)"/>
      <sheetName val="001"/>
      <sheetName val="공용시설내역"/>
      <sheetName val="바닥판"/>
      <sheetName val="Sheet17"/>
      <sheetName val="일위대가"/>
      <sheetName val="FEXS"/>
      <sheetName val="2공구수량"/>
      <sheetName val="간접비"/>
      <sheetName val="설계조건"/>
      <sheetName val="인건-측정"/>
      <sheetName val="bearing"/>
      <sheetName val="입고장부 (4)"/>
      <sheetName val="DATE"/>
      <sheetName val="자재단가"/>
      <sheetName val="노무비"/>
      <sheetName val="중기일위대가"/>
      <sheetName val="견적서"/>
      <sheetName val="7.1유효폭"/>
      <sheetName val="CA지입"/>
      <sheetName val="현장지지물물량"/>
      <sheetName val="1공구(을)"/>
      <sheetName val="3BL공동구 수량"/>
      <sheetName val="MBR9"/>
      <sheetName val="Sheet2"/>
      <sheetName val="수량산출서"/>
      <sheetName val="Macro(차단기)"/>
      <sheetName val="비교표"/>
      <sheetName val="L-type"/>
      <sheetName val="기계경비일람"/>
      <sheetName val="전력구구조물산근"/>
      <sheetName val="자재수량"/>
      <sheetName val="날개벽(TYPE3)"/>
      <sheetName val="wall"/>
      <sheetName val="기계실"/>
      <sheetName val="TRE TABLE"/>
      <sheetName val="LOPCALC"/>
      <sheetName val="조명율표"/>
      <sheetName val="ⴭⴭⴭⴭ"/>
      <sheetName val="부하(반월)"/>
      <sheetName val="날개벽(시점좌측)"/>
      <sheetName val="BLOCK(1)"/>
      <sheetName val="차액보증"/>
      <sheetName val="수질정화시설"/>
      <sheetName val="매크로"/>
      <sheetName val="외주가공"/>
      <sheetName val="대구실행"/>
      <sheetName val="A-4"/>
      <sheetName val="수량산출"/>
      <sheetName val="일위대가목차"/>
      <sheetName val="부하(도서)"/>
      <sheetName val="E.P.T수량산출서"/>
      <sheetName val="U-TYPE(1)"/>
      <sheetName val="Y-WORK"/>
      <sheetName val="Sheet4"/>
      <sheetName val="유동표"/>
      <sheetName val="집계표(육상)"/>
      <sheetName val="을"/>
      <sheetName val="Site Expenses"/>
      <sheetName val="수량"/>
      <sheetName val="기초공"/>
      <sheetName val="기둥(원형)"/>
      <sheetName val="BSD (2)"/>
      <sheetName val="MACRO(MCC)"/>
      <sheetName val="Macro(AT)"/>
      <sheetName val="cost"/>
      <sheetName val="다이꾸"/>
      <sheetName val="기본일위"/>
      <sheetName val="일위대가목록"/>
      <sheetName val="단가대비표"/>
      <sheetName val="주형"/>
      <sheetName val="2000년1차"/>
      <sheetName val="전력구구조물산근2구간"/>
      <sheetName val="ABUT수량-A1"/>
      <sheetName val="외천교"/>
      <sheetName val="XL4Poppy"/>
      <sheetName val="????"/>
      <sheetName val="쌍송교"/>
      <sheetName val="4)유동표"/>
      <sheetName val="I.설계조건"/>
      <sheetName val="조명율데이타"/>
      <sheetName val="당초"/>
      <sheetName val="Cost bd-&quot;A&quot;"/>
      <sheetName val="Process"/>
      <sheetName val="프랜트면허"/>
      <sheetName val="3련 BOX"/>
      <sheetName val="BQ(실행)"/>
      <sheetName val="c_balju"/>
      <sheetName val="토목내역"/>
      <sheetName val="인건비"/>
      <sheetName val="맨홀수량집계"/>
      <sheetName val="원형맨홀수량"/>
      <sheetName val="타공종이기"/>
      <sheetName val="장비집계"/>
      <sheetName val="Sheet5"/>
      <sheetName val="전압강하계산"/>
      <sheetName val="COVER"/>
      <sheetName val="견적정보"/>
      <sheetName val="명단원자료(이전)"/>
      <sheetName val="L_RPTA05_목록"/>
      <sheetName val="일위대가(계측기설치)"/>
      <sheetName val="날개벽수량표"/>
      <sheetName val="갑지(추정)"/>
      <sheetName val="TYPE-1"/>
      <sheetName val="소운반"/>
      <sheetName val="현장관리비내역서"/>
      <sheetName val="토목주소"/>
      <sheetName val="ilch"/>
      <sheetName val="조도계산서 (도서)"/>
      <sheetName val="Languages"/>
      <sheetName val="표지 (2)"/>
      <sheetName val="노임"/>
      <sheetName val="총괄표"/>
      <sheetName val="예산서"/>
      <sheetName val="도담구내 개소별 명세"/>
      <sheetName val="을부담운반비"/>
      <sheetName val="LOAD-AY"/>
      <sheetName val="J"/>
      <sheetName val="협조전"/>
      <sheetName val="TABLE"/>
      <sheetName val="공사비예산서(토목분)"/>
      <sheetName val="견"/>
      <sheetName val="200"/>
      <sheetName val="RAHMEN"/>
      <sheetName val="IMP(MAIN)"/>
      <sheetName val="IMP (REACTOR)"/>
      <sheetName val="입력DATA"/>
      <sheetName val="안정검토"/>
      <sheetName val="보차도경계석"/>
      <sheetName val="부대공"/>
      <sheetName val="경비2내역"/>
      <sheetName val="지진시"/>
      <sheetName val="직원동원SCH"/>
      <sheetName val="DG-LAP6"/>
      <sheetName val="참조"/>
      <sheetName val="조명시설"/>
      <sheetName val="실행철강하도"/>
      <sheetName val="1-1"/>
      <sheetName val="골재집계"/>
      <sheetName val="배수관공"/>
      <sheetName val="우각부보강"/>
      <sheetName val="교각계산"/>
      <sheetName val="BQ"/>
      <sheetName val="환률"/>
      <sheetName val="단면치수"/>
      <sheetName val="안정계산"/>
      <sheetName val="단면검토"/>
      <sheetName val="C1ㅇ"/>
      <sheetName val="工완성공사율"/>
      <sheetName val="목차"/>
      <sheetName val="품목납기"/>
      <sheetName val="설산1.나"/>
      <sheetName val="본사S"/>
      <sheetName val="단가비교표"/>
      <sheetName val="토공및부대2차"/>
      <sheetName val="code"/>
      <sheetName val="견적"/>
      <sheetName val="역T형"/>
      <sheetName val="굴착현장"/>
      <sheetName val="PILE"/>
      <sheetName val="전기일위대가"/>
      <sheetName val="MCC제원"/>
      <sheetName val="토사(PE)"/>
      <sheetName val="5. 차단기 용량계산"/>
      <sheetName val="현황산출서"/>
      <sheetName val="옹벽기초자료"/>
      <sheetName val="관리사무소"/>
      <sheetName val="물량산출_LP-1"/>
      <sheetName val="물량산출_LP-2"/>
      <sheetName val="물량산출_LP-3"/>
      <sheetName val="물량산출_LP-4"/>
      <sheetName val="노무"/>
      <sheetName val="단가산출집계"/>
      <sheetName val="22-2M단"/>
      <sheetName val="22-1소단"/>
      <sheetName val="단가"/>
      <sheetName val="시설물일위"/>
      <sheetName val="조명율"/>
      <sheetName val="CHITIET VL-NC-TT -1p"/>
      <sheetName val="TDTKP1"/>
      <sheetName val="2F 회의실견적(5_14 일대)"/>
      <sheetName val="5공철탑검토표"/>
      <sheetName val="4공철탑검토"/>
      <sheetName val="LXLIST1"/>
      <sheetName val="목록"/>
      <sheetName val="가도공"/>
      <sheetName val="N賃率-職"/>
      <sheetName val="원형1호맨홀토공수량"/>
      <sheetName val="일위대가표"/>
      <sheetName val="산거각호표"/>
      <sheetName val="신규일위대가"/>
      <sheetName val="LEVEL0~4"/>
      <sheetName val="NAI"/>
      <sheetName val="관람석제출"/>
      <sheetName val="96수출"/>
      <sheetName val="호안공"/>
      <sheetName val="TYPE1"/>
      <sheetName val="철근량"/>
      <sheetName val="EP0618"/>
      <sheetName val="내역(정지)"/>
      <sheetName val="정산입력"/>
      <sheetName val="포장복구집계"/>
      <sheetName val="96작생능"/>
      <sheetName val="특별교실"/>
      <sheetName val="소비자가"/>
      <sheetName val="6PILE  (돌출)"/>
      <sheetName val="접속도로1"/>
      <sheetName val="시설C"/>
      <sheetName val="Dae_Jiju"/>
      <sheetName val="Sikje_ingun"/>
      <sheetName val="TREE_D"/>
      <sheetName val="조견표"/>
      <sheetName val="공사비"/>
      <sheetName val="토공정보"/>
      <sheetName val="사진"/>
      <sheetName val="토목검측서"/>
      <sheetName val="조명률표"/>
      <sheetName val="설계자료"/>
      <sheetName val="말뚝물량"/>
      <sheetName val="뚝토공"/>
      <sheetName val="단위중량"/>
      <sheetName val="기본DATA"/>
      <sheetName val="약품공급2"/>
      <sheetName val="인건비 "/>
      <sheetName val="토공(완충)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발신정보"/>
      <sheetName val="SELTDATA"/>
      <sheetName val="투찰"/>
      <sheetName val="토공"/>
      <sheetName val="설직재-1"/>
      <sheetName val="일반맨홀수량집계(A-7 LINE)"/>
      <sheetName val="갑지"/>
      <sheetName val="조직표"/>
      <sheetName val="BJJIN"/>
      <sheetName val="TYPE-A"/>
      <sheetName val="조도계산(가로등NEW)"/>
      <sheetName val="단"/>
      <sheetName val="설계내역(2001)"/>
      <sheetName val="5.정산서"/>
      <sheetName val="한강운반비"/>
      <sheetName val="자재"/>
      <sheetName val="입찰안"/>
      <sheetName val="경상비"/>
      <sheetName val="공사비집계"/>
      <sheetName val="전선 및 전선관"/>
      <sheetName val="내역서비교"/>
      <sheetName val="단중표"/>
      <sheetName val="단가표 "/>
      <sheetName val="일위산출"/>
      <sheetName val="단위수량"/>
      <sheetName val="1"/>
      <sheetName val="K"/>
      <sheetName val="간접"/>
      <sheetName val="건축내역"/>
      <sheetName val="실행예산"/>
      <sheetName val="단위내역서"/>
      <sheetName val="전기일위목록"/>
      <sheetName val="경비"/>
      <sheetName val="집수정단"/>
      <sheetName val="오산갈곳"/>
      <sheetName val="TEL"/>
      <sheetName val="원데이타"/>
      <sheetName val="찍기"/>
      <sheetName val="양식"/>
      <sheetName val="DA"/>
      <sheetName val="CATV"/>
      <sheetName val="산출근거"/>
      <sheetName val="기성집계"/>
      <sheetName val="입력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설계내"/>
      <sheetName val="6호기"/>
      <sheetName val="세금자료"/>
      <sheetName val="비대칭계수"/>
      <sheetName val="전동기 SPEC"/>
      <sheetName val="주사무실종합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기계내역"/>
      <sheetName val="MAT"/>
      <sheetName val="SRC-B3U2"/>
      <sheetName val="전기설계변경"/>
      <sheetName val="TYPE-B 평균H"/>
      <sheetName val="실행품의서"/>
      <sheetName val="원가"/>
      <sheetName val="PROJECT COST ESTIMATE (cont)"/>
      <sheetName val="OZ049E"/>
      <sheetName val="LEGEND"/>
      <sheetName val="운용방안"/>
      <sheetName val="월선수금"/>
      <sheetName val="물가시세"/>
      <sheetName val="L형측구단위수량"/>
      <sheetName val="L형측구연장조서"/>
      <sheetName val="도로경계블럭단위수량"/>
      <sheetName val="도로경계블럭단위토공"/>
      <sheetName val="문학간접"/>
      <sheetName val="공사기본자료"/>
      <sheetName val="---FAB#1업무일지---"/>
      <sheetName val="Cost_bd-&quot;A&quot;"/>
      <sheetName val="TRE_TABLE"/>
      <sheetName val="일위목록"/>
      <sheetName val="요율"/>
      <sheetName val="사용자정의"/>
      <sheetName val="제품표준규격"/>
      <sheetName val="공사비증감"/>
      <sheetName val="변화치수"/>
      <sheetName val="Oper Amount"/>
      <sheetName val="직노"/>
      <sheetName val="통신부문노무임"/>
      <sheetName val="5. 설계명세서"/>
      <sheetName val="b_balju_cho"/>
      <sheetName val="전기품산출"/>
      <sheetName val="집행(2-1)"/>
      <sheetName val="철근단면적"/>
      <sheetName val="설계명세서"/>
      <sheetName val="1_설계조건1"/>
      <sheetName val="LG제품"/>
      <sheetName val="횡배수관집현황(2공구)"/>
      <sheetName val="단가조사표"/>
      <sheetName val="가시설단위수량"/>
      <sheetName val="SORCE1"/>
      <sheetName val="진주방향"/>
      <sheetName val="와동25-3(변경)"/>
      <sheetName val="대비"/>
      <sheetName val="철근정산"/>
      <sheetName val="날개벽"/>
      <sheetName val="자료입력"/>
      <sheetName val="설계서(설치)"/>
      <sheetName val="공통부대비"/>
      <sheetName val="Main"/>
      <sheetName val="Picture"/>
      <sheetName val="통합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ROOF(ALKALI)"/>
      <sheetName val="계산근거"/>
      <sheetName val="내역(2000년)"/>
      <sheetName val="음봉방향"/>
      <sheetName val="현금"/>
      <sheetName val="8. 내진해석"/>
      <sheetName val="역T형교대(말뚝기초)"/>
      <sheetName val="할증 "/>
      <sheetName val="일위대가(원본)"/>
      <sheetName val="전력"/>
      <sheetName val="내역(전체)"/>
      <sheetName val="가시설수량"/>
      <sheetName val="잡비"/>
      <sheetName val="POL6차-PIPING"/>
      <sheetName val="아파트 "/>
      <sheetName val="횡배위치"/>
      <sheetName val="환율-LIBOR"/>
      <sheetName val="단가표"/>
      <sheetName val="내역_FILE"/>
      <sheetName val="견적시담(송포2공구)"/>
      <sheetName val="type-F"/>
      <sheetName val="국공유지및사유지"/>
      <sheetName val="0"/>
      <sheetName val="출근부"/>
      <sheetName val="견적내역서"/>
      <sheetName val="견적접수"/>
      <sheetName val="하중계산"/>
      <sheetName val="중기조종사 단위단가"/>
      <sheetName val="SE-611"/>
      <sheetName val="철거산출근거"/>
      <sheetName val="1을"/>
      <sheetName val="장비당단가 (1)"/>
      <sheetName val="guard(mac)"/>
      <sheetName val="준공조서"/>
      <sheetName val="공사준공계"/>
      <sheetName val="준공검사보고서"/>
      <sheetName val="도급양식"/>
      <sheetName val="준검 내역서"/>
      <sheetName val="안정검토(온1)"/>
      <sheetName val="교량하부공"/>
      <sheetName val="터파기및재료"/>
      <sheetName val="적용단위길이"/>
      <sheetName val="구체"/>
      <sheetName val="3-1.CB"/>
      <sheetName val="단면가정"/>
      <sheetName val="참조M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PI"/>
      <sheetName val="FB25JN"/>
      <sheetName val="DATA1"/>
      <sheetName val="구동"/>
      <sheetName val="수문일1"/>
      <sheetName val="06_공정표"/>
      <sheetName val="내역표지"/>
      <sheetName val="Macro(전동기)"/>
      <sheetName val="1차증가원가계산"/>
      <sheetName val="빙축열"/>
      <sheetName val="표지"/>
      <sheetName val="분석가정"/>
      <sheetName val="예정(3)"/>
      <sheetName val="동원(3)"/>
      <sheetName val="경영혁신본부"/>
      <sheetName val="BOJUNGGM"/>
      <sheetName val="분뇨"/>
      <sheetName val="nomi "/>
      <sheetName val="TYPE-U800"/>
      <sheetName val="설계예산서"/>
      <sheetName val="예산내역서"/>
      <sheetName val="D-3503"/>
      <sheetName val="을지"/>
      <sheetName val="t-h HA THE"/>
      <sheetName val="간접재료비산출표-27-30"/>
      <sheetName val="농로수량집계"/>
      <sheetName val="농로토공집계"/>
      <sheetName val="설계서(7)"/>
      <sheetName val="예산서(6)"/>
      <sheetName val="Macro(전선)"/>
      <sheetName val="TOTAL인원"/>
      <sheetName val="2월가격표-ESG-1월"/>
      <sheetName val="SPEC"/>
      <sheetName val="샘플표지"/>
      <sheetName val="인수공규격"/>
      <sheetName val="1호맨홀토공"/>
      <sheetName val="토공(우물통,기타) "/>
      <sheetName val="#230,#235"/>
      <sheetName val="식재인부"/>
      <sheetName val="선로정수계산"/>
      <sheetName val="관세,통관수수료,운반비"/>
      <sheetName val="현장"/>
      <sheetName val="SANBAISU"/>
      <sheetName val="SANTOGO"/>
      <sheetName val="SUM (INQNO."/>
      <sheetName val="99.6"/>
      <sheetName val="소업1교"/>
      <sheetName val="자료(통합)"/>
      <sheetName val="대상공사(조달청)"/>
      <sheetName val="물가대비표"/>
      <sheetName val="SLAB"/>
      <sheetName val="단가조정표"/>
      <sheetName val="Baby일위대가"/>
      <sheetName val="설계내역서"/>
      <sheetName val="9GNG운반"/>
      <sheetName val="배수공"/>
      <sheetName val="암거"/>
      <sheetName val="FD"/>
      <sheetName val="99관저"/>
      <sheetName val="총계"/>
      <sheetName val="working load at the btm ft."/>
      <sheetName val="stability check"/>
      <sheetName val="design criteria"/>
      <sheetName val="design load"/>
      <sheetName val="중기사용료"/>
      <sheetName val="기성내역"/>
      <sheetName val="물량산출근거"/>
      <sheetName val="FACTOR"/>
      <sheetName val="GRDBS"/>
      <sheetName val="COMPRESSOR"/>
      <sheetName val="EQT-ESTN"/>
      <sheetName val="구리토평1전기"/>
      <sheetName val="수량집계"/>
      <sheetName val="설계가"/>
      <sheetName val="토목변경"/>
      <sheetName val="내역1"/>
      <sheetName val="card1"/>
      <sheetName val="ATS단가"/>
      <sheetName val=" 내역"/>
      <sheetName val="BOX 본체"/>
      <sheetName val="순환펌프"/>
      <sheetName val="저수조"/>
      <sheetName val="급,배기팬"/>
      <sheetName val="급탕순환펌프"/>
      <sheetName val="단면 (2)"/>
      <sheetName val="02 SLAB"/>
      <sheetName val="05 BOX"/>
      <sheetName val="BR.1(원)"/>
      <sheetName val="건축내역서"/>
      <sheetName val="설비내역서"/>
      <sheetName val="전기내역서"/>
      <sheetName val="주형지지보"/>
      <sheetName val="Data&amp;Result"/>
      <sheetName val="현황CODE"/>
      <sheetName val="손익현황"/>
      <sheetName val="일위대가집계"/>
      <sheetName val="Sheet16 (2)"/>
      <sheetName val="참조(2)"/>
      <sheetName val="K1자재(3차등)"/>
      <sheetName val="PLAN_FEB97"/>
      <sheetName val="여흥"/>
      <sheetName val="화재 탐지 설비"/>
      <sheetName val="영업소실적"/>
      <sheetName val="2.내역서"/>
      <sheetName val="전신환매도율"/>
      <sheetName val="____"/>
      <sheetName val="VXXXXX"/>
      <sheetName val="WIND-EQ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CHITIET_VL-NC-TT_-1p"/>
      <sheetName val="DATA(BAC)"/>
      <sheetName val="basic_info"/>
      <sheetName val="변경-C"/>
      <sheetName val="STORAGE"/>
      <sheetName val="증감내역서"/>
      <sheetName val="4b Consolidated PL"/>
      <sheetName val="변수2"/>
      <sheetName val="저항"/>
      <sheetName val="2"/>
      <sheetName val="두앙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16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MOTOR"/>
      <sheetName val="MACRO(MCC)"/>
      <sheetName val="1.2 동력설비 부하계산서"/>
      <sheetName val="중간_____기착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Macro(차단기)"/>
      <sheetName val="LX-CAL"/>
      <sheetName val="Sheet1"/>
      <sheetName val="DATA"/>
      <sheetName val="실행철강하도"/>
      <sheetName val="LOPCALC"/>
      <sheetName val="수안보-MBR1"/>
      <sheetName val="단면치수"/>
      <sheetName val="흥양2교토공집계표"/>
      <sheetName val="매입세"/>
      <sheetName val="공사비집계"/>
      <sheetName val="BQ(실행)"/>
      <sheetName val="우각부보강"/>
      <sheetName val="Cost bd-&quot;A&quot;"/>
      <sheetName val="사용성검토"/>
      <sheetName val="Graph (LGEN)"/>
      <sheetName val="out_prog"/>
      <sheetName val="선적schedule (2)"/>
      <sheetName val="설계"/>
      <sheetName val="기기리스트"/>
      <sheetName val="계수시트"/>
      <sheetName val="원가계산서"/>
      <sheetName val="Total"/>
      <sheetName val="Pjny"/>
      <sheetName val="내역서"/>
      <sheetName val="????"/>
      <sheetName val="CONCRETE"/>
      <sheetName val="공종단가"/>
      <sheetName val="외천교"/>
      <sheetName val="COPING"/>
      <sheetName val="5.모델링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자압"/>
      <sheetName val="Sheet7"/>
      <sheetName val="매입세율"/>
      <sheetName val="PIPE내역(FCN)"/>
      <sheetName val="감가상각"/>
      <sheetName val="#REF"/>
      <sheetName val="JUCKEYK"/>
      <sheetName val="MOTOR"/>
      <sheetName val="현금"/>
      <sheetName val="ELECTRIC"/>
      <sheetName val="Macro1"/>
      <sheetName val="준검 내역서"/>
      <sheetName val="와동25-3(변경)"/>
      <sheetName val="Data&amp;Result"/>
      <sheetName val="BSD (2)"/>
      <sheetName val="DATE"/>
      <sheetName val="교대"/>
      <sheetName val="내역"/>
      <sheetName val="유동표(변경)"/>
      <sheetName val="소상 &quot;1&quot;"/>
      <sheetName val="PROJECT BRIEF(EX.NEW)"/>
      <sheetName val="Parem"/>
      <sheetName val="2.손익계산서"/>
      <sheetName val="부하(반월)"/>
      <sheetName val="Dae_Jiju"/>
      <sheetName val="Sikje_ingun"/>
      <sheetName val="TREE_D"/>
      <sheetName val="Sheet3"/>
      <sheetName val="TARGET"/>
      <sheetName val="기계내역"/>
      <sheetName val="Factor"/>
      <sheetName val="1.설계조건"/>
      <sheetName val="가설건물"/>
      <sheetName val="2.단면가정"/>
      <sheetName val="c_balju"/>
      <sheetName val="자압1"/>
      <sheetName val="본선 토공 분배표"/>
      <sheetName val="정부노임단가"/>
      <sheetName val="공용시설내역"/>
      <sheetName val="회로내역(승인)"/>
      <sheetName val="환율적용표"/>
      <sheetName val="표지 (2)"/>
      <sheetName val="부대내역"/>
      <sheetName val="노임"/>
      <sheetName val="IN"/>
      <sheetName val="unit"/>
      <sheetName val="Macro2"/>
      <sheetName val="BID"/>
      <sheetName val="10.1"/>
      <sheetName val="공사개요"/>
      <sheetName val="청구내역(9807)"/>
      <sheetName val="ITEM"/>
      <sheetName val="약품설비"/>
      <sheetName val="현관"/>
      <sheetName val="데이타"/>
      <sheetName val="일위대가목차"/>
      <sheetName val="NA"/>
      <sheetName val="h-013211-2"/>
      <sheetName val="VESSEL Sh. 1"/>
      <sheetName val="S0"/>
      <sheetName val="6PILE  (돌출)"/>
      <sheetName val="Sheet6"/>
      <sheetName val="수질정화시설"/>
      <sheetName val="일반공사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동원(3)"/>
      <sheetName val="예정(3)"/>
      <sheetName val="지급자재"/>
      <sheetName val="입고장부 (4)"/>
      <sheetName val="월선수금"/>
      <sheetName val="List(rev.B)"/>
      <sheetName val="설계가"/>
      <sheetName val="1공구(을)"/>
      <sheetName val="플랜트 설치"/>
      <sheetName val="1을"/>
      <sheetName val="세부내역서"/>
      <sheetName val="G.R300경비"/>
      <sheetName val="기계경비(시간당)"/>
      <sheetName val="램머"/>
      <sheetName val="POOM_MOTO"/>
      <sheetName val="JUCK"/>
      <sheetName val="부하LOAD"/>
      <sheetName val="분석가정"/>
      <sheetName val="공사기본자료"/>
      <sheetName val="KL HSMT tinh thieu"/>
      <sheetName val="가도공"/>
      <sheetName val="교각계산"/>
      <sheetName val="Sheet17"/>
      <sheetName val="집수정(600-700)"/>
      <sheetName val="노무비"/>
      <sheetName val="평가데이터"/>
      <sheetName val="우배수"/>
      <sheetName val="계산식"/>
      <sheetName val="인원투입계획"/>
      <sheetName val="공사개요(사업승인변경)"/>
      <sheetName val="ABUT수량-A1"/>
      <sheetName val="총괄내역"/>
      <sheetName val="청천내"/>
      <sheetName val="식재총괄"/>
      <sheetName val="일위목록"/>
      <sheetName val="L_RPTA05_목록"/>
      <sheetName val="INPUT"/>
      <sheetName val="공량산출서"/>
      <sheetName val="일위대가"/>
      <sheetName val="대치판정"/>
      <sheetName val="부하계산서"/>
      <sheetName val="EP0618"/>
      <sheetName val="20관리비율"/>
      <sheetName val="list"/>
      <sheetName val="22-2M단"/>
      <sheetName val="22-1소단"/>
      <sheetName val="MFAB"/>
      <sheetName val="MFRT"/>
      <sheetName val="MPKG"/>
      <sheetName val="MPRD"/>
      <sheetName val="정산내임"/>
      <sheetName val="수량산출"/>
      <sheetName val="표지(1)"/>
      <sheetName val="ⴭⴭⴭⴭ"/>
      <sheetName val="목차"/>
      <sheetName val="copy"/>
      <sheetName val="장비내역서"/>
      <sheetName val="참고"/>
      <sheetName val="Y-WORK"/>
      <sheetName val="A-4"/>
      <sheetName val="상세내역,전력산출서"/>
      <sheetName val="SELTDATA"/>
      <sheetName val="배수내역"/>
      <sheetName val="명세서"/>
      <sheetName val="입력DATA"/>
      <sheetName val="특별교실"/>
      <sheetName val="입찰보고"/>
      <sheetName val="MOTOR3"/>
      <sheetName val="b_balju_cho"/>
      <sheetName val="경상비"/>
      <sheetName val="말뚝지지력산정"/>
      <sheetName val="입찰내역서"/>
      <sheetName val="차액보증"/>
      <sheetName val="배수공 주요자재 집계표"/>
      <sheetName val="포설list원본"/>
      <sheetName val="설계조건"/>
      <sheetName val="6호기"/>
      <sheetName val="지수"/>
      <sheetName val="단가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대가목록"/>
      <sheetName val="단가대비표"/>
      <sheetName val="EQT-ESTN"/>
      <sheetName val="A"/>
      <sheetName val="cost"/>
      <sheetName val="산출근거"/>
      <sheetName val="기술자료 (광화문)"/>
      <sheetName val="TABLE"/>
      <sheetName val="쌍송교"/>
      <sheetName val="LG제품"/>
      <sheetName val="노임단가"/>
      <sheetName val="투찰"/>
      <sheetName val="L형 옹벽"/>
      <sheetName val="구의33고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입찰안"/>
      <sheetName val="설계서(설치)"/>
      <sheetName val="TSS Part List"/>
      <sheetName val="슬래브1"/>
      <sheetName val="조도계산"/>
      <sheetName val="표지판단위"/>
      <sheetName val="TNHCHINH"/>
      <sheetName val="왕십리방향"/>
      <sheetName val="내역(정지)"/>
      <sheetName val="2000전체분"/>
      <sheetName val="2000년1차"/>
      <sheetName val="조명율데이타"/>
      <sheetName val="품셈(기초)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을지"/>
      <sheetName val="시설일위"/>
      <sheetName val="1-1"/>
      <sheetName val="부하(성남)"/>
      <sheetName val="N賃率-職"/>
      <sheetName val="MAT"/>
      <sheetName val="견적정보"/>
      <sheetName val="조정금액결과표 (차수별)"/>
      <sheetName val="Summary - Budget"/>
      <sheetName val="tggwan(mac)"/>
      <sheetName val="05년"/>
      <sheetName val="XXXXXX"/>
      <sheetName val="진로도급"/>
      <sheetName val="SG"/>
      <sheetName val="STORAGE"/>
      <sheetName val="Key assumption"/>
      <sheetName val="BACK DATA"/>
      <sheetName val="잡비"/>
      <sheetName val="____"/>
      <sheetName val="#2_일위대가목록"/>
      <sheetName val="indirect"/>
      <sheetName val="cable-data"/>
      <sheetName val="견적기준"/>
      <sheetName val="매입부가세율(동림)"/>
      <sheetName val="일위대가 "/>
      <sheetName val="일위대가-1"/>
      <sheetName val="OZ049E"/>
      <sheetName val="배수개거재(신)"/>
      <sheetName val="C3"/>
      <sheetName val="수입"/>
      <sheetName val="입력정보"/>
      <sheetName val="Data &amp; Result"/>
      <sheetName val="주형"/>
      <sheetName val="토목내역서"/>
      <sheetName val="설비내역서"/>
      <sheetName val="GRACE"/>
      <sheetName val="토공사"/>
      <sheetName val="&quot;u&quot;_TYPE_구간_조명1"/>
      <sheetName val="&quot;U&quot;TYPE_전압강하1"/>
      <sheetName val="TR용량_(2)1"/>
      <sheetName val="간선굵기_설명1"/>
      <sheetName val="불평형_계산식1"/>
      <sheetName val="우수"/>
      <sheetName val="품셈집계표"/>
      <sheetName val="자재조사표(참고용)"/>
      <sheetName val="일반부표집계표"/>
      <sheetName val="건축내역서"/>
      <sheetName val="1"/>
      <sheetName val="터파기및재료"/>
      <sheetName val="토목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토공A"/>
      <sheetName val="신관(1)"/>
      <sheetName val="정산K산출"/>
      <sheetName val="96작생능"/>
      <sheetName val="실행내역서 "/>
      <sheetName val="동력부하(도산)"/>
      <sheetName val="견적"/>
      <sheetName val="중동상가"/>
      <sheetName val="밸브설치"/>
      <sheetName val="기초계산(Pmax)"/>
      <sheetName val="PROJECT BRIEF_EX_NEW_"/>
      <sheetName val="UPDATA"/>
      <sheetName val="전기"/>
      <sheetName val="Param"/>
      <sheetName val="HVAC"/>
      <sheetName val="설산1.나"/>
      <sheetName val="본사S"/>
      <sheetName val="WORK"/>
      <sheetName val="적격"/>
      <sheetName val="단가 "/>
      <sheetName val="일위총괄표"/>
      <sheetName val="No-&gt;Code"/>
      <sheetName val="타공종이기"/>
      <sheetName val="EPro"/>
      <sheetName val="3련 BOX"/>
      <sheetName val="의왕"/>
      <sheetName val="견적사양비교표"/>
      <sheetName val="유동표"/>
      <sheetName val="9.3 단면력집계"/>
      <sheetName val="2. 설계단면"/>
      <sheetName val="CT "/>
      <sheetName val="중갑지"/>
      <sheetName val="기본DATA"/>
      <sheetName val="2000상반기노임"/>
      <sheetName val="표지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자재수량"/>
      <sheetName val="411-00 외화장기"/>
      <sheetName val="Site Expenses"/>
      <sheetName val="환경기계공정표 (3)"/>
      <sheetName val="2월가격"/>
      <sheetName val="우수공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Licences"/>
      <sheetName val="입력"/>
      <sheetName val="총괄표"/>
      <sheetName val="0001(arch)"/>
      <sheetName val="산출근거(통합감시)"/>
      <sheetName val="수량산출서"/>
      <sheetName val="약품공급2"/>
      <sheetName val="LAB"/>
      <sheetName val="수문일1"/>
      <sheetName val="기계-설변"/>
      <sheetName val="CALCULATION"/>
      <sheetName val="노무비 "/>
      <sheetName val="연결관암거"/>
      <sheetName val="가로등내역서"/>
      <sheetName val="원가"/>
      <sheetName val="건축내역"/>
      <sheetName val="간접비"/>
      <sheetName val="현황CODE"/>
      <sheetName val="손익현황"/>
      <sheetName val="3BL공동구 수량"/>
      <sheetName val="FOOTING단면력"/>
      <sheetName val="적정심사"/>
      <sheetName val="담당자"/>
      <sheetName val="3.하중산정4.지지력"/>
      <sheetName val="1.Pre"/>
      <sheetName val="Food court "/>
      <sheetName val="직원동원계획"/>
      <sheetName val="견적조건"/>
      <sheetName val="기초자료입력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일위대가(계측기설치)"/>
      <sheetName val="금액내역서"/>
      <sheetName val="대로근거"/>
      <sheetName val="중로근거"/>
      <sheetName val="2000년하반기"/>
      <sheetName val="전력구구조물산근"/>
      <sheetName val="001"/>
      <sheetName val="내역표지"/>
      <sheetName val="단가산출"/>
      <sheetName val="간접"/>
      <sheetName val="BJJIN"/>
      <sheetName val="단위내역서"/>
      <sheetName val="20110404_JRL_성수서비스 Specificatio"/>
      <sheetName val="계정"/>
      <sheetName val="현장관리비 산출내역"/>
      <sheetName val="재료비"/>
      <sheetName val="관접합및부설"/>
      <sheetName val="Arch"/>
      <sheetName val="토공집계"/>
      <sheetName val="총괄집계표"/>
      <sheetName val="집1"/>
      <sheetName val="기준액"/>
      <sheetName val="세부내역서(소방)"/>
      <sheetName val="단중표-ST"/>
      <sheetName val="piping"/>
      <sheetName val="COVER"/>
      <sheetName val="전기내역서"/>
      <sheetName val="TYPE-1"/>
      <sheetName val="충주"/>
      <sheetName val="전차선로 물량표"/>
      <sheetName val="한강운반비"/>
      <sheetName val="자재"/>
      <sheetName val="WC96709"/>
      <sheetName val="갑지"/>
      <sheetName val="(A)내역서"/>
      <sheetName val="배선DATA"/>
      <sheetName val="역삼"/>
      <sheetName val="자재단가"/>
      <sheetName val="sw1"/>
      <sheetName val="NOMUBI"/>
      <sheetName val="현황산출서"/>
      <sheetName val="옹벽기초자료"/>
      <sheetName val="적용기준"/>
      <sheetName val="적용단위길이"/>
      <sheetName val="종배수관(신)"/>
      <sheetName val="문학간접"/>
      <sheetName val="보차도경계석"/>
      <sheetName val="하수BOX이설"/>
      <sheetName val="기준"/>
      <sheetName val="출근부"/>
      <sheetName val="학생내역"/>
      <sheetName val="을"/>
      <sheetName val="ROOF(ALKALI)"/>
      <sheetName val="노무자 명단"/>
      <sheetName val="물량산출근거"/>
      <sheetName val="154TW"/>
      <sheetName val="2F 회의실견적(5_14 일대)"/>
      <sheetName val="안정검토(온1)"/>
      <sheetName val="골조시행"/>
      <sheetName val="장비단가 (2차) 수로준설,케이싱"/>
      <sheetName val="다이꾸"/>
      <sheetName val="2월가격표-ESG-1월"/>
      <sheetName val="SPEC"/>
      <sheetName val="품셈TABLE"/>
      <sheetName val="장비집계"/>
      <sheetName val="철거산출근거"/>
      <sheetName val="nomi "/>
      <sheetName val="wall"/>
      <sheetName val="Front"/>
      <sheetName val="할증 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터널조도"/>
      <sheetName val="YES"/>
      <sheetName val="Macro(차단기)"/>
      <sheetName val="Upgrades pricing"/>
      <sheetName val="연습장소"/>
      <sheetName val="조명율표"/>
      <sheetName val="동원(3)"/>
      <sheetName val="예정(3)"/>
      <sheetName val="주형"/>
      <sheetName val="MOTOR"/>
      <sheetName val="기둥(원형)"/>
      <sheetName val="WORK"/>
      <sheetName val="工완성공사율"/>
      <sheetName val="노임"/>
      <sheetName val="과천MAIN"/>
      <sheetName val="원가총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조건"/>
      <sheetName val="1.설계기준"/>
      <sheetName val="3차설계"/>
      <sheetName val="현황CODE"/>
      <sheetName val="손익현황"/>
      <sheetName val="옹벽"/>
      <sheetName val="ABUT수량-A1"/>
      <sheetName val="밸브설치"/>
      <sheetName val="Sheet1 (2)"/>
      <sheetName val="3.바닥판설계"/>
      <sheetName val="현금"/>
      <sheetName val="현장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데이타"/>
      <sheetName val="설계조건"/>
      <sheetName val="t형"/>
      <sheetName val="총계"/>
      <sheetName val="수안보-MBR1"/>
      <sheetName val="입력DATA"/>
      <sheetName val="8. 안정검토"/>
      <sheetName val="산출(전주P7)"/>
      <sheetName val="9GNG운반"/>
      <sheetName val="시공계획"/>
      <sheetName val="DANGA"/>
      <sheetName val="집계표"/>
      <sheetName val="단가"/>
      <sheetName val="총괄표"/>
      <sheetName val="실행철강하도"/>
      <sheetName val="내역서2안"/>
      <sheetName val="소야공정계획표"/>
      <sheetName val="단가 및 재료비"/>
      <sheetName val="수량산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001"/>
      <sheetName val="산출내역서집계표"/>
      <sheetName val="건축공사"/>
      <sheetName val="1차설계변경내역"/>
      <sheetName val="ASP포장"/>
      <sheetName val="내역서(전기)"/>
      <sheetName val="일위대가표"/>
      <sheetName val="단가산출서(기계)"/>
      <sheetName val="3BL공동구 수량"/>
      <sheetName val="에너지동"/>
      <sheetName val="Total"/>
      <sheetName val="수주현황2월"/>
      <sheetName val="토공유동표"/>
      <sheetName val="교각계산"/>
      <sheetName val="단면 (2)"/>
      <sheetName val="날개벽(TYPE3)"/>
      <sheetName val="BQ"/>
      <sheetName val="비교표"/>
      <sheetName val="코드표"/>
      <sheetName val="교각1"/>
      <sheetName val="요율"/>
      <sheetName val="자재대"/>
      <sheetName val="노무비단가"/>
      <sheetName val="실행내역서"/>
      <sheetName val="BID-도로"/>
      <sheetName val="내력서"/>
      <sheetName val="설계"/>
      <sheetName val="대창(함평)-창열"/>
      <sheetName val="대창(장성)"/>
      <sheetName val="설 계"/>
      <sheetName val="조건표"/>
      <sheetName val="JJ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정화조동내역"/>
      <sheetName val="IMP(MAIN)"/>
      <sheetName val="IMP (REACTOR)"/>
      <sheetName val="전기일위대가"/>
      <sheetName val="시설물일위"/>
      <sheetName val="기계내역"/>
      <sheetName val="단면(RW1)"/>
      <sheetName val="소비자가"/>
      <sheetName val="ilch"/>
      <sheetName val="A-4"/>
      <sheetName val="차액보증"/>
      <sheetName val="오산갈곳"/>
      <sheetName val="맨홀수량집계"/>
      <sheetName val="BLOCK(1)"/>
      <sheetName val="여흥"/>
      <sheetName val="노무비 근거"/>
      <sheetName val="H-PILE수량집계"/>
      <sheetName val="__MAIN"/>
      <sheetName val="Ampecity Data"/>
      <sheetName val="BASIC (2)"/>
      <sheetName val="MCC제원"/>
      <sheetName val="일반동력(380V)"/>
      <sheetName val="NOMUBI"/>
      <sheetName val="sw1"/>
      <sheetName val="IMPEADENCE MAP 취수장"/>
      <sheetName val="6PILE  (돌출)"/>
      <sheetName val="UNIT"/>
      <sheetName val="48신설수량"/>
      <sheetName val="통합"/>
      <sheetName val="BOX"/>
      <sheetName val="TC표지"/>
      <sheetName val="설직재-1"/>
      <sheetName val="20관리비율"/>
      <sheetName val="2006기계경비산출표"/>
      <sheetName val="2공구수량"/>
      <sheetName val="cost"/>
      <sheetName val="일위대가표(유단가)"/>
      <sheetName val="적용(기계)"/>
      <sheetName val="총괄집계표"/>
      <sheetName val="DATA1"/>
      <sheetName val="점검총괄"/>
      <sheetName val="자재목록"/>
      <sheetName val="옹벽수량집계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소요자재"/>
      <sheetName val="노무산출서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우수맨홀공제단위수량"/>
      <sheetName val="스톱로그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연결관산출조서"/>
      <sheetName val="조경일람"/>
      <sheetName val="일위대가목록"/>
      <sheetName val="직공비"/>
      <sheetName val="주관사업"/>
      <sheetName val="수문일1"/>
      <sheetName val="발주설계서(당초)"/>
      <sheetName val="가설건물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경비2내역"/>
      <sheetName val="현장관리비내역서"/>
      <sheetName val="포장복구집계"/>
      <sheetName val="교대(A1-A2)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조명시설"/>
      <sheetName val="방음벽 기초 일반수량"/>
      <sheetName val="I.설계조건"/>
      <sheetName val="단면가정"/>
      <sheetName val="부재력정리"/>
      <sheetName val="단면치수"/>
      <sheetName val="NEYOK"/>
      <sheetName val="토목내역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98NS-N"/>
      <sheetName val="3.공통공사대비"/>
      <sheetName val="90.03실행 "/>
      <sheetName val="96보완계획7.12"/>
      <sheetName val="지진시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가공비"/>
      <sheetName val="STBOX"/>
      <sheetName val="설비"/>
    </sheetNames>
    <definedNames>
      <definedName name="Macro9" sheetId="0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__MAIN"/>
      <sheetName val="화재 탐지 설비"/>
      <sheetName val="운동장 (2)"/>
      <sheetName val="JUCKEYK"/>
      <sheetName val="BSD (2)"/>
      <sheetName val="98지급계획"/>
      <sheetName val="조건"/>
      <sheetName val="터널조도"/>
      <sheetName val="T형( 파일기초) 공현1교"/>
      <sheetName val="Sheet1"/>
      <sheetName val="NOMUBI"/>
      <sheetName val="sw1"/>
      <sheetName val="과천MAIN"/>
      <sheetName val="노임"/>
      <sheetName val="내역서"/>
      <sheetName val="제4절-1"/>
      <sheetName val="공량산출서"/>
      <sheetName val="Sheet2"/>
      <sheetName val="N賃率-職"/>
      <sheetName val="충주"/>
      <sheetName val="빌딩 안내"/>
      <sheetName val="ABUT수량-A1"/>
      <sheetName val="제경비"/>
      <sheetName val="우수"/>
      <sheetName val="POOM_MOTO"/>
      <sheetName val="POOM_MOTO2"/>
      <sheetName val="DATA"/>
      <sheetName val="MACRO(전선관)"/>
      <sheetName val="8.석축단위(H=1.5M)"/>
      <sheetName val="연습장소"/>
      <sheetName val="하수급견적대비"/>
      <sheetName val="용량(1-2)"/>
      <sheetName val="IT-BAT"/>
      <sheetName val="ALINE"/>
      <sheetName val="갑지1"/>
      <sheetName val="연부97-1"/>
      <sheetName val="물가시세"/>
      <sheetName val="2000년1차"/>
      <sheetName val="2000전체분"/>
      <sheetName val="데이타"/>
      <sheetName val="정부노임단가"/>
      <sheetName val="대공종"/>
      <sheetName val=""/>
      <sheetName val="사전공사"/>
      <sheetName val="품셈"/>
      <sheetName val="설계조건"/>
      <sheetName val="일위대가"/>
      <sheetName val="수로단위수량"/>
      <sheetName val="MACRO(MCC)"/>
      <sheetName val="교량대비"/>
      <sheetName val="사기도장"/>
      <sheetName val="견적"/>
      <sheetName val="내역서-원본"/>
      <sheetName val="당초"/>
      <sheetName val="일위목록"/>
      <sheetName val="품셈총괄표"/>
      <sheetName val="ITEM"/>
      <sheetName val="ÄÉÀÌºí½Å¼³"/>
      <sheetName val="Sheet1 (2)"/>
      <sheetName val="수량산출서-2"/>
      <sheetName val="Y-WORK"/>
      <sheetName val="산출내역서"/>
      <sheetName val="부대내역"/>
      <sheetName val="COVER"/>
      <sheetName val="표지"/>
      <sheetName val="1"/>
      <sheetName val="공사개요"/>
      <sheetName val="_____D____________________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EP0618"/>
      <sheetName val="일위대가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적격"/>
      <sheetName val="집수정(600-700)"/>
      <sheetName val="토공집계표"/>
      <sheetName val="기기리스트"/>
      <sheetName val="계수시트"/>
      <sheetName val="원가계산서"/>
      <sheetName val="동해title"/>
      <sheetName val="우수공"/>
      <sheetName val="노무비 근거"/>
      <sheetName val="EQT-ESTN"/>
      <sheetName val="DATE"/>
      <sheetName val="BID"/>
      <sheetName val="SG"/>
      <sheetName val="cable-data"/>
      <sheetName val="tggwan(mac)"/>
      <sheetName val="S0"/>
      <sheetName val="단가대비표"/>
      <sheetName val="횡배수공토공집계"/>
      <sheetName val="본체"/>
      <sheetName val="설계가"/>
      <sheetName val="CAL"/>
      <sheetName val="일위대가목차"/>
      <sheetName val="JUCKEYK"/>
      <sheetName val="배수내역"/>
      <sheetName val="수입"/>
      <sheetName val="G.R300경비"/>
      <sheetName val="하수급견적대비"/>
      <sheetName val="C3"/>
      <sheetName val="실행내역서 "/>
      <sheetName val="자재단가"/>
      <sheetName val="견적조건"/>
      <sheetName val="집계표"/>
      <sheetName val="전기일위대가"/>
      <sheetName val="22수량"/>
      <sheetName val="토목"/>
      <sheetName val="내역서-대공연장"/>
      <sheetName val="ITEM"/>
      <sheetName val="bm(CIcable)"/>
      <sheetName val="내역(정지)"/>
      <sheetName val="입찰내역서"/>
      <sheetName val="견적대비"/>
      <sheetName val="BID-도로"/>
      <sheetName val="예정(3)"/>
      <sheetName val="동원(3)"/>
      <sheetName val="단가비교표"/>
      <sheetName val="견적서"/>
      <sheetName val="Sensitivity and GC Value"/>
      <sheetName val="단중표-ST"/>
      <sheetName val="N賃率-職"/>
      <sheetName val="대치판정"/>
      <sheetName val="2.손익계산서"/>
      <sheetName val="Factor"/>
      <sheetName val="제출내역 (2)"/>
      <sheetName val="총괄집계표"/>
      <sheetName val="TARGET"/>
      <sheetName val="A"/>
      <sheetName val="직재"/>
      <sheetName val="유동표"/>
      <sheetName val="가도공"/>
      <sheetName val="교대시점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MOTOR"/>
      <sheetName val="부하LOAD"/>
      <sheetName val="PT_ED"/>
      <sheetName val="토공A"/>
      <sheetName val="건축공사"/>
      <sheetName val="지수"/>
      <sheetName val="중갑지"/>
      <sheetName val="1NYS(당)"/>
      <sheetName val="입찰안"/>
      <sheetName val="7.PILE  (돌출)"/>
      <sheetName val="비교표"/>
      <sheetName val="차액보증"/>
      <sheetName val="시설일위"/>
      <sheetName val="교대"/>
      <sheetName val="Total"/>
      <sheetName val="노임단가"/>
      <sheetName val="청구내역(9807)"/>
      <sheetName val="2.대외공문"/>
      <sheetName val="터널조도"/>
      <sheetName val="수량산출"/>
      <sheetName val="공량산출서"/>
      <sheetName val="전차선로 물량표"/>
      <sheetName val="을지"/>
      <sheetName val="슬래브1"/>
      <sheetName val="COVER"/>
      <sheetName val="INPUT"/>
      <sheetName val="설계조건"/>
      <sheetName val="충주"/>
      <sheetName val="TDTKP"/>
      <sheetName val="DK-KH"/>
      <sheetName val="연결관산출조서"/>
      <sheetName val="원형1호맨홀토공수량"/>
      <sheetName val="총괄"/>
      <sheetName val="음봉방향"/>
      <sheetName val="단면 (2)"/>
      <sheetName val="Baby일위대가"/>
      <sheetName val="1.설계조건"/>
      <sheetName val="화재 탐지 설비"/>
      <sheetName val="b t mong"/>
      <sheetName val="노임"/>
      <sheetName val="플랜트 설치"/>
      <sheetName val="갑지(추정)"/>
      <sheetName val="슬래브"/>
      <sheetName val="우각부보강"/>
      <sheetName val="JUCK"/>
      <sheetName val="UPDATA"/>
      <sheetName val="UNIT"/>
      <sheetName val="품셈(기초)"/>
      <sheetName val="Macro(차단기)"/>
      <sheetName val="기계경비(시간당)"/>
      <sheetName val="램머"/>
      <sheetName val="설계내역(2000)"/>
      <sheetName val="전체철근집계"/>
      <sheetName val="내역"/>
      <sheetName val="잡철물"/>
      <sheetName val="가설공사내역"/>
      <sheetName val="401"/>
      <sheetName val="#REF"/>
      <sheetName val="Áý¼öÁ¤(600-700)"/>
      <sheetName val="Åä°øÁý°èÇ¥"/>
      <sheetName val="°è¼ö½ÃÆ®"/>
      <sheetName val="¿ø°¡°è»ê¼­"/>
      <sheetName val="도면자료제출일정"/>
      <sheetName val="울산시산표"/>
      <sheetName val="부대내역"/>
      <sheetName val="내역서"/>
      <sheetName val="LOPCALC"/>
      <sheetName val="3차설계"/>
      <sheetName val="1경간당 상부수량"/>
      <sheetName val="품셈TABLE"/>
      <sheetName val="2_대외공문"/>
      <sheetName val="청하배수"/>
      <sheetName val="단중표"/>
      <sheetName val="토목주소"/>
      <sheetName val="프랜트면허"/>
      <sheetName val="집수정_600_700_"/>
      <sheetName val="왕십리방향"/>
      <sheetName val="RFP002"/>
      <sheetName val="간접비"/>
      <sheetName val="부하계산서"/>
      <sheetName val="부하(성남)"/>
      <sheetName val="조도계산서 (도서)"/>
      <sheetName val="SUMMARY"/>
      <sheetName val="수량산출(수평맹암거)"/>
      <sheetName val="COPING"/>
      <sheetName val="수량산출서"/>
      <sheetName val="빌딩 안내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주현(해보)"/>
      <sheetName val="주현(영광)"/>
      <sheetName val="001"/>
      <sheetName val="단가"/>
      <sheetName val="명세서"/>
      <sheetName val="견적을"/>
      <sheetName val="견적시담(송포2공구)"/>
      <sheetName val="일위대가목록"/>
      <sheetName val="일반공사"/>
      <sheetName val="실행철강하도"/>
      <sheetName val="CODE"/>
      <sheetName val="노무비산출"/>
      <sheetName val="표지 (2)"/>
      <sheetName val="천마갑지"/>
      <sheetName val="Final(1)summary"/>
      <sheetName val="의정부문예회관변경내역"/>
      <sheetName val="월별수입"/>
      <sheetName val="노무비"/>
      <sheetName val="ABUT수량-A1"/>
      <sheetName val="인건-측정"/>
      <sheetName val="WORK"/>
      <sheetName val="내역1"/>
      <sheetName val="CA"/>
      <sheetName val="3련 BOX"/>
      <sheetName val="가설건물"/>
      <sheetName val="Piping Design Data"/>
      <sheetName val="SLAB"/>
      <sheetName val="P-산#1-1(WOWA1)"/>
      <sheetName val="FCM"/>
      <sheetName val="MatchCode"/>
      <sheetName val="suk(mac)"/>
      <sheetName val="증감대비"/>
      <sheetName val="정부노임단가"/>
      <sheetName val="단위내역서"/>
      <sheetName val="잡철단가대비"/>
      <sheetName val="M-MG1"/>
      <sheetName val="인부신상자료"/>
      <sheetName val="411-00 외화장기"/>
      <sheetName val="당정동경상이수"/>
      <sheetName val="당정동공통이수"/>
      <sheetName val="HVAC"/>
      <sheetName val="자동제어"/>
      <sheetName val="수량집계"/>
      <sheetName val="인건비"/>
      <sheetName val="일위대가표"/>
      <sheetName val="archi(본사)"/>
      <sheetName val="1.설계기준"/>
      <sheetName val="FORM"/>
      <sheetName val="갑지"/>
      <sheetName val="Price List"/>
      <sheetName val="계정"/>
      <sheetName val="일위(PN)"/>
      <sheetName val="자동화재탐지"/>
      <sheetName val="RangeObject"/>
      <sheetName val="관급원내역"/>
      <sheetName val="Y-WORK"/>
      <sheetName val="L_RPTA05_목록"/>
      <sheetName val="b_balju_cho"/>
      <sheetName val="노무비단가"/>
      <sheetName val="일위대가 "/>
      <sheetName val="입출재고현황 (2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지명송금"/>
      <sheetName val="환율"/>
      <sheetName val="실행간접비"/>
      <sheetName val="(A)내역서"/>
      <sheetName val="수량산출서-2"/>
      <sheetName val="산근-10"/>
      <sheetName val="ATS단가"/>
      <sheetName val="중기일위대가"/>
      <sheetName val="집계표1"/>
      <sheetName val="도체종-상수표"/>
      <sheetName val="자재"/>
      <sheetName val="토공연장"/>
      <sheetName val="ⴭⴭⴭⴭ"/>
      <sheetName val="동력부하(도산)"/>
      <sheetName val="우각부검토"/>
      <sheetName val="보할공정"/>
      <sheetName val="산출근거"/>
      <sheetName val="2F 회의실견적(5_14 일대)"/>
      <sheetName val="Macro상수"/>
      <sheetName val="일위"/>
      <sheetName val="설계자료"/>
      <sheetName val="설계산출표지"/>
      <sheetName val="공사비예산서(토목분)"/>
      <sheetName val="공종별자재"/>
      <sheetName val="FOOTING단면력"/>
      <sheetName val="DESIGN CRETERIA"/>
      <sheetName val="품의서(TL)"/>
      <sheetName val="농협-입금"/>
      <sheetName val="list"/>
      <sheetName val="가로등제어반 설치공사(수량)"/>
      <sheetName val="설계내역서"/>
      <sheetName val="기술자료 (연수)"/>
      <sheetName val="1"/>
      <sheetName val="교통대책내역"/>
      <sheetName val="공종별지급자재"/>
      <sheetName val="Control"/>
      <sheetName val="LANGUAGE"/>
      <sheetName val="조도계산"/>
      <sheetName val="PF_일반수량(35m)"/>
      <sheetName val="2000년1차"/>
      <sheetName val="2000전체분"/>
      <sheetName val="건축내역"/>
      <sheetName val="참조-(1)"/>
      <sheetName val="데이타"/>
      <sheetName val="양식"/>
      <sheetName val="아수배전(1회)"/>
      <sheetName val="표지"/>
      <sheetName val="6.노임"/>
      <sheetName val="INDEX"/>
      <sheetName val="민감도분석"/>
      <sheetName val="시청방향슬래브수량"/>
      <sheetName val="파일의이용"/>
      <sheetName val="내역(을)"/>
      <sheetName val="잡비"/>
      <sheetName val="설계기준 및 하중계산"/>
      <sheetName val="3.하중계산"/>
      <sheetName val="견적보고"/>
      <sheetName val="중기단가LIST"/>
      <sheetName val="사급자재총괄"/>
      <sheetName val="장비"/>
      <sheetName val="Proposal"/>
      <sheetName val="예가표"/>
      <sheetName val="링크해지용"/>
      <sheetName val="MAT"/>
      <sheetName val="터파기및재료"/>
      <sheetName val="ASP"/>
      <sheetName val="공사개요"/>
      <sheetName val="96.12"/>
      <sheetName val="001BA"/>
      <sheetName val="연결관암거"/>
      <sheetName val="우수"/>
      <sheetName val="TYPE-B 평균H"/>
      <sheetName val="위치조서"/>
      <sheetName val="교각1"/>
      <sheetName val="보차도경계석"/>
      <sheetName val="G_R300경비"/>
      <sheetName val="TTDZ 679"/>
      <sheetName val="영동(D)"/>
      <sheetName val="조명율표"/>
      <sheetName val="물량산출"/>
      <sheetName val="전 기"/>
      <sheetName val="단"/>
      <sheetName val="부대공"/>
      <sheetName val="자재단가_사급"/>
      <sheetName val="중기적산목록"/>
      <sheetName val="????"/>
      <sheetName val="건축내역서"/>
      <sheetName val="설비내역서"/>
      <sheetName val="전기내역서"/>
      <sheetName val="조건"/>
      <sheetName val="약전닥트"/>
      <sheetName val="건축부하"/>
      <sheetName val="FA설치명세"/>
      <sheetName val="FD"/>
      <sheetName val="교각(P1)수량"/>
      <sheetName val="기본"/>
      <sheetName val="DAN"/>
      <sheetName val="신우"/>
      <sheetName val="금호"/>
      <sheetName val="당초"/>
      <sheetName val="MixBed"/>
      <sheetName val="CondPol"/>
      <sheetName val="Languages"/>
      <sheetName val="날개벽수량표"/>
      <sheetName val="국내조달(통합-1)"/>
      <sheetName val="견적서-을지"/>
      <sheetName val="__MAIN"/>
      <sheetName val="static.cal"/>
      <sheetName val="단면치수"/>
      <sheetName val="설계예산서"/>
      <sheetName val="Macro1"/>
      <sheetName val="노무비 "/>
      <sheetName val="입찰결과보고"/>
      <sheetName val="Hauptdaten"/>
      <sheetName val="FB25JN"/>
      <sheetName val="TABLE"/>
      <sheetName val="산근1,2"/>
      <sheetName val="TRAY Data"/>
      <sheetName val="동력부하"/>
      <sheetName val="우배수"/>
      <sheetName val="말뚝지지력산정"/>
      <sheetName val="공통비"/>
      <sheetName val="설계변경원가계산총괄표(근린,시설,가로,공공)"/>
      <sheetName val="무산소조"/>
      <sheetName val="IW-LIST"/>
      <sheetName val="3.바닥판설계"/>
      <sheetName val="일위대가양식"/>
      <sheetName val="일위대가서식"/>
      <sheetName val="주형"/>
      <sheetName val="Variables"/>
      <sheetName val="RCSPlan"/>
      <sheetName val="6PILE  (돌출)"/>
      <sheetName val="본부소개"/>
      <sheetName val="날개벽(시점좌측)"/>
      <sheetName val="내역기준"/>
      <sheetName val="4.5 휨응력"/>
      <sheetName val="경계석"/>
      <sheetName val="골재집계"/>
      <sheetName val="기계경비"/>
      <sheetName val="3.하중산정4.지지력"/>
      <sheetName val="Sheet1 (2)"/>
      <sheetName val="토공계산서(부체도로)"/>
      <sheetName val="가시설"/>
      <sheetName val="PROJECT BRIEF"/>
      <sheetName val="PROJECT BRIEF(EX.NEW)"/>
      <sheetName val="입고장부 (4)"/>
      <sheetName val="로우프"/>
      <sheetName val="장비가동집계표"/>
      <sheetName val="_shtOpr_"/>
      <sheetName val="케이블DATA"/>
      <sheetName val="중기사용료"/>
      <sheetName val="토공"/>
      <sheetName val="참조"/>
      <sheetName val="을"/>
      <sheetName val="내역(한신APT)"/>
      <sheetName val="(4-2)열관류값-2"/>
      <sheetName val="조명율데이타"/>
      <sheetName val="단가표"/>
      <sheetName val="중동상가"/>
      <sheetName val="건축집계표"/>
      <sheetName val="견"/>
      <sheetName val="ROOF(ALKALI)"/>
      <sheetName val="CP(1)"/>
      <sheetName val="실행내역"/>
      <sheetName val="세원견적서"/>
      <sheetName val="포장공"/>
      <sheetName val="DB"/>
      <sheetName val="철근집계표"/>
      <sheetName val="타견적(을)"/>
      <sheetName val="작성"/>
      <sheetName val="과천MAIN"/>
      <sheetName val="공문"/>
      <sheetName val="선급법인세 (2)"/>
      <sheetName val="2000자금소요"/>
      <sheetName val="수질정화시설"/>
      <sheetName val="직접공사비집계표"/>
      <sheetName val="견적정보"/>
      <sheetName val="단가조사"/>
      <sheetName val="6m기존암거철거공"/>
      <sheetName val="신규일위대가"/>
      <sheetName val="안정검토"/>
      <sheetName val="현금"/>
      <sheetName val="물가시세"/>
      <sheetName val="6.교좌면보강"/>
      <sheetName val="수주추정"/>
      <sheetName val="도로토적"/>
      <sheetName val="3.공통공사대비"/>
      <sheetName val="LCS-SEAT"/>
      <sheetName val="A-4"/>
      <sheetName val="10월판관"/>
      <sheetName val="공정계획(내부계획25%,내부w.f)"/>
      <sheetName val="CTEMCOST"/>
      <sheetName val="대가수량"/>
      <sheetName val="뚝토공"/>
      <sheetName val="업무분장"/>
      <sheetName val="방송(체육관)"/>
      <sheetName val="구조물"/>
      <sheetName val="기둥(원형)"/>
      <sheetName val="Sheet17"/>
      <sheetName val="Macro2"/>
      <sheetName val="소방일위 "/>
      <sheetName val="건축"/>
      <sheetName val="TOP"/>
      <sheetName val="5.전사투자계획종함안"/>
      <sheetName val="0001new"/>
      <sheetName val="POWER"/>
      <sheetName val="A_7"/>
      <sheetName val="제품정보"/>
      <sheetName val="D040416"/>
      <sheetName val="특별교실"/>
      <sheetName val="대림경상68억"/>
      <sheetName val="DATASPEC(VT1)"/>
      <sheetName val="96작생능"/>
      <sheetName val="공통(20-91)"/>
      <sheetName val="한강운반비"/>
      <sheetName val="총급여"/>
      <sheetName val="지진시"/>
      <sheetName val="SAN"/>
      <sheetName val="내역표지"/>
      <sheetName val="工완성공사율"/>
      <sheetName val="가공비"/>
      <sheetName val="간선DATA"/>
      <sheetName val="세부내역서"/>
      <sheetName val="48일위"/>
      <sheetName val="내역서1"/>
      <sheetName val="약품공급2"/>
      <sheetName val="단가 및 재료비"/>
      <sheetName val="중기사용료산출근거"/>
      <sheetName val="입출재고현황 _2_"/>
      <sheetName val="YOEMAGUM"/>
      <sheetName val="REDUCER"/>
      <sheetName val="WE'T"/>
      <sheetName val="6.7.8.우물통"/>
      <sheetName val="STBOX"/>
      <sheetName val="FT_금액"/>
      <sheetName val="조명율"/>
      <sheetName val="98수문일위"/>
      <sheetName val="일위대가(원본)"/>
      <sheetName val="200"/>
      <sheetName val="내역서적용수량 (지방도893)"/>
      <sheetName val="POOM_MOTO"/>
      <sheetName val="POOM_MOTO2"/>
      <sheetName val="수목데이타"/>
      <sheetName val="선택"/>
      <sheetName val="카렌스센터계량기설치공사"/>
      <sheetName val="투찰내역"/>
      <sheetName val="수산(A1)"/>
      <sheetName val="현장관리비 산출내역"/>
      <sheetName val="DATA 입력란"/>
      <sheetName val="용수지선토적"/>
      <sheetName val="용량(1-2)"/>
      <sheetName val="3BL공동구 수량"/>
      <sheetName val="전력구구조물산근"/>
      <sheetName val="6호기"/>
      <sheetName val="설"/>
      <sheetName val="기본일위"/>
      <sheetName val="Pricelist TAC AB"/>
      <sheetName val="물가정보자료"/>
      <sheetName val="현장지지물물량"/>
      <sheetName val="MEXICO-C"/>
      <sheetName val="변경비교-을"/>
      <sheetName val="전계가"/>
      <sheetName val="케이블규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총괄표"/>
      <sheetName val="기계"/>
      <sheetName val="TOTAL_BOQ"/>
      <sheetName val="기계경비일람"/>
      <sheetName val="단면검토"/>
      <sheetName val="주요공사"/>
      <sheetName val="schtable"/>
      <sheetName val="1호토공"/>
      <sheetName val="12호기내역서(건축분)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s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단가조사"/>
      <sheetName val="설계예산서"/>
      <sheetName val="수량집계"/>
      <sheetName val="전선 및 전선관"/>
      <sheetName val="6호기"/>
      <sheetName val="대치판정"/>
      <sheetName val="Sheet1"/>
      <sheetName val="총괄"/>
      <sheetName val="토목"/>
      <sheetName val="가로등내역서"/>
      <sheetName val="수량산출서"/>
      <sheetName val="DATA"/>
      <sheetName val="일위대가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수량산출"/>
      <sheetName val="내역"/>
      <sheetName val="보증수수료산출"/>
      <sheetName val="bid"/>
      <sheetName val="준검 내역서"/>
      <sheetName val="하조서"/>
      <sheetName val="수목데이타 "/>
      <sheetName val="교각1"/>
      <sheetName val="1.수인터널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기계경비"/>
      <sheetName val="가로등"/>
      <sheetName val="공사비예산서(토목분)"/>
      <sheetName val="변압기 및 발전기 용량"/>
      <sheetName val="INPUT"/>
      <sheetName val="JUCK"/>
      <sheetName val="단가 및 재료비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가산출서(기계)"/>
      <sheetName val="부대내역"/>
      <sheetName val="일위대가표"/>
      <sheetName val="참조-(1)"/>
      <sheetName val="일위대가(목록)"/>
      <sheetName val="재료비"/>
      <sheetName val="점검총괄"/>
      <sheetName val="자재목록"/>
      <sheetName val="2000년1차"/>
      <sheetName val="상수도토공집계표"/>
      <sheetName val="제수변수량"/>
      <sheetName val="공기변수량"/>
      <sheetName val="MOTOR"/>
      <sheetName val="ETC"/>
      <sheetName val="통장출금액"/>
      <sheetName val="기계경비시간당손료목록"/>
      <sheetName val="내역서(전기)"/>
      <sheetName val="에너지동"/>
      <sheetName val="연습"/>
      <sheetName val="정부노임단가"/>
      <sheetName val="3BL공동구 수량"/>
      <sheetName val="소요자재"/>
      <sheetName val="노무산출서"/>
      <sheetName val="Total"/>
      <sheetName val="원가계산"/>
      <sheetName val="표지 (2)"/>
      <sheetName val="코드표"/>
      <sheetName val="Sheet1 (2)"/>
      <sheetName val="예산변경사항"/>
      <sheetName val="요율"/>
      <sheetName val="자재대"/>
      <sheetName val="일위대가표(유단가)"/>
      <sheetName val="가감수량"/>
      <sheetName val="맨홀수량산출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CABLE SIZE-3"/>
      <sheetName val="공구원가계산"/>
      <sheetName val="1차증가원가계산"/>
      <sheetName val="EACT10"/>
      <sheetName val="2006기계경비산출표"/>
      <sheetName val="동력부하(도산)"/>
      <sheetName val="신우"/>
      <sheetName val="공종별원가계산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Macro(차단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기계내역"/>
      <sheetName val="입찰결과(DATA)"/>
      <sheetName val="AS포장복구 "/>
      <sheetName val="데이타"/>
      <sheetName val="경비_원본"/>
      <sheetName val="참고"/>
      <sheetName val="공사개요"/>
      <sheetName val="토공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(시간당)"/>
      <sheetName val="램머"/>
      <sheetName val="간접1"/>
      <sheetName val="2000전체분"/>
      <sheetName val="일반수량"/>
      <sheetName val="VA_code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 상부공통집계(총괄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약품설비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BASIC (2)"/>
      <sheetName val="적용(기계)"/>
      <sheetName val="옹벽수량집계"/>
      <sheetName val="자재단가표"/>
      <sheetName val="고창터널(고창방향)"/>
      <sheetName val="부속동"/>
      <sheetName val="단가조사서"/>
      <sheetName val="관로"/>
      <sheetName val="예산갑지"/>
      <sheetName val="포장공"/>
      <sheetName val="PO-BOQ"/>
      <sheetName val="인건비"/>
      <sheetName val="일반수량총괄"/>
      <sheetName val="구조물철거타공정이월"/>
      <sheetName val="의왕내역"/>
      <sheetName val="입출재고현황 (2)"/>
      <sheetName val="변경비교-을"/>
      <sheetName val="노무비단가"/>
      <sheetName val="입찰보고"/>
      <sheetName val="인건비 "/>
      <sheetName val="견적대비"/>
      <sheetName val="간접비"/>
      <sheetName val="교통량조사"/>
      <sheetName val="9-1차이내역"/>
      <sheetName val="설계명세서"/>
      <sheetName val="기초자료입력"/>
      <sheetName val="공통(20-91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48일위"/>
      <sheetName val="48수량"/>
      <sheetName val="22수량"/>
      <sheetName val="49일위"/>
      <sheetName val="22일위"/>
      <sheetName val="49수량"/>
      <sheetName val="BOX전기내역"/>
      <sheetName val="일위집계표"/>
      <sheetName val="견적의뢰서"/>
      <sheetName val="물량표"/>
      <sheetName val="AILC004"/>
      <sheetName val="제수"/>
      <sheetName val="공기"/>
      <sheetName val="하수급견적대비"/>
      <sheetName val="LP-S"/>
      <sheetName val="연결관산출조서"/>
      <sheetName val="1-1"/>
      <sheetName val="Mc1"/>
      <sheetName val="설계가"/>
      <sheetName val="FAX"/>
      <sheetName val="기초일위"/>
      <sheetName val="CTEMCOST"/>
      <sheetName val="단면가정"/>
      <sheetName val="담장산출"/>
      <sheetName val="수로교총재료집계"/>
      <sheetName val="001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품셈기준"/>
      <sheetName val="총(신설)"/>
      <sheetName val="기본일위"/>
      <sheetName val="원가계산서"/>
      <sheetName val="전차선로 물량표"/>
      <sheetName val="화설내"/>
      <sheetName val="기자재비"/>
      <sheetName val="설내역서 "/>
      <sheetName val="웅진교-S2"/>
      <sheetName val="일위대가목록"/>
      <sheetName val="L_RPTA05_목록"/>
      <sheetName val="출력X"/>
      <sheetName val="사전공사"/>
      <sheetName val="적상기초자료"/>
      <sheetName val="48전력선로일위"/>
      <sheetName val="금리계산"/>
      <sheetName val="2F 회의실견적(5_14 일대)"/>
      <sheetName val="제-노임"/>
      <sheetName val="제직재"/>
      <sheetName val="설직재-1"/>
      <sheetName val="96보완계획7.12"/>
      <sheetName val="98NS-N"/>
      <sheetName val="부대시설"/>
      <sheetName val="Apt내역"/>
      <sheetName val="3.내역서"/>
      <sheetName val="토량산출서"/>
      <sheetName val="손익분석"/>
      <sheetName val="ITB COST"/>
      <sheetName val="수량"/>
      <sheetName val="지진시"/>
      <sheetName val="3.공통공사대비"/>
      <sheetName val="6PILE  (돌출)"/>
      <sheetName val="가설건물"/>
      <sheetName val="AIR SHOWER(3인용)"/>
      <sheetName val="공사비"/>
      <sheetName val="가드레일산근"/>
      <sheetName val="수량집계표"/>
      <sheetName val="단가비교"/>
      <sheetName val="적용2002"/>
      <sheetName val="중기"/>
      <sheetName val="교대(A1-A2)"/>
      <sheetName val="45,46"/>
      <sheetName val="단위수량"/>
      <sheetName val="정화조동내역"/>
      <sheetName val="교대(A1)"/>
      <sheetName val="건축"/>
      <sheetName val="Macro3"/>
      <sheetName val="대구-교대(A1-A2)"/>
      <sheetName val="원형1호맨홀토공수량"/>
      <sheetName val="현장관리비 "/>
      <sheetName val="TRE TABLE"/>
      <sheetName val="송우내역서"/>
      <sheetName val="배수관토공"/>
      <sheetName val="우배수"/>
      <sheetName val="맨홀"/>
      <sheetName val="계산식"/>
      <sheetName val="가도공"/>
      <sheetName val="DATE"/>
      <sheetName val="보차도경계석"/>
      <sheetName val="공종별내역서"/>
      <sheetName val="Macro(전선)"/>
      <sheetName val="C3"/>
      <sheetName val="지주목시비량산출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재집"/>
      <sheetName val="직재"/>
      <sheetName val="자료입력"/>
      <sheetName val="예산명세서"/>
      <sheetName val="플랜트 설치"/>
      <sheetName val="차수공개요"/>
      <sheetName val="직공비"/>
      <sheetName val="주관사업"/>
      <sheetName val="수문일1"/>
      <sheetName val="발주설계서(당초)"/>
      <sheetName val="기본DATA"/>
      <sheetName val="일위대가(계측기설치)"/>
      <sheetName val="진우+대광"/>
      <sheetName val="신공항A-9(원가수정)"/>
      <sheetName val="수안보-MBR1"/>
      <sheetName val="입력DATA"/>
      <sheetName val="단면치수"/>
      <sheetName val="경비2내역"/>
      <sheetName val="TEL"/>
    </sheetNames>
    <definedNames>
      <definedName name="Macro13"/>
      <definedName name="Macro6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DATA"/>
      <sheetName val="철거산출근거"/>
      <sheetName val="주포터널"/>
      <sheetName val="청천내"/>
      <sheetName val="산출7-유도등"/>
      <sheetName val="기초입력 DATA"/>
      <sheetName val="확약서"/>
      <sheetName val="중강당 내역"/>
      <sheetName val="총괄표"/>
      <sheetName val="설계명세서"/>
      <sheetName val="노임"/>
      <sheetName val="기본단가표"/>
      <sheetName val="원가계산서 "/>
      <sheetName val="내역서"/>
      <sheetName val="해평견적"/>
      <sheetName val="우수받이"/>
      <sheetName val="전기"/>
      <sheetName val="수량-가로등"/>
      <sheetName val="일위대가"/>
      <sheetName val="총괄내역서"/>
      <sheetName val="견적단가"/>
      <sheetName val="전선 및 전선관"/>
      <sheetName val="Sheet1"/>
      <sheetName val="단가 (2)"/>
      <sheetName val="조명시설"/>
      <sheetName val="가시설단위수량"/>
      <sheetName val="SORCE1"/>
      <sheetName val="단위수량"/>
      <sheetName val="데리네이타현황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내역을"/>
      <sheetName val="노임단가"/>
      <sheetName val="자재단가_사급"/>
      <sheetName val="중기적산목록"/>
      <sheetName val="식재수량표"/>
      <sheetName val="직재"/>
      <sheetName val="데이타"/>
      <sheetName val="평가데이터"/>
      <sheetName val="조명율표"/>
      <sheetName val="목차"/>
      <sheetName val="1.설계설명서"/>
      <sheetName val="설계내역서"/>
      <sheetName val="내역"/>
      <sheetName val="효성CB 1P기초"/>
      <sheetName val="견적1"/>
      <sheetName val="할증 "/>
      <sheetName val="현장경상비"/>
      <sheetName val="2-1. 경관조명 내역총괄표"/>
      <sheetName val="단가"/>
      <sheetName val="공량산출서"/>
      <sheetName val="2011공임"/>
      <sheetName val="기중"/>
      <sheetName val="1"/>
      <sheetName val="DATE"/>
      <sheetName val="대치판정"/>
      <sheetName val="입력"/>
      <sheetName val="SAM"/>
      <sheetName val="기자재비"/>
      <sheetName val="단가대비"/>
      <sheetName val="참조"/>
      <sheetName val="값"/>
      <sheetName val="토공연장"/>
      <sheetName val="자재"/>
      <sheetName val="대조표(0108)"/>
      <sheetName val="단가조사-2"/>
      <sheetName val="용수량(생활용수)"/>
      <sheetName val="금액"/>
      <sheetName val="산출내역"/>
      <sheetName val="변수값"/>
      <sheetName val="중기상차"/>
      <sheetName val="AS복구"/>
      <sheetName val="중기터파기"/>
      <sheetName val="#REF"/>
      <sheetName val="차도조도계산"/>
      <sheetName val="진주방향"/>
      <sheetName val="소방"/>
      <sheetName val="샘플표지"/>
      <sheetName val="직접경비"/>
      <sheetName val="직접인건비"/>
      <sheetName val="현장경비"/>
      <sheetName val="부표총괄"/>
      <sheetName val="3월팀계 "/>
      <sheetName val="수안보-MBR1"/>
      <sheetName val="설계예산서"/>
      <sheetName val="예산내역서"/>
      <sheetName val="소상 &quot;1&quot;"/>
      <sheetName val="동원인원"/>
      <sheetName val="한일양산"/>
      <sheetName val="일위대가표"/>
      <sheetName val="단가(자재)"/>
      <sheetName val="단가(노임)"/>
      <sheetName val="기초목록"/>
      <sheetName val="실행대비"/>
      <sheetName val="전동기"/>
      <sheetName val="2.1 전선굵기"/>
      <sheetName val="물집"/>
      <sheetName val="분전반계산서(석관)"/>
      <sheetName val="총 원가계산"/>
      <sheetName val="공사원가계산서 "/>
      <sheetName val="관접합및부설"/>
      <sheetName val="아파트기별"/>
      <sheetName val="공리일"/>
      <sheetName val="산출3-동력"/>
      <sheetName val="산출4-전등"/>
      <sheetName val="원가계산"/>
      <sheetName val="수량산출"/>
      <sheetName val="수량산출서"/>
      <sheetName val="Sheet5"/>
      <sheetName val="VALUATESheet13"/>
      <sheetName val="일위대가 "/>
      <sheetName val="2.재료비"/>
      <sheetName val="12.보오링"/>
      <sheetName val="18.공내수압탄성자연"/>
      <sheetName val="최종견"/>
      <sheetName val="DATA1"/>
      <sheetName val="한강운반비"/>
      <sheetName val="BID"/>
      <sheetName val="경율산정.XLS"/>
      <sheetName val="산출9-TRAY"/>
      <sheetName val="자재단가"/>
      <sheetName val="공사비 증감 내역서"/>
      <sheetName val="집계표"/>
      <sheetName val="Total"/>
      <sheetName val="A 견적"/>
      <sheetName val="기초단가"/>
      <sheetName val="작성"/>
      <sheetName val="일위목록"/>
      <sheetName val="식재인부"/>
      <sheetName val="요율"/>
      <sheetName val="서대문대장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A4288"/>
      <sheetName val="말뚝지지력산정"/>
      <sheetName val="2000전체분"/>
      <sheetName val="2000년1차"/>
      <sheetName val="수목단가"/>
      <sheetName val="공사개요"/>
      <sheetName val="공량(전기)"/>
      <sheetName val="내역서1999.8최종"/>
      <sheetName val="견적가(공덕)"/>
      <sheetName val="6호기"/>
      <sheetName val="공사"/>
      <sheetName val="AS포장복구 "/>
      <sheetName val="품셈TABLE"/>
      <sheetName val="농협-입금"/>
      <sheetName val="Macro(차단기)"/>
      <sheetName val="품의서(TL)"/>
      <sheetName val="실행철강하도"/>
      <sheetName val="단가산출서"/>
      <sheetName val="단가산출서 (2)"/>
      <sheetName val="견적가"/>
      <sheetName val="설명서 "/>
      <sheetName val="토목"/>
      <sheetName val="단가조사표"/>
      <sheetName val="건축내역"/>
      <sheetName val="일위대가목록표"/>
      <sheetName val="단가표"/>
      <sheetName val="Front"/>
      <sheetName val="wall"/>
      <sheetName val="연결임시"/>
      <sheetName val="합천내역"/>
      <sheetName val="입찰견적보고서"/>
      <sheetName val="산출내역서집계표"/>
      <sheetName val="4차원가계산서"/>
      <sheetName val="산출내역(K2)"/>
      <sheetName val="갑지"/>
      <sheetName val="공정표"/>
      <sheetName val="공사설명서"/>
      <sheetName val="가도공"/>
      <sheetName val="ABUT수량-A1"/>
      <sheetName val="이름정의"/>
      <sheetName val="주상복합실비산출"/>
      <sheetName val="주상복합"/>
      <sheetName val="기안"/>
      <sheetName val="수지표"/>
      <sheetName val="셀명"/>
      <sheetName val="ITEM"/>
      <sheetName val="재집"/>
      <sheetName val="시설수량표"/>
      <sheetName val="H-PILE수량집계"/>
      <sheetName val="플랜트 설치"/>
      <sheetName val="Sheet1 (2)"/>
      <sheetName val="건축내역서"/>
      <sheetName val="설비내역서"/>
      <sheetName val="전기내역서"/>
      <sheetName val="공구"/>
      <sheetName val="공사비"/>
      <sheetName val="건축일위"/>
      <sheetName val="그라우팅일위"/>
      <sheetName val=""/>
      <sheetName val="단가조사서"/>
      <sheetName val="교환노무"/>
      <sheetName val="2010공임"/>
      <sheetName val="내역서 (2)"/>
      <sheetName val="복명서"/>
      <sheetName val="중기기준"/>
      <sheetName val="도급"/>
      <sheetName val="전기단가조사서"/>
      <sheetName val="실행"/>
      <sheetName val="자판실행"/>
      <sheetName val="토사(PE)"/>
      <sheetName val="계수시트"/>
      <sheetName val="설계조건"/>
      <sheetName val="I一般比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>
        <row r="6">
          <cell r="G6">
            <v>2555056</v>
          </cell>
        </row>
        <row r="7">
          <cell r="G7">
            <v>226075</v>
          </cell>
        </row>
        <row r="11">
          <cell r="G11">
            <v>346609</v>
          </cell>
        </row>
        <row r="13">
          <cell r="G13">
            <v>575109</v>
          </cell>
        </row>
        <row r="15">
          <cell r="G15">
            <v>1337063</v>
          </cell>
        </row>
      </sheetData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설계표"/>
      <sheetName val="공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설계예산서"/>
      <sheetName val="예산내역서"/>
      <sheetName val="예정공정표"/>
      <sheetName val="총계"/>
      <sheetName val="DATE"/>
      <sheetName val="총괄"/>
      <sheetName val="토목"/>
      <sheetName val="본체"/>
      <sheetName val="진주방향"/>
      <sheetName val="기초입력 DATA"/>
      <sheetName val="단가대비표"/>
      <sheetName val="철거산출근거"/>
      <sheetName val="협력업체"/>
      <sheetName val="한강운반비"/>
      <sheetName val="요율"/>
      <sheetName val="동원"/>
      <sheetName val="일위대가 "/>
      <sheetName val="데이타"/>
      <sheetName val="단가 (2)"/>
      <sheetName val="목차"/>
      <sheetName val="1.설계설명서"/>
      <sheetName val="변수값"/>
      <sheetName val="중기상차"/>
      <sheetName val="AS복구"/>
      <sheetName val="중기터파기"/>
      <sheetName val="전차선로 물량표"/>
      <sheetName val="1안"/>
      <sheetName val="식재인부"/>
      <sheetName val="전기혼잡제경비(45)"/>
      <sheetName val="직접경비"/>
      <sheetName val="직접인건비"/>
      <sheetName val="집계"/>
      <sheetName val="설계명세서"/>
      <sheetName val="집계표"/>
      <sheetName val="공사예산하조서"/>
      <sheetName val="1-최종안"/>
      <sheetName val="사업분석-분양가결정"/>
      <sheetName val="일(4)"/>
      <sheetName val="공사내역"/>
      <sheetName val="설계산출표지"/>
      <sheetName val="Total"/>
      <sheetName val="고압수량(철거)"/>
      <sheetName val="30집계표"/>
      <sheetName val="수량"/>
      <sheetName val="부하LOAD"/>
      <sheetName val="2.단가산출서(총괄)"/>
      <sheetName val="5.일위대가"/>
      <sheetName val="단가표"/>
      <sheetName val="CODE"/>
      <sheetName val="COVER"/>
      <sheetName val="노무비"/>
      <sheetName val="내역"/>
      <sheetName val="자재단가"/>
      <sheetName val="총물량표"/>
      <sheetName val="기계경비(시간당)"/>
      <sheetName val="램머"/>
      <sheetName val="단가"/>
      <sheetName val="손익분기점 데이터"/>
      <sheetName val="전기"/>
      <sheetName val="주요자재단가"/>
      <sheetName val="노임단가"/>
      <sheetName val="3.내역서"/>
      <sheetName val="Macro1"/>
      <sheetName val="설계산출기초"/>
      <sheetName val="공사원가계산서"/>
      <sheetName val="도급예산내역서총괄표"/>
      <sheetName val="을부담운반비"/>
      <sheetName val="운반비산출"/>
      <sheetName val="1.수량집계(경전선)"/>
      <sheetName val="1.수량집계(부산신항)"/>
      <sheetName val="제안서입력"/>
      <sheetName val="프랜트면허"/>
      <sheetName val="Macro(MCC)"/>
      <sheetName val="총괄내역서"/>
      <sheetName val="FOB발"/>
      <sheetName val="중기비"/>
      <sheetName val="일위대가"/>
      <sheetName val="현장경비"/>
      <sheetName val="세금자료"/>
      <sheetName val="인건비"/>
      <sheetName val="예비"/>
      <sheetName val="합천내역"/>
      <sheetName val="도급예산내역서봉투"/>
    </sheetNames>
    <sheetDataSet>
      <sheetData sheetId="0"/>
      <sheetData sheetId="1"/>
      <sheetData sheetId="2" refreshError="1">
        <row r="127">
          <cell r="E127">
            <v>48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명입력"/>
      <sheetName val="근로자자료입력"/>
      <sheetName val="참고자료"/>
      <sheetName val="동원인원"/>
      <sheetName val="사통"/>
      <sheetName val="예산내~1"/>
      <sheetName val="일위대가"/>
      <sheetName val="30신설일위대가"/>
      <sheetName val="40총괄"/>
      <sheetName val="30집계표"/>
      <sheetName val="40집계"/>
      <sheetName val="경산"/>
      <sheetName val="견적대비"/>
      <sheetName val="N賃率-職"/>
      <sheetName val="관급_File"/>
      <sheetName val="내역서"/>
      <sheetName val="Price List"/>
      <sheetName val="2003 일위대가"/>
      <sheetName val="민감도"/>
      <sheetName val="준검 내역서"/>
      <sheetName val="백암비스타내역"/>
      <sheetName val="데이타"/>
      <sheetName val="식재인부"/>
      <sheetName val="지급자재"/>
      <sheetName val="중강당 내역"/>
      <sheetName val="총괄표"/>
      <sheetName val="산출근거"/>
      <sheetName val="을"/>
      <sheetName val="표지"/>
      <sheetName val="원가+내역"/>
      <sheetName val="원가계산서 "/>
      <sheetName val="일위대가목록"/>
      <sheetName val="평가데이터"/>
      <sheetName val="03전반노무비"/>
      <sheetName val="초기화면"/>
      <sheetName val="도급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일위대가 "/>
      <sheetName val="Y-WORK"/>
      <sheetName val="노무비"/>
      <sheetName val="#REF"/>
      <sheetName val="관급자재"/>
      <sheetName val="폐기물"/>
      <sheetName val="설계명세서"/>
      <sheetName val="일위산출"/>
      <sheetName val="공사원가계산서"/>
      <sheetName val="도급예산내역서총괄표"/>
      <sheetName val="본사업"/>
      <sheetName val="DATE"/>
      <sheetName val="정공공사"/>
      <sheetName val="고내분기~한림"/>
      <sheetName val="광령~경마장"/>
      <sheetName val="세기~광령"/>
      <sheetName val="예정(3)"/>
      <sheetName val="심사물량"/>
      <sheetName val="AS복구"/>
      <sheetName val="중기터파기"/>
      <sheetName val="변수값"/>
      <sheetName val="중기상차"/>
      <sheetName val="공사설계서"/>
      <sheetName val="착공계"/>
      <sheetName val="공내역서"/>
      <sheetName val="청천내"/>
      <sheetName val="자료입력"/>
      <sheetName val="예산명세서"/>
      <sheetName val="전체"/>
      <sheetName val="산출내역서"/>
      <sheetName val="FAX"/>
      <sheetName val="금액"/>
      <sheetName val="실행대비"/>
      <sheetName val="갑지"/>
      <sheetName val="집계표"/>
      <sheetName val="설계예산서"/>
      <sheetName val="예산내역서"/>
      <sheetName val="예정공정표"/>
      <sheetName val="총계"/>
      <sheetName val="설계산출기초"/>
      <sheetName val="도급예산내역서봉투"/>
      <sheetName val="설계산출표지"/>
      <sheetName val="을부담운반비"/>
      <sheetName val="운반비산출"/>
      <sheetName val="기초자료입력"/>
      <sheetName val="준공정산"/>
      <sheetName val="Sheet2 (2)"/>
      <sheetName val="구천"/>
      <sheetName val="2공구하도급내역서"/>
      <sheetName val="경비실"/>
      <sheetName val="1"/>
      <sheetName val="2"/>
      <sheetName val="3"/>
      <sheetName val="4"/>
      <sheetName val="5"/>
      <sheetName val="6"/>
      <sheetName val="요율"/>
      <sheetName val="자재대"/>
      <sheetName val="도로단위당"/>
      <sheetName val="구조물5월기성내역"/>
      <sheetName val="11-2.아파트내역"/>
      <sheetName val="Sheet1"/>
      <sheetName val="3차분발주내역"/>
      <sheetName val="간접"/>
      <sheetName val="공주-교대(A1)"/>
      <sheetName val="횡배수관"/>
      <sheetName val="재료"/>
      <sheetName val="설치자재"/>
      <sheetName val="심사계산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내역서1999.8최종"/>
      <sheetName val="식재일위대가"/>
      <sheetName val="세부내역"/>
      <sheetName val="실행견적"/>
      <sheetName val="공사개요"/>
      <sheetName val="단가 (2)"/>
      <sheetName val="인건비"/>
      <sheetName val="1차 내역서"/>
      <sheetName val="3.내역서"/>
      <sheetName val="단가산출"/>
      <sheetName val="설계내역서"/>
      <sheetName val="Sheet2"/>
      <sheetName val="공구"/>
      <sheetName val="노무"/>
      <sheetName val="간선계산"/>
      <sheetName val="VII-2현장경비"/>
      <sheetName val="Ⅴ-2.공종별내역"/>
      <sheetName val="공사현황"/>
      <sheetName val="일위"/>
      <sheetName val="J直材4"/>
      <sheetName val="C-직노1"/>
      <sheetName val="D-경비1"/>
      <sheetName val="1-2접지"/>
      <sheetName val="Total"/>
      <sheetName val="기초입력 DATA"/>
      <sheetName val="금액결정"/>
      <sheetName val="공통가설"/>
      <sheetName val="원가"/>
      <sheetName val="개요"/>
      <sheetName val="직재"/>
      <sheetName val="조명율"/>
      <sheetName val="공사설계"/>
      <sheetName val="CTEMCOST"/>
      <sheetName val="토공사(흙막이)"/>
      <sheetName val="자판실행"/>
      <sheetName val="문학간접"/>
      <sheetName val="공통비(전체)"/>
      <sheetName val="database"/>
      <sheetName val="내역"/>
      <sheetName val="대상공사(조달청)"/>
      <sheetName val="자료(통합)"/>
      <sheetName val="200"/>
      <sheetName val="실행내역"/>
      <sheetName val="교대(A1-A2)"/>
      <sheetName val="차액보증"/>
      <sheetName val="등급 별 단가표"/>
      <sheetName val="금액내역서"/>
      <sheetName val="비용"/>
      <sheetName val="재료비명세"/>
      <sheetName val="전기"/>
      <sheetName val="평가내역"/>
      <sheetName val="설직재-1"/>
      <sheetName val="용역비내역-진짜"/>
      <sheetName val="명세서"/>
      <sheetName val="10월판관"/>
      <sheetName val="용역단가"/>
      <sheetName val="국내조달(통합-1)"/>
      <sheetName val="직접인건비호표(항목60%)"/>
      <sheetName val="직접경비호표"/>
      <sheetName val="99선급비용"/>
      <sheetName val="Price_List"/>
      <sheetName val="2003_일위대가"/>
      <sheetName val="준검_내역서"/>
      <sheetName val="설비"/>
      <sheetName val="거래처"/>
      <sheetName val="분류작업"/>
      <sheetName val="노임단가표"/>
      <sheetName val="토목공사"/>
      <sheetName val="4-3 보온 기본물량집계"/>
      <sheetName val="백룡교차로"/>
      <sheetName val="산정교차로"/>
      <sheetName val="신영교차로"/>
      <sheetName val="가설"/>
      <sheetName val="계산서(곡선부)"/>
      <sheetName val="포장재료집계표"/>
      <sheetName val="내역(원안-대안)"/>
      <sheetName val="9GNG운반"/>
      <sheetName val="계양가시설"/>
      <sheetName val="측량요율"/>
      <sheetName val="직접경비"/>
      <sheetName val="직접인건비"/>
      <sheetName val="U-TYPE(1)"/>
      <sheetName val="2공구산출내역"/>
      <sheetName val="연결임시"/>
      <sheetName val="토사(PE)"/>
      <sheetName val="Baby일위대가"/>
      <sheetName val="data"/>
      <sheetName val="실행내역서"/>
      <sheetName val="6호기"/>
      <sheetName val="자료"/>
      <sheetName val="내역(신례)"/>
      <sheetName val="LD"/>
      <sheetName val="입찰견적보고서"/>
      <sheetName val="입찰안"/>
      <sheetName val="실행철강하도"/>
      <sheetName val="산출내역서집계표"/>
      <sheetName val="시화점실행"/>
      <sheetName val="전신환매도율"/>
      <sheetName val="선급금신청서"/>
      <sheetName val="주소"/>
      <sheetName val="ELECTRIC"/>
      <sheetName val="1,2공구원가계산서"/>
      <sheetName val="1공구산출내역서"/>
      <sheetName val="관급"/>
      <sheetName val="조건"/>
      <sheetName val="골조시행"/>
      <sheetName val="노임단가"/>
      <sheetName val="계정"/>
      <sheetName val="관로토공집계표"/>
      <sheetName val="건축토목내역"/>
      <sheetName val="수량산출(음암)"/>
      <sheetName val="수량산출"/>
      <sheetName val="일위대가표"/>
      <sheetName val="토적계산서"/>
      <sheetName val="기계경비"/>
      <sheetName val="단가및재료비"/>
      <sheetName val="단가조사"/>
      <sheetName val="6.1.3단가산출서(노임단가)_신호무선전송"/>
      <sheetName val="직노"/>
      <sheetName val="내역서적용수량"/>
      <sheetName val="각형맨홀"/>
      <sheetName val="증감내역서"/>
      <sheetName val="단면 (2)"/>
      <sheetName val="조명시설"/>
      <sheetName val="평내중"/>
      <sheetName val="L_RPTB02_01"/>
      <sheetName val="용수량(생활용수)"/>
      <sheetName val="계수시트"/>
      <sheetName val="효성CB 1P기초"/>
      <sheetName val="01"/>
      <sheetName val="파일의이용"/>
      <sheetName val="공종목록표"/>
      <sheetName val="내역서01"/>
      <sheetName val="단가"/>
      <sheetName val="대비"/>
      <sheetName val="방아"/>
      <sheetName val="자금청구"/>
      <sheetName val="원가계산"/>
      <sheetName val="국공유지및사유지"/>
      <sheetName val="이름정의"/>
      <sheetName val="산출1-수변전"/>
      <sheetName val="LP-S"/>
      <sheetName val="시멘트"/>
      <sheetName val="신.분"/>
      <sheetName val="공사비"/>
      <sheetName val="ABUT수량-A1"/>
      <sheetName val="하수급견적대비"/>
      <sheetName val="DATA 입력란"/>
      <sheetName val="1. 설계조건 2.단면가정 3. 하중계산"/>
      <sheetName val="원가계산서_"/>
      <sheetName val="중강당_내역"/>
      <sheetName val="내역서1999_8최종"/>
      <sheetName val="단가_(2)"/>
      <sheetName val="1차_내역서"/>
      <sheetName val="3_내역서"/>
      <sheetName val="Ⅴ-2_공종별내역"/>
      <sheetName val="6_1_3단가산출서(노임단가)_신호무선전송"/>
      <sheetName val="05-원가계산"/>
      <sheetName val="기본자료"/>
      <sheetName val="복명서"/>
      <sheetName val="교육종류"/>
      <sheetName val="현장경비"/>
      <sheetName val="공량산출서"/>
      <sheetName val="입력폼"/>
      <sheetName val="70%"/>
      <sheetName val="투찰가"/>
      <sheetName val="교각계산"/>
      <sheetName val="_____C_My_Documents_dacom_____2"/>
      <sheetName val="가시설수량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기계경비(시간당)"/>
      <sheetName val="램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분전함신설"/>
      <sheetName val="접지1종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산출금액내역"/>
      <sheetName val="노임"/>
      <sheetName val="전선 및 전선관"/>
      <sheetName val="조명율표"/>
      <sheetName val="설비"/>
      <sheetName val="일위단위"/>
      <sheetName val="월래"/>
      <sheetName val="동원인원"/>
      <sheetName val="일위대가"/>
      <sheetName val="기초자료입력"/>
      <sheetName val="준공정산"/>
      <sheetName val="사통"/>
      <sheetName val="내역서"/>
      <sheetName val="설계명세서"/>
      <sheetName val="Baby일위대가"/>
      <sheetName val="철거산출근거"/>
      <sheetName val="청천내"/>
      <sheetName val="공리일"/>
      <sheetName val="용수량(생활용수)"/>
      <sheetName val="빗물받이(910-510-410)"/>
      <sheetName val="증산변경"/>
      <sheetName val="본공사"/>
      <sheetName val="자재단가"/>
      <sheetName val="#REF"/>
      <sheetName val="조명시설"/>
      <sheetName val="단가조사-2"/>
      <sheetName val="토목"/>
      <sheetName val="일반부표"/>
      <sheetName val="단가 (2)"/>
      <sheetName val="단가"/>
      <sheetName val="기안"/>
      <sheetName val="본서하반기"/>
      <sheetName val="하반기(지구대)"/>
      <sheetName val="Sheet6"/>
      <sheetName val="자재대"/>
      <sheetName val="기초자료"/>
      <sheetName val="1차 내역서"/>
      <sheetName val="설계서"/>
      <sheetName val="경산"/>
      <sheetName val="원가계산서 "/>
      <sheetName val="준검 내역서"/>
      <sheetName val="공사개요"/>
      <sheetName val="순공사비"/>
      <sheetName val="Sheet1"/>
      <sheetName val="현장소운반"/>
      <sheetName val="관구보호몰탈"/>
      <sheetName val="2. 공원조도"/>
      <sheetName val="말뚝물량"/>
      <sheetName val="공사현황"/>
      <sheetName val="평가데이터"/>
      <sheetName val="내역_FILE"/>
      <sheetName val="노임단가"/>
      <sheetName val="data spec"/>
      <sheetName val="견적단가"/>
      <sheetName val="데이타"/>
      <sheetName val="총괄메뉴"/>
      <sheetName val="wall"/>
      <sheetName val="조경"/>
      <sheetName val="기계경비_시간당_"/>
      <sheetName val="DATE"/>
      <sheetName val="직재"/>
      <sheetName val="공종목록표"/>
      <sheetName val="총투입계"/>
      <sheetName val="공사노임"/>
      <sheetName val="갑지"/>
      <sheetName val="점검총괄"/>
      <sheetName val="30집계표"/>
      <sheetName val="3.공통공사대비"/>
      <sheetName val="노무비"/>
      <sheetName val="이름정의"/>
      <sheetName val="기초"/>
      <sheetName val="L_RPTB02_01"/>
      <sheetName val="Sheet1 (2)"/>
      <sheetName val="라.공사비"/>
      <sheetName val="다.도서인쇄비"/>
      <sheetName val="수량산출"/>
      <sheetName val="요율"/>
      <sheetName val="단가표"/>
      <sheetName val="Y-WORK"/>
      <sheetName val="도근좌표"/>
      <sheetName val="설계"/>
      <sheetName val="토목공사"/>
      <sheetName val="입찰견적보고서"/>
      <sheetName val="중기사용료산출근거"/>
      <sheetName val="단가산출"/>
      <sheetName val="내역"/>
      <sheetName val="설계내역서"/>
      <sheetName val="1차공사-일위대가"/>
      <sheetName val="원가계산"/>
      <sheetName val="일위대가 "/>
      <sheetName val="단위수량"/>
      <sheetName val="시중노임"/>
      <sheetName val="설계예산서"/>
      <sheetName val="입력"/>
      <sheetName val="파일의이용"/>
      <sheetName val="초기화면"/>
      <sheetName val="단가산출2"/>
      <sheetName val="단가 및 재료비"/>
      <sheetName val="계양가시설"/>
      <sheetName val="SANBAISU"/>
      <sheetName val="database"/>
      <sheetName val="부하계산"/>
      <sheetName val="현장경비"/>
      <sheetName val="공사설계"/>
      <sheetName val="명세서"/>
      <sheetName val="총괄"/>
      <sheetName val="4.2유효폭의 계산"/>
      <sheetName val="계약내역"/>
      <sheetName val="70%"/>
      <sheetName val="3.고용보험료산출근거"/>
      <sheetName val="4.고용보험"/>
      <sheetName val="99노임단가"/>
      <sheetName val="토공(우물통,기타) "/>
      <sheetName val="현북"/>
      <sheetName val="인건비"/>
      <sheetName val="변수값"/>
      <sheetName val="중기상차"/>
      <sheetName val="AS복구"/>
      <sheetName val="중기터파기"/>
      <sheetName val="진주방향"/>
      <sheetName val="총괄표"/>
      <sheetName val="공사기본내용입력"/>
      <sheetName val="자료입력"/>
      <sheetName val="예산명세서"/>
      <sheetName val="코스모공장 (어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노임"/>
      <sheetName val="자재물량"/>
      <sheetName val="단가조사"/>
      <sheetName val="1호인버트수량"/>
      <sheetName val="관로토공"/>
      <sheetName val="내역"/>
      <sheetName val="Total"/>
      <sheetName val="견적의뢰"/>
      <sheetName val="설계명세서"/>
      <sheetName val="일위목록"/>
      <sheetName val="데이타"/>
      <sheetName val="공종"/>
      <sheetName val="21301동"/>
      <sheetName val="기계경비(시간당)"/>
      <sheetName val="램머"/>
      <sheetName val="자재단가"/>
      <sheetName val="공량산출서"/>
      <sheetName val="토사(PE)"/>
      <sheetName val="평가데이터"/>
      <sheetName val="단가"/>
      <sheetName val="오수토공"/>
      <sheetName val="계수시트"/>
      <sheetName val="#REF"/>
      <sheetName val="성곽내역서"/>
      <sheetName val="내역서"/>
      <sheetName val="DATE"/>
      <sheetName val="교사기준면적(초등)"/>
      <sheetName val="CTEMCOST"/>
      <sheetName val="효성CB 1P기초"/>
      <sheetName val="Customer Databas"/>
      <sheetName val="공사비산출서"/>
      <sheetName val="관로부문"/>
      <sheetName val="내역서01"/>
      <sheetName val="내역서관로"/>
      <sheetName val="내역서설비"/>
      <sheetName val="내역서케이블"/>
      <sheetName val="부하계산서"/>
      <sheetName val="도급내역"/>
      <sheetName val="일산실행내역"/>
      <sheetName val="공사개요"/>
      <sheetName val="설명"/>
      <sheetName val="전력구구조물산근"/>
      <sheetName val="투찰금액"/>
      <sheetName val="관급_File"/>
      <sheetName val="2000년1차"/>
      <sheetName val="2000전체분"/>
      <sheetName val="당사"/>
      <sheetName val="관급총괄"/>
      <sheetName val="총괄집계표"/>
      <sheetName val="수량산출"/>
      <sheetName val="내역(토목)"/>
      <sheetName val="토목공사일반"/>
      <sheetName val="6.관급자재조서"/>
      <sheetName val="한전일위"/>
      <sheetName val="총괄내역서"/>
      <sheetName val="재료"/>
      <sheetName val="작성"/>
      <sheetName val="Y-WORK"/>
      <sheetName val="자재"/>
      <sheetName val="data"/>
      <sheetName val="조명율표"/>
      <sheetName val="옥외외등집계표"/>
      <sheetName val="예비"/>
      <sheetName val="노임단가"/>
      <sheetName val="단가비교표"/>
      <sheetName val="전선 및 전선관"/>
      <sheetName val="가로등내역서"/>
      <sheetName val="일위대가"/>
      <sheetName val="공사원가계산서"/>
      <sheetName val="임대견적서"/>
      <sheetName val="01"/>
      <sheetName val="도급기성"/>
      <sheetName val="홍보비디오"/>
      <sheetName val="내역서2안"/>
      <sheetName val="직노"/>
      <sheetName val="프랜트면허"/>
      <sheetName val="원가계산서"/>
      <sheetName val="구천"/>
      <sheetName val="공통가설"/>
      <sheetName val="본사공가현황"/>
      <sheetName val="단가산출"/>
      <sheetName val="순공사비"/>
      <sheetName val="Sheet1"/>
      <sheetName val="증감대비"/>
      <sheetName val="일위대가 "/>
      <sheetName val="노무비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관급자재"/>
      <sheetName val="변경관급자재"/>
      <sheetName val="설계예산서"/>
      <sheetName val="적현로"/>
      <sheetName val="소비자가"/>
      <sheetName val="요율"/>
      <sheetName val="자재대"/>
      <sheetName val="빌딩 안내"/>
      <sheetName val="기초입력 DATA"/>
      <sheetName val="청천내"/>
      <sheetName val="정부노임단가"/>
      <sheetName val="인건비"/>
      <sheetName val="Baby일위대가"/>
      <sheetName val="기계경비"/>
      <sheetName val="예산조서"/>
      <sheetName val="물품구매"/>
      <sheetName val="XL4Poppy"/>
      <sheetName val="22신설수량"/>
      <sheetName val="기둥(원형)"/>
      <sheetName val="전기"/>
      <sheetName val="원가+내역"/>
      <sheetName val="경상"/>
      <sheetName val="가설"/>
      <sheetName val="단위수량"/>
      <sheetName val="공정집계"/>
      <sheetName val="수량집계"/>
      <sheetName val="파일의이용"/>
      <sheetName val="2.고용보험료산출근거"/>
      <sheetName val="한일양산"/>
      <sheetName val="관급자재내역서"/>
      <sheetName val="설계예산내역서"/>
      <sheetName val="일 위 대 가 표"/>
      <sheetName val="단가 및 재료비"/>
      <sheetName val="중기사용료산출근거"/>
      <sheetName val="도급"/>
      <sheetName val="투찰가"/>
      <sheetName val="투찰내역"/>
      <sheetName val="토공"/>
      <sheetName val="경산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2009년설계(안)"/>
      <sheetName val="총괄표"/>
      <sheetName val="값"/>
      <sheetName val="은평작업지시대장"/>
      <sheetName val="단"/>
      <sheetName val="대가표(품셈)"/>
      <sheetName val="갑지1"/>
      <sheetName val="판매시설"/>
      <sheetName val="주민복지관"/>
      <sheetName val="지하주차장"/>
      <sheetName val="제경비"/>
      <sheetName val="준검 내역서"/>
      <sheetName val="관접합및부설"/>
      <sheetName val="기초단가"/>
      <sheetName val="1-최종안"/>
      <sheetName val="사업분석-분양가결정"/>
      <sheetName val="부대공"/>
      <sheetName val="포장공"/>
      <sheetName val="익산-"/>
      <sheetName val="Sheet5"/>
      <sheetName val="2-5. 예산조서"/>
      <sheetName val="주요자재단가"/>
      <sheetName val="철거산출근거"/>
      <sheetName val="30신설일위대가"/>
      <sheetName val="일(4)"/>
      <sheetName val="사업수지"/>
      <sheetName val="Sheet3"/>
      <sheetName val="설계산출표지"/>
      <sheetName val="토사_PE_"/>
      <sheetName val="시설물"/>
      <sheetName val="식재출력용"/>
      <sheetName val="유지관리"/>
      <sheetName val="실행간접비용"/>
      <sheetName val="9.운반비산출"/>
      <sheetName val="49"/>
      <sheetName val="건축"/>
      <sheetName val="허용전류"/>
      <sheetName val="MCC"/>
      <sheetName val="구조물철거타공정이월"/>
      <sheetName val="설계내역서"/>
      <sheetName val="단위단가"/>
      <sheetName val="일위대가목차"/>
      <sheetName val="산출금액내역"/>
      <sheetName val="분전함신설"/>
      <sheetName val="접지1종"/>
      <sheetName val="시설물일위"/>
      <sheetName val="물량산출서"/>
      <sheetName val="품셈TABLE"/>
      <sheetName val="수주추정"/>
      <sheetName val="표지"/>
      <sheetName val="(C)원내역"/>
      <sheetName val="관급단가"/>
      <sheetName val="하조서"/>
      <sheetName val="갑지"/>
      <sheetName val="굴착현장"/>
      <sheetName val="연장(직관)"/>
      <sheetName val="설비"/>
      <sheetName val="9GNG운반"/>
      <sheetName val="동원인원"/>
      <sheetName val="database"/>
      <sheetName val="설비원가"/>
      <sheetName val="출자한도"/>
      <sheetName val="물가자료"/>
      <sheetName val="1"/>
      <sheetName val="차도조도계산"/>
      <sheetName val="집계표"/>
      <sheetName val="조경"/>
      <sheetName val="시행예산"/>
      <sheetName val="공종구간"/>
      <sheetName val="공종목록표"/>
      <sheetName val="기본자료입력"/>
      <sheetName val="G.R300경비"/>
      <sheetName val="공정표"/>
      <sheetName val="c_balju"/>
      <sheetName val=" 견적서"/>
      <sheetName val="손익분석"/>
      <sheetName val="70%"/>
      <sheetName val="양식"/>
      <sheetName val="일위대가(가설)"/>
      <sheetName val="서대문대장"/>
      <sheetName val="간선계산"/>
      <sheetName val="설계내역(2000)"/>
      <sheetName val="현장관리비"/>
      <sheetName val="설비(제출)"/>
      <sheetName val="터널조도"/>
      <sheetName val="계산서(곡선부)"/>
      <sheetName val="포장재료집계표"/>
      <sheetName val="배관표"/>
      <sheetName val="노무비 근거"/>
      <sheetName val="97 사업추정(WEKI)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Macro1"/>
      <sheetName val="재정비직인"/>
      <sheetName val="재정비내역"/>
      <sheetName val="지적고시내역"/>
      <sheetName val="계림(함평)"/>
      <sheetName val="계림(장성)"/>
      <sheetName val="기자재비"/>
      <sheetName val="대전-교대(A1-A2)"/>
      <sheetName val="총투입계"/>
      <sheetName val="유림골조"/>
      <sheetName val="J"/>
      <sheetName val="Sheet4"/>
      <sheetName val="자료"/>
      <sheetName val="입사일"/>
      <sheetName val="노무비산출(아파트 전체)-경보"/>
      <sheetName val="99년신청"/>
      <sheetName val="기초자료입력"/>
      <sheetName val="도급예산내역서총괄표"/>
      <sheetName val="을"/>
      <sheetName val="단면치수"/>
      <sheetName val="전통건설"/>
      <sheetName val="기계공사물량집계"/>
      <sheetName val="산근"/>
      <sheetName val="국내총괄"/>
      <sheetName val="가시설단위수량"/>
      <sheetName val="SORCE1"/>
      <sheetName val="견적단가"/>
      <sheetName val="남양시작동010313100%"/>
      <sheetName val="도급내역5+800"/>
      <sheetName val="도급금액"/>
      <sheetName val="예산내역서"/>
      <sheetName val="설계예시"/>
      <sheetName val="공사명입력"/>
      <sheetName val="근로자자료입력"/>
      <sheetName val="참고자료"/>
      <sheetName val="공리일"/>
      <sheetName val="상호참고자료"/>
      <sheetName val="010101"/>
      <sheetName val="5지구단위"/>
      <sheetName val="교차로(1) "/>
      <sheetName val="입적6-10"/>
      <sheetName val="연결임시"/>
      <sheetName val="1.변압기용량"/>
      <sheetName val="공정코드"/>
      <sheetName val="일위(열차무선)"/>
      <sheetName val="대구-교대(A1)"/>
      <sheetName val="OPGW기별"/>
      <sheetName val="N賃率-職"/>
      <sheetName val="을지"/>
      <sheetName val="물집"/>
      <sheetName val="실행철강하도"/>
      <sheetName val="Hauptdaten"/>
      <sheetName val="4차공사"/>
      <sheetName val="기성내역서표지"/>
      <sheetName val="변경내역서간지"/>
      <sheetName val="배수공"/>
      <sheetName val="현장소운반"/>
      <sheetName val="관구보호몰탈"/>
      <sheetName val="기계공사"/>
      <sheetName val="2공구산출내역"/>
      <sheetName val="공종단가"/>
      <sheetName val="NEYOK"/>
      <sheetName val="원가계산"/>
      <sheetName val="목차"/>
      <sheetName val="코드표"/>
      <sheetName val="자재코드"/>
      <sheetName val="구조물공집계"/>
      <sheetName val="1.토공집계"/>
      <sheetName val="말뚝물량"/>
      <sheetName val="GI-LIST"/>
      <sheetName val="실행대비"/>
      <sheetName val="견적가"/>
      <sheetName val="개요"/>
      <sheetName val="조명시설"/>
      <sheetName val="총괄"/>
      <sheetName val="DATA1"/>
      <sheetName val="용역비내역-진짜"/>
      <sheetName val="단가표"/>
      <sheetName val="Inst."/>
      <sheetName val="1회갑지"/>
      <sheetName val="2회내역"/>
      <sheetName val="전선 및 전선관-자유로"/>
      <sheetName val="관로터파기-자유로"/>
      <sheetName val="수안보-MBR1"/>
      <sheetName val="대공종"/>
      <sheetName val="Sheet9"/>
      <sheetName val="Sheet14"/>
      <sheetName val="Sheet13"/>
      <sheetName val="Sheet10"/>
      <sheetName val="전기자료"/>
      <sheetName val="지중자재단가"/>
      <sheetName val="초기화면"/>
      <sheetName val="우수관로집계"/>
      <sheetName val="도급예산내역서봉투"/>
      <sheetName val="을부담운반비"/>
      <sheetName val="운반비산출"/>
      <sheetName val="설치자재"/>
      <sheetName val="건축내역서"/>
      <sheetName val="설비내역서"/>
      <sheetName val="전기내역서"/>
      <sheetName val="골조시행"/>
      <sheetName val="월래"/>
      <sheetName val="SG"/>
      <sheetName val="ABUT수량-A1"/>
      <sheetName val="유림총괄"/>
      <sheetName val="시운전연료"/>
      <sheetName val="1차 내역서"/>
      <sheetName val="건축내역"/>
      <sheetName val="건축일"/>
      <sheetName val="1월"/>
      <sheetName val="공통비(전체)"/>
      <sheetName val="투자비"/>
      <sheetName val="조성원가DATA"/>
      <sheetName val="사업비"/>
      <sheetName val="간접"/>
      <sheetName val="별표 "/>
      <sheetName val="토공사(흙막이)"/>
      <sheetName val="공사원가"/>
      <sheetName val="2-1. 경관조명 내역총괄표"/>
      <sheetName val="BSD (2)"/>
      <sheetName val="INPUT"/>
      <sheetName val="노임(1차)"/>
      <sheetName val="약품공급2"/>
      <sheetName val="03전반노무비"/>
      <sheetName val="설계산출기초"/>
      <sheetName val="VII-2현장경비"/>
      <sheetName val="Ⅴ-2.공종별내역"/>
      <sheetName val="기본단가"/>
      <sheetName val="인건비단가"/>
      <sheetName val=""/>
      <sheetName val="견적서을"/>
      <sheetName val="EP0618"/>
      <sheetName val="잡비계산"/>
      <sheetName val="중기"/>
      <sheetName val="일위대가표"/>
      <sheetName val="지급자재내역서"/>
      <sheetName val="코스모공장 (어음)"/>
      <sheetName val="설계내역2"/>
      <sheetName val="부대공Ⅱ"/>
      <sheetName val="설변내역서"/>
      <sheetName val="건축2"/>
      <sheetName val="공토공단위당"/>
      <sheetName val="빙장비사양"/>
      <sheetName val="장비사양"/>
      <sheetName val="총내역서"/>
      <sheetName val="직재"/>
      <sheetName val="재집"/>
      <sheetName val="주소"/>
      <sheetName val="현장경비"/>
      <sheetName val="터파기및재료"/>
      <sheetName val="SCHEDULE"/>
      <sheetName val="토공사"/>
      <sheetName val="제경비율"/>
      <sheetName val="I一般比"/>
      <sheetName val="산출"/>
      <sheetName val="금액내역서"/>
      <sheetName val="cal"/>
      <sheetName val="품셈표"/>
      <sheetName val="협력업체"/>
      <sheetName val="단면 (2)"/>
      <sheetName val="용소리교"/>
      <sheetName val="기본단가표"/>
      <sheetName val="견적대비"/>
      <sheetName val="TEL"/>
      <sheetName val="대가 (보완)"/>
      <sheetName val="갑지(추정)"/>
      <sheetName val="용산3(영광)"/>
      <sheetName val="세금자료"/>
      <sheetName val="현황CODE"/>
      <sheetName val="손익현황"/>
      <sheetName val="변수값"/>
      <sheetName val="도색및표지판 단위수량"/>
      <sheetName val="견적서"/>
      <sheetName val="물가대비표"/>
      <sheetName val="토건"/>
      <sheetName val="공사기본내용입력"/>
      <sheetName val="내역서1999.8최종"/>
      <sheetName val="주현(해보)"/>
      <sheetName val="주현(영광)"/>
      <sheetName val="화해(함평)"/>
      <sheetName val="화해(장성)"/>
      <sheetName val="환경기계공정표 (3)"/>
      <sheetName val="PIPE"/>
      <sheetName val="공사비_NDE"/>
      <sheetName val="S0"/>
      <sheetName val="마포토정"/>
      <sheetName val="ELECTRIC"/>
      <sheetName val="일위대가목록"/>
      <sheetName val="기기리스트"/>
      <sheetName val="도장면"/>
      <sheetName val="도장면적"/>
      <sheetName val="냉난방(부대공사)"/>
      <sheetName val="단가 (2)"/>
      <sheetName val="총괄변경내역서"/>
      <sheetName val="제1회기성청구.20110620.xlsx"/>
      <sheetName val="Option"/>
      <sheetName val="공통비총괄표"/>
      <sheetName val="Sheet2"/>
      <sheetName val="기본자료"/>
      <sheetName val="인건-측정"/>
      <sheetName val="시중노임"/>
      <sheetName val="2003 일위대가"/>
      <sheetName val="기계설비품셈"/>
      <sheetName val="[자재물량.XLS]_____1_c_MAYBE______2"/>
      <sheetName val="2003상반기노임기준"/>
      <sheetName val="교대(A1-A2)"/>
      <sheetName val="DS0 단위"/>
      <sheetName val="DS1 단위"/>
      <sheetName val="실적원가"/>
      <sheetName val="hvac(제어동)"/>
      <sheetName val="표지 (2)"/>
      <sheetName val="Gia vat tu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가로등 조도계산"/>
      <sheetName val="서울대규장각(가시설흙막이)"/>
      <sheetName val="신영교차로"/>
      <sheetName val="전기일위대가"/>
      <sheetName val="원가계산서 "/>
      <sheetName val="경비대가"/>
      <sheetName val="신기제1터널"/>
      <sheetName val="기안"/>
      <sheetName val="ITEM"/>
      <sheetName val="WORK"/>
      <sheetName val="우수관로터파기고"/>
      <sheetName val="기초목록"/>
      <sheetName val="자재물량.XLS"/>
      <sheetName val="%EC%9E%90%EC%9E%AC%EB%AC%BC%EB%"/>
      <sheetName val="본선및홈복구"/>
      <sheetName val="초"/>
      <sheetName val="토질조사"/>
      <sheetName val="자단"/>
      <sheetName val="인건비기준"/>
      <sheetName val="가로등"/>
      <sheetName val="3BL공동구 수량"/>
      <sheetName val="입력DATA"/>
      <sheetName val="바닥판"/>
      <sheetName val="말뚝지지력산정"/>
      <sheetName val="부대내역"/>
      <sheetName val="99총공사내역서"/>
      <sheetName val="설계예산서(1공구)"/>
      <sheetName val="관경별내역서"/>
      <sheetName val="노임단가적용"/>
      <sheetName val="일위총괄"/>
      <sheetName val="노임이"/>
      <sheetName val="특별교실"/>
      <sheetName val="기성"/>
      <sheetName val="Sheet2 (2)"/>
      <sheetName val="기술부 VENDOR LIST"/>
      <sheetName val="시중노임단가"/>
      <sheetName val="단가 "/>
      <sheetName val="일반공사"/>
      <sheetName val="주차구획선수량"/>
      <sheetName val="변경내역서"/>
      <sheetName val="방식총괄"/>
      <sheetName val="입찰안"/>
      <sheetName val="계장 품셈표"/>
      <sheetName val="조건표"/>
      <sheetName val="4 노임단가"/>
      <sheetName val="관급 자재수량집계표"/>
      <sheetName val="장비비기준"/>
      <sheetName val="계정"/>
      <sheetName val="업종코드"/>
      <sheetName val="(당평)자재"/>
      <sheetName val="당초명세(평)"/>
      <sheetName val="BID"/>
      <sheetName val="우배수"/>
      <sheetName val="계산식"/>
      <sheetName val="대비"/>
      <sheetName val="몰탈콘크리트"/>
      <sheetName val="철근집계"/>
      <sheetName val="라멘본체수량"/>
      <sheetName val="개략도"/>
      <sheetName val="케이블LIST(접속)"/>
      <sheetName val="케이블LIST"/>
      <sheetName val="자판실행"/>
      <sheetName val="수량집계표"/>
      <sheetName val="공종별수량집계"/>
      <sheetName val="빗물받이(910-510-410)"/>
      <sheetName val="구리토평1전기"/>
      <sheetName val="투입내역"/>
      <sheetName val="이형관"/>
      <sheetName val="백룡교차로"/>
      <sheetName val="산정교차로"/>
      <sheetName val="내역서(사업소)"/>
      <sheetName val="단가산출2"/>
      <sheetName val="단가산출1"/>
      <sheetName val="C.배수관공"/>
      <sheetName val="편입용지조서"/>
      <sheetName val="계약내역서"/>
      <sheetName val="토목순공사비1차분"/>
      <sheetName val="보성조서"/>
      <sheetName val="08공임"/>
      <sheetName val="기중"/>
      <sheetName val="일위2"/>
      <sheetName val="설치공사비"/>
      <sheetName val="운반비(시흥)"/>
      <sheetName val="현장"/>
      <sheetName val="우수관로연장산출-토사"/>
      <sheetName val="공사착공계"/>
      <sheetName val="설계서"/>
      <sheetName val="익산"/>
      <sheetName val="시설물기초"/>
      <sheetName val="적요"/>
      <sheetName val="사통"/>
      <sheetName val="관급"/>
      <sheetName val="DATA(BAC)"/>
      <sheetName val="AP1"/>
      <sheetName val="감액총괄표"/>
      <sheetName val="배수관집계"/>
      <sheetName val="환율change"/>
      <sheetName val="[자재물량.XLS]_____1_c_MAYBE______3"/>
      <sheetName val="[자재물량.XLS]_____1_c_MAYBE______6"/>
      <sheetName val="[자재물량.XLS]_____1_c_MAYBE______4"/>
      <sheetName val="[자재물량.XLS]_____1_c_MAYBE______5"/>
      <sheetName val="[자재물량.XLS]\\유기한1\c\MAYBE\자재물량.X"/>
      <sheetName val="관로공정"/>
      <sheetName val="연결관연장산출"/>
      <sheetName val="대창(함평)"/>
      <sheetName val="대창(장성)"/>
      <sheetName val="대창(함평)-창열"/>
      <sheetName val="예산서"/>
      <sheetName val="6PILE  (돌출)"/>
      <sheetName val="금액"/>
      <sheetName val="중요"/>
      <sheetName val="단가조사서"/>
      <sheetName val="일위목차"/>
      <sheetName val="[자재물량.XLS]_____1_c_MAYBE______7"/>
      <sheetName val="자료입력"/>
      <sheetName val="SLAB&quot;1&quot;"/>
      <sheetName val="청 구"/>
      <sheetName val="DHEQSUPT"/>
      <sheetName val="도근좌표"/>
      <sheetName val="산출내역서집계표"/>
      <sheetName val="2차총원가"/>
      <sheetName val="4배"/>
      <sheetName val="3배"/>
      <sheetName val="6배"/>
      <sheetName val="5배"/>
      <sheetName val="1배"/>
      <sheetName val="중기일위대가"/>
      <sheetName val="6호기"/>
      <sheetName val="뚝토공"/>
      <sheetName val="용수량(생활용수)"/>
      <sheetName val="건축공사"/>
      <sheetName val="L_RPTB02_01"/>
      <sheetName val="원가"/>
      <sheetName val="공구"/>
      <sheetName val="건축토목내역"/>
      <sheetName val="총계"/>
      <sheetName val="변경증감(물량)대비표"/>
      <sheetName val="시멘트,모래,자갈"/>
      <sheetName val="갑(전기)"/>
      <sheetName val="교통대책내역"/>
      <sheetName val="직접경비"/>
      <sheetName val="직접인건비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경북"/>
      <sheetName val=" 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정거장"/>
      <sheetName val="환승정거장"/>
      <sheetName val="인건비"/>
      <sheetName val="노무비"/>
    </sheetNames>
    <sheetDataSet>
      <sheetData sheetId="0"/>
      <sheetData sheetId="1"/>
      <sheetData sheetId="2" refreshError="1">
        <row r="3">
          <cell r="B3" t="str">
            <v>특고압케이블전공</v>
          </cell>
          <cell r="C3">
            <v>109081</v>
          </cell>
        </row>
        <row r="4">
          <cell r="B4" t="str">
            <v>고압케이블전공</v>
          </cell>
          <cell r="C4">
            <v>80902</v>
          </cell>
        </row>
        <row r="5">
          <cell r="B5" t="str">
            <v>저압케이블전공</v>
          </cell>
          <cell r="C5">
            <v>67695</v>
          </cell>
        </row>
        <row r="6">
          <cell r="B6" t="str">
            <v>배전전공</v>
          </cell>
          <cell r="C6">
            <v>165958</v>
          </cell>
        </row>
        <row r="7">
          <cell r="B7" t="str">
            <v>특별인부</v>
          </cell>
          <cell r="C7">
            <v>52788</v>
          </cell>
        </row>
        <row r="8">
          <cell r="B8" t="str">
            <v>보통인부</v>
          </cell>
          <cell r="C8">
            <v>38932</v>
          </cell>
        </row>
        <row r="9">
          <cell r="B9" t="str">
            <v>비계공</v>
          </cell>
          <cell r="C9">
            <v>71272</v>
          </cell>
        </row>
        <row r="10">
          <cell r="B10" t="str">
            <v>플랜트전공</v>
          </cell>
          <cell r="C10">
            <v>59158</v>
          </cell>
        </row>
        <row r="11">
          <cell r="B11" t="str">
            <v>목 도 공</v>
          </cell>
          <cell r="C11">
            <v>65052</v>
          </cell>
        </row>
        <row r="12">
          <cell r="B12" t="str">
            <v>기 계 설 치 공</v>
          </cell>
          <cell r="C12">
            <v>54468</v>
          </cell>
        </row>
        <row r="13">
          <cell r="B13" t="str">
            <v>내선전공</v>
          </cell>
          <cell r="C13">
            <v>53401</v>
          </cell>
        </row>
        <row r="14">
          <cell r="B14" t="str">
            <v>철도신호공</v>
          </cell>
          <cell r="C14">
            <v>91681</v>
          </cell>
        </row>
        <row r="15">
          <cell r="B15" t="str">
            <v>계 장 공</v>
          </cell>
          <cell r="C15">
            <v>57107</v>
          </cell>
        </row>
        <row r="16">
          <cell r="B16" t="str">
            <v>통신기사1급</v>
          </cell>
          <cell r="C16">
            <v>92459</v>
          </cell>
        </row>
        <row r="17">
          <cell r="B17" t="str">
            <v>통신기사2급</v>
          </cell>
          <cell r="C17">
            <v>86709</v>
          </cell>
        </row>
      </sheetData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선 및 전선관"/>
      <sheetName val="처음"/>
      <sheetName val="집계모듈"/>
      <sheetName val="집계"/>
      <sheetName val="집계계산"/>
      <sheetName val="수량작업시트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자재물량"/>
      <sheetName val="단가조사"/>
      <sheetName val="일위대가목록"/>
      <sheetName val="노임"/>
      <sheetName val="선로의 %임피던스 "/>
      <sheetName val="효성CB 1P기초"/>
      <sheetName val="인건비"/>
    </sheetNames>
    <sheetDataSet>
      <sheetData sheetId="0" refreshError="1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전선 및 전선관"/>
      <sheetName val="N賃率-職"/>
      <sheetName val="쌍송교"/>
      <sheetName val="단가"/>
      <sheetName val="옥외 전력간선공사"/>
      <sheetName val="단가산출"/>
      <sheetName val="수로단위수량"/>
      <sheetName val="산출"/>
      <sheetName val="내역"/>
      <sheetName val="건물"/>
      <sheetName val="분당전기"/>
      <sheetName val="부대공"/>
      <sheetName val="포장공"/>
      <sheetName val="토공"/>
      <sheetName val="입찰안"/>
      <sheetName val="부대내역"/>
      <sheetName val="가로등내역서"/>
      <sheetName val="전차선로 물량표"/>
      <sheetName val="DATA"/>
      <sheetName val="데이타"/>
      <sheetName val="단가대비표"/>
      <sheetName val="간선계산"/>
      <sheetName val="1차 내역서"/>
      <sheetName val="패널"/>
      <sheetName val="SAMPLE"/>
      <sheetName val="교각1"/>
      <sheetName val="원가계산서 "/>
      <sheetName val="램머"/>
      <sheetName val="기계경비(시간당)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MOTOR"/>
      <sheetName val="배관배선 단가조사"/>
      <sheetName val="터파기및재료"/>
      <sheetName val="INPUT"/>
      <sheetName val="전기일위대가"/>
      <sheetName val="수량산출"/>
      <sheetName val="49일위"/>
      <sheetName val="48일위"/>
      <sheetName val="1안"/>
      <sheetName val="3.내역서"/>
      <sheetName val="내역서"/>
      <sheetName val="정산"/>
      <sheetName val="BEND LOSS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물가대비표"/>
      <sheetName val="요율"/>
      <sheetName val="#REF"/>
      <sheetName val="2공구산출내역"/>
      <sheetName val="직노"/>
      <sheetName val="CTEMCOST"/>
      <sheetName val="설비"/>
      <sheetName val="자재목록"/>
      <sheetName val="고압큐비클"/>
      <sheetName val="갑지"/>
      <sheetName val="집계표"/>
      <sheetName val="손익분석"/>
      <sheetName val="LIST"/>
      <sheetName val="말뚝물량"/>
      <sheetName val="프랜트면허"/>
      <sheetName val="토목주소"/>
      <sheetName val="수목표준대가"/>
      <sheetName val="전국현황"/>
      <sheetName val="BOX전기내역"/>
      <sheetName val="자재단가"/>
      <sheetName val="ABUT수량-A1"/>
      <sheetName val="실행내역서"/>
      <sheetName val="기자재비"/>
      <sheetName val="용수개거 내역수량집계표"/>
      <sheetName val="guard(mac)"/>
      <sheetName val="토목"/>
      <sheetName val="일위대가"/>
      <sheetName val="wall"/>
      <sheetName val="2000시행총괄"/>
      <sheetName val="1.설계기준"/>
      <sheetName val="중기사용료산출근거"/>
      <sheetName val="단가 및 재료비"/>
      <sheetName val="명일작업계획 (3)"/>
      <sheetName val="설비2차"/>
      <sheetName val="덤프트럭계수"/>
      <sheetName val="이식운반"/>
      <sheetName val="노임단가"/>
      <sheetName val="200"/>
      <sheetName val="Sheet1"/>
      <sheetName val="DATA 입력란"/>
      <sheetName val="1. 설계조건 2.단면가정 3. 하중계산"/>
      <sheetName val="대목"/>
      <sheetName val="내역5"/>
      <sheetName val="시설물기초"/>
      <sheetName val="금액내역서"/>
      <sheetName val="일위대가(출입)"/>
      <sheetName val="9811"/>
      <sheetName val="단가및재료비"/>
      <sheetName val="설계명세서"/>
      <sheetName val="공리공제"/>
      <sheetName val="공종구간"/>
      <sheetName val="설계조건"/>
      <sheetName val="일위목록"/>
      <sheetName val="자료"/>
      <sheetName val="부하계산서"/>
      <sheetName val="설계예산서"/>
      <sheetName val="예산내역서"/>
      <sheetName val="옥내등-형광등"/>
      <sheetName val="건축공사 집계표"/>
      <sheetName val="골조"/>
      <sheetName val="용산1(해보)"/>
      <sheetName val="전기변내역"/>
      <sheetName val="단가표"/>
      <sheetName val="첨부1-1"/>
      <sheetName val="캔개발배경"/>
      <sheetName val="시장"/>
      <sheetName val="일정표"/>
      <sheetName val="수량집계"/>
      <sheetName val="잡비계산"/>
      <sheetName val="설비내역서"/>
      <sheetName val="건축내역서"/>
      <sheetName val="전기내역서"/>
      <sheetName val="건축내역"/>
      <sheetName val="Total"/>
      <sheetName val="목록"/>
      <sheetName val="총괄내역서"/>
      <sheetName val="DATA1"/>
      <sheetName val="견적서"/>
      <sheetName val="노임9월"/>
      <sheetName val="공내역"/>
      <sheetName val="구리토평1전기"/>
      <sheetName val="공문"/>
      <sheetName val="급수 (LPM)"/>
      <sheetName val="등타입"/>
      <sheetName val="도로단위당"/>
      <sheetName val="철거산출근거"/>
      <sheetName val="b_balju_cho"/>
      <sheetName val="일위대가표"/>
      <sheetName val="I一般比"/>
      <sheetName val="SLAB"/>
      <sheetName val="J형측구단위수량"/>
      <sheetName val="슬래브"/>
      <sheetName val="DATE"/>
      <sheetName val="S1,3"/>
      <sheetName val="토사(PE)"/>
      <sheetName val="중기손료"/>
      <sheetName val="기초단가"/>
      <sheetName val="통로box전기"/>
      <sheetName val="청천내"/>
      <sheetName val="대공종"/>
      <sheetName val="관급자재대"/>
      <sheetName val="토목공사일반"/>
      <sheetName val="변압기 및 발전기 용량"/>
      <sheetName val="기계경비총괄표"/>
      <sheetName val="일위대가_현장"/>
      <sheetName val="자재단가표"/>
      <sheetName val="맨홀수량집계"/>
      <sheetName val="말뚝지지력산정"/>
      <sheetName val="우수공"/>
      <sheetName val="우각부보강"/>
      <sheetName val="WORK"/>
      <sheetName val="8설7발"/>
      <sheetName val="Macro1"/>
      <sheetName val="이토변실(A3-LINE)"/>
      <sheetName val="조견표"/>
      <sheetName val="도급자재"/>
      <sheetName val="조도계산(가로등NEW)"/>
      <sheetName val="조명율데이타"/>
      <sheetName val=" 내역"/>
      <sheetName val="설계예시"/>
      <sheetName val="Sheet3"/>
      <sheetName val="시점교대"/>
      <sheetName val="표지"/>
      <sheetName val="사업수지"/>
      <sheetName val="물가자료"/>
      <sheetName val="제경비"/>
      <sheetName val="일위대가목록"/>
      <sheetName val="단가산출-기,교"/>
      <sheetName val="일위목록-기"/>
      <sheetName val="공사개요"/>
      <sheetName val="도급양식"/>
      <sheetName val="내역서2안"/>
      <sheetName val="CON'C"/>
      <sheetName val="22일위"/>
      <sheetName val="49수량"/>
      <sheetName val="총괄표"/>
      <sheetName val="구조대가"/>
      <sheetName val="포설대가1"/>
      <sheetName val="부대대가"/>
      <sheetName val="갑지(추정)"/>
      <sheetName val="BID"/>
      <sheetName val="단가조사서"/>
      <sheetName val="공사비증감"/>
      <sheetName val="값"/>
      <sheetName val="수정"/>
      <sheetName val="노무비"/>
      <sheetName val="부안일위"/>
      <sheetName val="조명시설"/>
      <sheetName val="98수문일위"/>
      <sheetName val="copy"/>
      <sheetName val="서식"/>
      <sheetName val="카렌스센터계량기설치공사"/>
      <sheetName val="Macro"/>
      <sheetName val="70%"/>
      <sheetName val="국별인원"/>
      <sheetName val="고창터널(고창방향)"/>
      <sheetName val="코드표"/>
      <sheetName val="공통가설"/>
      <sheetName val="통장출금액"/>
      <sheetName val="4-7.중앙전기실(노임단가)"/>
      <sheetName val="CABLE SIZE-1"/>
      <sheetName val="단가최종"/>
      <sheetName val="대가목록"/>
      <sheetName val="인건비"/>
      <sheetName val="데리네이타현황"/>
      <sheetName val="일위대가(가설)"/>
      <sheetName val="터널조도"/>
      <sheetName val="토적표"/>
      <sheetName val="산출기초"/>
      <sheetName val="계약원가"/>
      <sheetName val="49단가"/>
      <sheetName val=""/>
      <sheetName val="명단"/>
      <sheetName val="수목데이타 "/>
      <sheetName val="1.수인터널"/>
      <sheetName val="1000 DB구축 부표"/>
      <sheetName val="이름정의"/>
      <sheetName val="견적을지"/>
      <sheetName val="비사급자재산출내역서 "/>
      <sheetName val="공정량산출내역서 "/>
      <sheetName val="AV시스템"/>
      <sheetName val="세부내역서(소방)"/>
      <sheetName val="2004,상노임"/>
      <sheetName val="토공수량산출"/>
      <sheetName val="토적계산서"/>
      <sheetName val="투찰추정"/>
      <sheetName val="공사비명세서"/>
      <sheetName val="삼동내역서적용수량"/>
      <sheetName val="Sheet5"/>
      <sheetName val="단"/>
      <sheetName val="전기BOX내역서"/>
      <sheetName val="조명율표"/>
      <sheetName val="도근좌표"/>
      <sheetName val="JUCKEYK"/>
      <sheetName val="단가일람"/>
      <sheetName val="조경일람"/>
      <sheetName val="토건"/>
      <sheetName val="인원계획-미화"/>
      <sheetName val="골조시행"/>
      <sheetName val="Sheet15"/>
      <sheetName val="효성CB 1P기초"/>
      <sheetName val="전기외주내역"/>
      <sheetName val="S&amp;R"/>
      <sheetName val="참조"/>
      <sheetName val="실행내역"/>
      <sheetName val="실행내역 "/>
      <sheetName val="관세구분시트"/>
      <sheetName val="일위대가 집계표"/>
      <sheetName val="도급FORM"/>
      <sheetName val="단중표"/>
      <sheetName val="호표"/>
      <sheetName val="하부철근수량"/>
      <sheetName val="내역-2"/>
      <sheetName val="익산"/>
      <sheetName val="가공"/>
      <sheetName val="수량산출서 갑지"/>
      <sheetName val="실행철강하도"/>
      <sheetName val="노임이"/>
      <sheetName val="Sheet1 (2)"/>
      <sheetName val="자재"/>
      <sheetName val="96작생능"/>
      <sheetName val="예산내역"/>
      <sheetName val="총괄수지표"/>
      <sheetName val="신청서"/>
      <sheetName val="Sheet13"/>
      <sheetName val="단가산출서"/>
      <sheetName val="날개벽"/>
      <sheetName val="예산명세서"/>
      <sheetName val="자료입력"/>
      <sheetName val="건축원가"/>
      <sheetName val="소방"/>
      <sheetName val="을지"/>
      <sheetName val="을"/>
      <sheetName val="1호인버트수량"/>
      <sheetName val="설계내역2"/>
      <sheetName val="중기조종사 단위단가"/>
      <sheetName val="유리"/>
      <sheetName val="투찰금액"/>
      <sheetName val="2000년1차"/>
      <sheetName val="b_balju-단가단가단가"/>
      <sheetName val="축종별판매량"/>
      <sheetName val="도급견적가"/>
      <sheetName val="1"/>
      <sheetName val="분전함신설"/>
      <sheetName val="접지1종"/>
      <sheetName val="Mc1"/>
      <sheetName val="COST"/>
      <sheetName val="토목검측서"/>
      <sheetName val="가설대가"/>
      <sheetName val="토공대가"/>
      <sheetName val="1.설계조건"/>
      <sheetName val="등록자료"/>
      <sheetName val="일위대가목차"/>
      <sheetName val="Sheet4"/>
      <sheetName val="수량산출서"/>
      <sheetName val="공량산출근거서"/>
      <sheetName val="정산내역서"/>
      <sheetName val="내역서1999.8최종"/>
      <sheetName val="data2"/>
      <sheetName val="COVER"/>
      <sheetName val="단가산출2"/>
      <sheetName val="대포2교접속"/>
      <sheetName val="천방교접속"/>
      <sheetName val="청주(철골발주의뢰서)"/>
      <sheetName val="준검 내역서"/>
      <sheetName val="수지예산"/>
      <sheetName val="경산"/>
      <sheetName val="해외생산"/>
      <sheetName val="정부노임단가"/>
      <sheetName val="동원인원산출"/>
      <sheetName val="Y-WORK"/>
      <sheetName val="인건비 "/>
      <sheetName val="BDATA"/>
      <sheetName val="중기사용료"/>
      <sheetName val="시설물일위"/>
      <sheetName val="파일의이용"/>
      <sheetName val="증감대비"/>
      <sheetName val="원가계산설계서 "/>
      <sheetName val="동원인원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운반비"/>
      <sheetName val="자단"/>
      <sheetName val="단가조정표"/>
      <sheetName val="길어깨(현황)"/>
      <sheetName val="저수조"/>
      <sheetName val="도급내역"/>
      <sheetName val="ITEM"/>
      <sheetName val="보차도경계석"/>
      <sheetName val="단가비교표"/>
      <sheetName val="백암비스타내역"/>
      <sheetName val="토목내역서 (도급단가)"/>
      <sheetName val="산출근거"/>
      <sheetName val="XL4Poppy"/>
      <sheetName val="안전시설내역서"/>
      <sheetName val="화재 탐지 설비"/>
      <sheetName val="48단가"/>
      <sheetName val="제직재"/>
      <sheetName val="표지1"/>
      <sheetName val="유림골조"/>
      <sheetName val="수량산출 (장애자램프)"/>
      <sheetName val="식재가격"/>
      <sheetName val="식재총괄"/>
      <sheetName val="[분당전기.XLS][분당전기.XLS]A____3____2"/>
      <sheetName val="6호기"/>
      <sheetName val="5.포리머산출서"/>
      <sheetName val="노임"/>
      <sheetName val="전선_및_전선관"/>
      <sheetName val="식재일위대가"/>
      <sheetName val="품셈표"/>
      <sheetName val="사업부배부A"/>
      <sheetName val="49-119"/>
      <sheetName val="구간재료"/>
      <sheetName val="판정1교토공"/>
      <sheetName val="내역서 (2)"/>
      <sheetName val="관급_File"/>
      <sheetName val="6PILE  (돌출)"/>
      <sheetName val="단위수량"/>
      <sheetName val="토량1-1"/>
      <sheetName val="간접"/>
      <sheetName val="횡배수관집현황(2공구)"/>
      <sheetName val="총괄집계표"/>
      <sheetName val="원가계산서(공사)"/>
      <sheetName val="총집계표"/>
      <sheetName val="배관내역"/>
      <sheetName val="암거단위-1련"/>
      <sheetName val="물가시세표"/>
      <sheetName val="횡배수관"/>
      <sheetName val="교대"/>
      <sheetName val="비탈면보호공수량산출"/>
      <sheetName val="원가 (2)"/>
      <sheetName val="일위목차"/>
      <sheetName val="가격표"/>
      <sheetName val="[분당전기.XLS][분당전기.XLS]A____3____3"/>
      <sheetName val="전기내역1"/>
      <sheetName val="설계산출기초"/>
      <sheetName val="기둥(원형)"/>
      <sheetName val="기초공"/>
      <sheetName val="[분당전기.XLS][분당전기.XLS]A____3____4"/>
      <sheetName val="특수선일위대가"/>
      <sheetName val="횡배수관설치현황"/>
      <sheetName val="외주"/>
      <sheetName val="상선"/>
      <sheetName val="tggwan(mac)"/>
      <sheetName val="단면"/>
      <sheetName val="1,2공구원가계산서"/>
      <sheetName val="1공구산출내역서"/>
      <sheetName val="적격점수&lt;300억미만&gt;"/>
      <sheetName val="단가순번"/>
      <sheetName val="인건비_VOICE_"/>
      <sheetName val="적용기준표(98년상반기)"/>
      <sheetName val="중기일위대가"/>
      <sheetName val="연습"/>
      <sheetName val="설계내역"/>
      <sheetName val="5흙막이"/>
      <sheetName val="일위CODE"/>
      <sheetName val="제출내역서"/>
      <sheetName val="내역서(실행)"/>
      <sheetName val="내역서 (원본)"/>
      <sheetName val="내역서(실행)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저"/>
      <sheetName val="단가조사"/>
      <sheetName val="Y-WORK"/>
      <sheetName val="경산"/>
      <sheetName val="N賃率-職"/>
      <sheetName val="기계경비(시간당)"/>
      <sheetName val="램머"/>
      <sheetName val="일위대가"/>
      <sheetName val="노무비"/>
      <sheetName val="내역서(삼호)"/>
      <sheetName val="일위대가(4층원격)"/>
      <sheetName val="2003 일위대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철거산출근거"/>
      <sheetName val="단가산출"/>
      <sheetName val="내역"/>
      <sheetName val="70%"/>
      <sheetName val="Sheet1"/>
      <sheetName val="사당"/>
      <sheetName val="동원인원"/>
      <sheetName val="표지"/>
      <sheetName val="차액보증"/>
      <sheetName val="2공구산출내역"/>
      <sheetName val="내역서"/>
      <sheetName val="원가"/>
      <sheetName val="기계내역"/>
      <sheetName val="단위량"/>
      <sheetName val="재료집계표2"/>
      <sheetName val="토적집계표"/>
      <sheetName val="사급자재(1단계)"/>
      <sheetName val="노임단가"/>
      <sheetName val="직노"/>
      <sheetName val="정부노임단가"/>
      <sheetName val="COL"/>
      <sheetName val="열린교실"/>
      <sheetName val="대,유,램"/>
      <sheetName val=" 냉각수펌프"/>
      <sheetName val="청천내"/>
      <sheetName val="단가"/>
      <sheetName val="공사개요"/>
      <sheetName val="원가+내역"/>
      <sheetName val="내역서단가산출용"/>
      <sheetName val="평가데이터"/>
      <sheetName val="WEIGHT LIST"/>
      <sheetName val="#REF"/>
      <sheetName val="POL6차-PIPING"/>
      <sheetName val="산#2-1 (2)"/>
      <sheetName val="계측기"/>
      <sheetName val="원가계산서 "/>
      <sheetName val="기초자료입력"/>
      <sheetName val="견적내역"/>
      <sheetName val="제-노임"/>
      <sheetName val="식재일위대가"/>
      <sheetName val="DATA"/>
      <sheetName val="데이타"/>
      <sheetName val="통일일위1"/>
      <sheetName val="주소"/>
      <sheetName val="공사예산하조서(O.K)"/>
      <sheetName val="일위대가(출입)"/>
      <sheetName val="연결관암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초기화면"/>
      <sheetName val="이름정의"/>
      <sheetName val="Base"/>
      <sheetName val="램프광속"/>
      <sheetName val="DATE"/>
      <sheetName val="1,2공구원가계산서"/>
      <sheetName val="1공구산출내역서"/>
      <sheetName val="중강당 내역"/>
      <sheetName val="총괄표"/>
      <sheetName val="일위대가목록"/>
      <sheetName val="일반전기C"/>
      <sheetName val="준검 내역서"/>
      <sheetName val="직재"/>
      <sheetName val="자재단가리스트"/>
      <sheetName val="터파기및재료"/>
      <sheetName val="요율"/>
      <sheetName val="1000 DB구축 부표"/>
      <sheetName val="전선 및 전선관"/>
      <sheetName val="증감대비"/>
      <sheetName val="설계산출기초"/>
      <sheetName val="계정"/>
      <sheetName val="일위대가목차"/>
      <sheetName val="건축명"/>
      <sheetName val="기계명"/>
      <sheetName val="전기명"/>
      <sheetName val="토목명"/>
      <sheetName val="2.대외공문"/>
      <sheetName val="간접비"/>
      <sheetName val="변경내역"/>
      <sheetName val="국별인원"/>
      <sheetName val="가로등내역서"/>
      <sheetName val="Sheet5"/>
      <sheetName val="공종별내역서"/>
      <sheetName val="적용건축"/>
      <sheetName val="교각토공"/>
      <sheetName val="자재단가"/>
      <sheetName val="MOTOR"/>
      <sheetName val="일위대가표"/>
      <sheetName val="1차 내역서"/>
      <sheetName val="데리네이타현황"/>
      <sheetName val="AV시스템"/>
      <sheetName val="설계예시"/>
      <sheetName val="기자재비"/>
      <sheetName val="수량산출"/>
      <sheetName val="DATA 입력란"/>
      <sheetName val="1. 설계조건 2.단면가정 3. 하중계산"/>
      <sheetName val="일위목록"/>
      <sheetName val="개요"/>
      <sheetName val="예적금"/>
      <sheetName val="공종단가"/>
      <sheetName val="기존단가 (2)"/>
      <sheetName val="재집"/>
      <sheetName val="인건비"/>
      <sheetName val="연결관연장"/>
      <sheetName val="단가산출서"/>
      <sheetName val="적용기준표(98년상반기)"/>
      <sheetName val="정산"/>
      <sheetName val="환율"/>
      <sheetName val="목록"/>
      <sheetName val="잔토량"/>
      <sheetName val="구조물공1"/>
      <sheetName val="배수및구조물공1"/>
      <sheetName val="Macro1"/>
      <sheetName val="덤프트럭계수"/>
      <sheetName val="BOQ(전체)"/>
      <sheetName val="집계표"/>
      <sheetName val="금액내역서"/>
      <sheetName val="운반비"/>
      <sheetName val="아파트건축"/>
      <sheetName val="수목표준대가"/>
      <sheetName val="일위"/>
      <sheetName val="공정표"/>
      <sheetName val="P-산#1-1(WOWA1)"/>
      <sheetName val="개산공사비"/>
      <sheetName val="설계내역서"/>
      <sheetName val="21301동"/>
      <sheetName val="설계서을"/>
      <sheetName val="용산1(해보)"/>
      <sheetName val="16-1"/>
      <sheetName val="10월"/>
      <sheetName val="토적계산서"/>
      <sheetName val="사통"/>
      <sheetName val="ABUT수량-A1"/>
      <sheetName val="산출내역서집계표"/>
      <sheetName val="Sheet3"/>
      <sheetName val="도급내역서"/>
      <sheetName val="공사요율"/>
      <sheetName val="단가목록"/>
      <sheetName val="물가자료"/>
      <sheetName val="총괄집계표"/>
      <sheetName val="구분자"/>
      <sheetName val="입찰안"/>
      <sheetName val="3.하중산정4.지지력"/>
      <sheetName val="산출(토공‥"/>
      <sheetName val="원가계산서_"/>
      <sheetName val="2003_일위대가"/>
      <sheetName val="공사예산하조서(O_K)"/>
      <sheetName val="_냉각수펌프"/>
      <sheetName val="중강당_내역"/>
      <sheetName val="1000_DB구축_부표"/>
      <sheetName val="준검_내역서"/>
      <sheetName val="포장총괄집계표"/>
      <sheetName val="도대하도변경최종정산조경"/>
      <sheetName val="PAC"/>
      <sheetName val="공량산출서"/>
      <sheetName val="96작생능"/>
      <sheetName val="개소별수량산출"/>
      <sheetName val="부대내역"/>
      <sheetName val="수지예산"/>
      <sheetName val="토공수량산출"/>
      <sheetName val="총투자비산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단가"/>
      <sheetName val="Baby일위대가"/>
      <sheetName val="단위단가"/>
      <sheetName val="단가조사"/>
      <sheetName val="일위"/>
      <sheetName val="노무비"/>
      <sheetName val="적현로"/>
    </sheetNames>
    <sheetDataSet>
      <sheetData sheetId="0" refreshError="1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공사명입력"/>
      <sheetName val="노임"/>
      <sheetName val="철거산출근거"/>
      <sheetName val="20관리비율"/>
      <sheetName val="9GNG운반"/>
      <sheetName val="경북"/>
      <sheetName val="Sheet4"/>
      <sheetName val="제직재"/>
      <sheetName val="수량산출"/>
      <sheetName val="전선 및 전선관"/>
      <sheetName val="국내조달(통합-1)"/>
      <sheetName val="준검 내역서"/>
      <sheetName val="직노"/>
      <sheetName val="을지"/>
      <sheetName val="기계경비단가"/>
      <sheetName val="⑻동원인원산출서⑧"/>
      <sheetName val="설직재-1"/>
      <sheetName val="제-노임"/>
      <sheetName val="내역서"/>
      <sheetName val="일위대가"/>
      <sheetName val="File_관급"/>
      <sheetName val="공정집계"/>
      <sheetName val="CT "/>
      <sheetName val="3"/>
      <sheetName val="IN"/>
      <sheetName val="설계명세서"/>
      <sheetName val="일위(열차무선)"/>
      <sheetName val="일위(역무통신)"/>
      <sheetName val="일위(철거)"/>
      <sheetName val="단가 "/>
      <sheetName val="일위목록"/>
      <sheetName val="요율"/>
      <sheetName val="서울1"/>
      <sheetName val="실행대비"/>
      <sheetName val="9811"/>
      <sheetName val="신천3호용수로"/>
      <sheetName val="별표"/>
      <sheetName val="인건비"/>
      <sheetName val="실행내역"/>
      <sheetName val="노임단가표"/>
      <sheetName val="일반부표"/>
      <sheetName val="G.R300경비"/>
      <sheetName val="자재단가"/>
      <sheetName val="교대(A1-A2)"/>
      <sheetName val="단가설계"/>
      <sheetName val="공정표 "/>
      <sheetName val="목차"/>
      <sheetName val="기계경비(시간당)"/>
      <sheetName val="램머"/>
      <sheetName val="BOQ"/>
      <sheetName val="굴착현장"/>
      <sheetName val="일위대가표"/>
      <sheetName val="일위"/>
      <sheetName val="Y-WORK"/>
      <sheetName val="단위단가"/>
      <sheetName val="데이타"/>
      <sheetName val="Baby일위대가"/>
      <sheetName val="순공사비"/>
      <sheetName val="공통가설"/>
      <sheetName val="식생블럭단위수량"/>
      <sheetName val="중기손료"/>
      <sheetName val="수목데이타 "/>
      <sheetName val="간선계산"/>
      <sheetName val="이설집계"/>
      <sheetName val="전송망집계"/>
      <sheetName val="철거수량(전송)"/>
      <sheetName val="단위수량"/>
      <sheetName val="입찰안"/>
      <sheetName val="Macro(차단기)"/>
      <sheetName val="I一般比"/>
      <sheetName val="내역"/>
      <sheetName val="관급"/>
      <sheetName val="변경품셈총괄"/>
      <sheetName val="IMPEADENCE MAP 취수장"/>
      <sheetName val="자료"/>
      <sheetName val="산출근거"/>
      <sheetName val="내역서(기계)"/>
      <sheetName val="현대물량"/>
      <sheetName val="토목"/>
      <sheetName val="토공사"/>
      <sheetName val="시중노임(공사)"/>
      <sheetName val="견적서"/>
      <sheetName val="직재"/>
      <sheetName val="재집"/>
      <sheetName val="기초일위대가"/>
      <sheetName val="식재일위대가"/>
      <sheetName val="단가대비표"/>
      <sheetName val="한강운반비"/>
      <sheetName val="표지1"/>
      <sheetName val="일위산출근거"/>
      <sheetName val="용산3(영광)"/>
      <sheetName val="DATE"/>
      <sheetName val="참조M"/>
      <sheetName val="계림(함평)"/>
      <sheetName val="계림(장성)"/>
      <sheetName val="대가목록"/>
      <sheetName val="인부노임"/>
      <sheetName val="기준.복잡도및기여도정의"/>
      <sheetName val="플랜트 설치"/>
      <sheetName val="식재인부"/>
      <sheetName val="Sheet1"/>
      <sheetName val="N賃率-職"/>
      <sheetName val="동원인원"/>
      <sheetName val="증감대비"/>
      <sheetName val="일위대가(가설)"/>
      <sheetName val="간선"/>
      <sheetName val="노무비(전지2기)"/>
      <sheetName val="노임단가"/>
      <sheetName val="11.닥트설치공사(bm)"/>
      <sheetName val="토공유동표"/>
      <sheetName val="Sheet3"/>
      <sheetName val="자재"/>
      <sheetName val="2터널시점"/>
      <sheetName val="이토변실"/>
      <sheetName val="단"/>
      <sheetName val="설계서을"/>
      <sheetName val="자탐_유도등"/>
      <sheetName val="준검_내역서"/>
      <sheetName val="CT_"/>
      <sheetName val="4. 주형설계"/>
      <sheetName val="#REF"/>
      <sheetName val="견적을지"/>
      <sheetName val="5Strand-장기처짐PCI"/>
      <sheetName val="6호기"/>
      <sheetName val="합의경상"/>
      <sheetName val="우석문틀"/>
      <sheetName val="역T형"/>
      <sheetName val="원가계산서"/>
      <sheetName val="집계표"/>
      <sheetName val="공조기휀"/>
      <sheetName val="기본일위"/>
      <sheetName val="재료"/>
      <sheetName val="설치자재"/>
      <sheetName val="2순기"/>
      <sheetName val="J直材4"/>
      <sheetName val="기초자료"/>
      <sheetName val="지급자재"/>
      <sheetName val="07급여표"/>
      <sheetName val="인건비 "/>
      <sheetName val="자재단가비교표"/>
      <sheetName val="날개벽(시점좌측)"/>
      <sheetName val="고창터널(고창방향)"/>
      <sheetName val="8.수량산출서"/>
      <sheetName val="9.단가조사서"/>
      <sheetName val="6.일위목록"/>
      <sheetName val="을-ATYPE"/>
      <sheetName val="물집"/>
      <sheetName val="도급"/>
      <sheetName val="대구-교대(A1)"/>
      <sheetName val="기초일위"/>
      <sheetName val="시설일위"/>
      <sheetName val="조명일위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일위목차"/>
      <sheetName val="년도별노임표"/>
      <sheetName val="중기목록표"/>
      <sheetName val="AQL(0.65)"/>
      <sheetName val="운영비"/>
      <sheetName val="코드"/>
      <sheetName val="03상노임"/>
      <sheetName val="충주"/>
      <sheetName val="단가목록"/>
      <sheetName val="일위대가(1)"/>
      <sheetName val="산거각호표"/>
      <sheetName val="9509"/>
      <sheetName val="(참조)케이블"/>
      <sheetName val="6.관급자재조서"/>
      <sheetName val="남양시작동010313100%"/>
      <sheetName val="품셈TABLE"/>
      <sheetName val="지주토목내역서"/>
      <sheetName val="SLAB&quot;1&quot;"/>
      <sheetName val="COPING"/>
      <sheetName val="을"/>
      <sheetName val="Sheet2"/>
      <sheetName val="인원"/>
      <sheetName val="일위대가목록"/>
      <sheetName val="Macro1"/>
      <sheetName val="성서방향-교대(A2)"/>
      <sheetName val="적용기준"/>
      <sheetName val="전신환매도율"/>
      <sheetName val="샤워실위생"/>
      <sheetName val="구조물공"/>
      <sheetName val="편성절차"/>
      <sheetName val="가도공"/>
      <sheetName val="하조서"/>
      <sheetName val="신대방33(적용)"/>
      <sheetName val="소야공정계획표"/>
      <sheetName val="일반수량"/>
      <sheetName val="소방"/>
      <sheetName val="200"/>
      <sheetName val="교대(A1)"/>
      <sheetName val="터파기및재료"/>
      <sheetName val="시화점실행"/>
      <sheetName val="Total"/>
      <sheetName val="1-1"/>
      <sheetName val="표지"/>
      <sheetName val="주공기준"/>
      <sheetName val="총괄"/>
      <sheetName val="표지 (2)"/>
      <sheetName val="유림골조"/>
      <sheetName val="설"/>
      <sheetName val="관급총괄"/>
      <sheetName val="공사원가계산서"/>
      <sheetName val="일위대가산출기초"/>
      <sheetName val="3지구단위"/>
      <sheetName val="Sheet13"/>
      <sheetName val="b_balju_cho"/>
      <sheetName val="96노임기준"/>
      <sheetName val="암거단위-1련"/>
      <sheetName val="일위대가표 (2)"/>
      <sheetName val="투찰가"/>
      <sheetName val="파일의이용"/>
      <sheetName val="간접비계산"/>
      <sheetName val="단가_"/>
      <sheetName val="횡배수관토공수량"/>
      <sheetName val="남대문빌딩"/>
      <sheetName val="가설공사내역"/>
      <sheetName val="광양방향"/>
      <sheetName val="6공구(당초)"/>
      <sheetName val="제출내역 (2)"/>
      <sheetName val="단가표"/>
      <sheetName val="단1"/>
      <sheetName val="2003상반기노임기준"/>
      <sheetName val="구체"/>
      <sheetName val="건축원가"/>
      <sheetName val="집수정(600-700)"/>
      <sheetName val="밸브설치"/>
      <sheetName val="전체"/>
      <sheetName val="기초호표"/>
      <sheetName val="원형1호맨홀토공수량"/>
      <sheetName val="일반공사"/>
      <sheetName val="전장품(관리용)"/>
      <sheetName val="기본단가"/>
      <sheetName val="가압장구체수량산출서"/>
      <sheetName val="상반기손익차2총괄"/>
      <sheetName val="97 사업추정(WEKI)"/>
      <sheetName val="22수량"/>
      <sheetName val="배관배선내역"/>
      <sheetName val="갑지"/>
      <sheetName val="상행-교대(A1-A2)"/>
      <sheetName val="현장관리비"/>
      <sheetName val="수문일위1"/>
      <sheetName val="공사설계서"/>
      <sheetName val="B1(반포1차)"/>
      <sheetName val="CTEMCOST"/>
      <sheetName val="연령현황"/>
      <sheetName val="전차선로 물량표"/>
      <sheetName val="원가계산 (2)"/>
      <sheetName val="도근좌표"/>
      <sheetName val="목록1"/>
      <sheetName val="목록2"/>
      <sheetName val="중기"/>
      <sheetName val="원가계산서 "/>
      <sheetName val="물량"/>
      <sheetName val="LOPCALC"/>
      <sheetName val="남원(내)"/>
      <sheetName val="DATA"/>
      <sheetName val="기타공"/>
      <sheetName val="배수관공"/>
      <sheetName val="배수집계"/>
      <sheetName val="투찰"/>
      <sheetName val="H-PILE수량집계"/>
      <sheetName val="견적집계표"/>
      <sheetName val="하수급견적대비"/>
      <sheetName val="승진자 (일괄8%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일위대가(계측기설치)"/>
      <sheetName val="차선도색현황"/>
      <sheetName val="산출"/>
      <sheetName val="인건-측정"/>
      <sheetName val="교각별수량"/>
      <sheetName val="수량산출서"/>
      <sheetName val="단가산출"/>
      <sheetName val="경산"/>
      <sheetName val="내역단가"/>
      <sheetName val="일위단가"/>
      <sheetName val="특별교실"/>
      <sheetName val="[경북.XLS][경북.XLS]A__My_Documen_2"/>
      <sheetName val="[경북.XLS][경북.XLS]A__My_Documen_3"/>
      <sheetName val="자탐_유도등1"/>
      <sheetName val="CT_1"/>
      <sheetName val="준검_내역서1"/>
      <sheetName val="수목데이타_"/>
      <sheetName val="IMPEADENCE_MAP_취수장"/>
      <sheetName val="G_R300경비"/>
      <sheetName val="기준_복잡도및기여도정의"/>
      <sheetName val="플랜트_설치"/>
      <sheetName val="11_닥트설치공사(bm)"/>
      <sheetName val="4__주형설계"/>
      <sheetName val="공정표_"/>
      <sheetName val="6_관급자재조서"/>
      <sheetName val="전선_및_전선관"/>
      <sheetName val="댐구조도"/>
      <sheetName val="세월교산출기초"/>
      <sheetName val="수량산출표"/>
      <sheetName val="단가산출2"/>
      <sheetName val="ⴭⴭⴭⴭⴭ"/>
      <sheetName val="2공구산출내역"/>
      <sheetName val="교각"/>
      <sheetName val="기성(6)"/>
      <sheetName val="집계"/>
      <sheetName val="금강견적"/>
      <sheetName val="부안일위"/>
      <sheetName val="시설장비"/>
      <sheetName val="토 적 표"/>
      <sheetName val="기본단가표"/>
      <sheetName val="내역(설계)"/>
      <sheetName val="아파트_9"/>
      <sheetName val="공사개요"/>
      <sheetName val="적용단위길이"/>
      <sheetName val="종배수관(신)"/>
      <sheetName val="대전-교대(A1-A2)"/>
      <sheetName val="피벗테이블데이터분석"/>
      <sheetName val="자료입력"/>
      <sheetName val="단가조사"/>
      <sheetName val="data2"/>
      <sheetName val="기초목록"/>
      <sheetName val="단가(자재)"/>
      <sheetName val="마장"/>
      <sheetName val="기계경비집계"/>
      <sheetName val="뜃맟뭁돽띿맟?-BLDG"/>
      <sheetName val="위치조서"/>
      <sheetName val="산수배수"/>
      <sheetName val="8.PILE  (돌출)"/>
      <sheetName val="차수공개요"/>
      <sheetName val="205동"/>
      <sheetName val="대비"/>
      <sheetName val="대림경상68억"/>
      <sheetName val="2선재"/>
      <sheetName val="작성방법"/>
      <sheetName val="FJ단가"/>
      <sheetName val="7.지층별제원"/>
      <sheetName val="목포방향"/>
      <sheetName val="건축일"/>
      <sheetName val="목동공동구방재구간"/>
      <sheetName val="관경별내역서"/>
      <sheetName val="실행내역 "/>
      <sheetName val="선로수량집계"/>
      <sheetName val="장비수량집계"/>
      <sheetName val="지장수량집계"/>
      <sheetName val="철거"/>
      <sheetName val="44수량(철거)"/>
      <sheetName val="48일위(기존)"/>
      <sheetName val="측량요율"/>
      <sheetName val="자재대"/>
      <sheetName val="물가기준년"/>
      <sheetName val="안전건강연금"/>
      <sheetName val="조경수목"/>
      <sheetName val="노임산재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시중노임"/>
      <sheetName val="기계경비"/>
      <sheetName val="자재가격"/>
      <sheetName val="변경일위대가"/>
      <sheetName val="일위대가표"/>
      <sheetName val="산출근거"/>
      <sheetName val="거리별운임"/>
      <sheetName val="설비단가표"/>
      <sheetName val="노무비"/>
      <sheetName val="수량산출"/>
      <sheetName val="화해(함평)"/>
      <sheetName val="화해(장성)"/>
      <sheetName val="새공통(96임금인상기준)"/>
      <sheetName val="투찰"/>
      <sheetName val="노임단가"/>
      <sheetName val="Sheet1 (2)"/>
      <sheetName val="I一般比"/>
      <sheetName val="조명시설"/>
      <sheetName val="터파기및재료"/>
      <sheetName val="인건-측정"/>
      <sheetName val="값"/>
      <sheetName val="N賃率-職"/>
      <sheetName val="내역"/>
      <sheetName val="노임"/>
      <sheetName val="Mc1"/>
      <sheetName val="guard(mac)"/>
      <sheetName val="설계서(8)"/>
      <sheetName val="자재단가"/>
      <sheetName val="일위대가"/>
    </sheetNames>
    <sheetDataSet>
      <sheetData sheetId="0"/>
      <sheetData sheetId="1" refreshError="1">
        <row r="7">
          <cell r="I7">
            <v>66461</v>
          </cell>
        </row>
        <row r="11">
          <cell r="I11">
            <v>63904</v>
          </cell>
        </row>
        <row r="16">
          <cell r="I16">
            <v>78296</v>
          </cell>
        </row>
        <row r="22">
          <cell r="I22">
            <v>60423</v>
          </cell>
        </row>
        <row r="23">
          <cell r="I23">
            <v>51152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시중노임"/>
      <sheetName val="자재단가"/>
      <sheetName val="Macro(차단기)"/>
      <sheetName val="노무비"/>
      <sheetName val="투찰"/>
      <sheetName val="일반부표"/>
      <sheetName val="코드"/>
      <sheetName val="NP-총정리"/>
      <sheetName val="설계명세서"/>
      <sheetName val="Sheet6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노임"/>
      <sheetName val="일위대가 "/>
      <sheetName val="공비대비"/>
      <sheetName val="가격조사서"/>
      <sheetName val="전력설계"/>
      <sheetName val="설계산출기초"/>
      <sheetName val="수량산출"/>
      <sheetName val="기초일위"/>
      <sheetName val="부하계산"/>
      <sheetName val="본서하반기"/>
      <sheetName val="하반기(지구대)"/>
      <sheetName val="공사개요"/>
      <sheetName val="을지"/>
      <sheetName val="가설개략"/>
      <sheetName val="인부임"/>
      <sheetName val="시점교대"/>
      <sheetName val="Sheet1 (2)"/>
      <sheetName val="빗물받이(910-510-410)"/>
      <sheetName val="1-1"/>
      <sheetName val="1-2"/>
      <sheetName val="1-3"/>
      <sheetName val="1-4"/>
      <sheetName val="일위대가"/>
      <sheetName val="설계"/>
      <sheetName val="일위대가표"/>
      <sheetName val="노임단가"/>
      <sheetName val="국내조달(통합-1)"/>
      <sheetName val="4.2유효폭의 계산"/>
      <sheetName val="부대"/>
      <sheetName val="일위CODE"/>
      <sheetName val="내역서"/>
      <sheetName val="서울대규장각(가시설흙막이)"/>
      <sheetName val="data"/>
      <sheetName val="원가계산 (2)"/>
      <sheetName val="집계표"/>
      <sheetName val="N賃率-職"/>
      <sheetName val="본공사"/>
      <sheetName val="철거산출근거"/>
      <sheetName val="수지"/>
      <sheetName val="별표집계"/>
      <sheetName val="단가조사-2"/>
      <sheetName val="중기사용료산출근거"/>
      <sheetName val="TIE-IN"/>
      <sheetName val="조명율"/>
      <sheetName val="9GNG운반"/>
      <sheetName val="기계경비(시간당)"/>
      <sheetName val="램머"/>
      <sheetName val="내   역"/>
      <sheetName val="일위대가(가설)"/>
      <sheetName val="청천내"/>
      <sheetName val="자재단가비교표"/>
      <sheetName val="SP-B1"/>
      <sheetName val="DATE"/>
      <sheetName val="공내역"/>
      <sheetName val="목차임시"/>
      <sheetName val="견적대비"/>
      <sheetName val="감시제어"/>
      <sheetName val="종배수관"/>
      <sheetName val="데이타"/>
      <sheetName val="총물량"/>
      <sheetName val="단가"/>
      <sheetName val="자재목록"/>
      <sheetName val="입력"/>
      <sheetName val="수원공사비"/>
      <sheetName val="자재대"/>
      <sheetName val="공통비(전체)"/>
      <sheetName val="개산공사비"/>
      <sheetName val="#REF"/>
      <sheetName val="DATA1"/>
      <sheetName val="입찰안"/>
      <sheetName val="실행내역"/>
      <sheetName val="설비단가표"/>
      <sheetName val="간접비"/>
      <sheetName val="유효폭의 계산"/>
      <sheetName val="품셈"/>
      <sheetName val="원가계산서 "/>
      <sheetName val="내역(중앙)"/>
      <sheetName val="내역(창신)"/>
      <sheetName val="배수공 내역서 적용수량"/>
      <sheetName val="목차"/>
      <sheetName val="마산월령동골조물량변경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4-7.중앙전기실(노임단가)"/>
      <sheetName val="전등부하"/>
      <sheetName val="단가 및 재료비"/>
      <sheetName val="Baby일위대가"/>
      <sheetName val="수량산출서"/>
      <sheetName val="명세서"/>
      <sheetName val="일위대가표지"/>
      <sheetName val="SH.R설치"/>
      <sheetName val="교통시설물단가표"/>
      <sheetName val="Macro_차단기_"/>
      <sheetName val="gyun"/>
      <sheetName val="백룡교차로"/>
      <sheetName val="산정교차로"/>
      <sheetName val="신영교차로"/>
      <sheetName val="CT"/>
      <sheetName val="직재"/>
      <sheetName val="식재인부"/>
      <sheetName val="Sheet1"/>
      <sheetName val="백호우계수"/>
      <sheetName val="형틀공사"/>
      <sheetName val="현장목표"/>
      <sheetName val="토목공사"/>
      <sheetName val="예산서"/>
      <sheetName val="시설장비"/>
      <sheetName val="설계서"/>
      <sheetName val="전선 및 전선관"/>
      <sheetName val="입찰"/>
      <sheetName val="현경"/>
      <sheetName val="Sheet13"/>
      <sheetName val="간선"/>
      <sheetName val="PAN"/>
      <sheetName val="내역"/>
      <sheetName val="교대(A1)"/>
      <sheetName val="은행"/>
      <sheetName val="인건비"/>
      <sheetName val="수량집계"/>
      <sheetName val="총괄집계표"/>
      <sheetName val="내역서(기성청구)"/>
      <sheetName val="산출내역서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대비표(토공1안)"/>
      <sheetName val="직노"/>
      <sheetName val="공사비산출내역"/>
      <sheetName val="단가대비표"/>
      <sheetName val="별표2"/>
      <sheetName val="22신설수량"/>
      <sheetName val="증감대비"/>
      <sheetName val="옥외외등집계표"/>
      <sheetName val="가설공사내역"/>
      <sheetName val="저감재량산출기준 "/>
      <sheetName val="1.2 처리장 동력설비 부하계산서"/>
      <sheetName val="정보"/>
      <sheetName val="미지급금"/>
      <sheetName val="단가조사"/>
      <sheetName val="갑지(추정)"/>
      <sheetName val="단위단가"/>
      <sheetName val="총공사비"/>
      <sheetName val="점검총괄"/>
      <sheetName val="견적"/>
      <sheetName val="시중노임단가"/>
      <sheetName val="가도공"/>
      <sheetName val="건축토목내역"/>
      <sheetName val="환경기계공정표 (3)"/>
      <sheetName val="CAT_5"/>
      <sheetName val="원형1호맨홀토공수량"/>
      <sheetName val="견적단가"/>
      <sheetName val="이름정의"/>
      <sheetName val="계약내역"/>
      <sheetName val="단위수량"/>
      <sheetName val="개별직종노임단가(2003.9)"/>
      <sheetName val="설계내역"/>
      <sheetName val="부대공수량"/>
      <sheetName val="직접재료비"/>
      <sheetName val="sh1"/>
      <sheetName val="수목데이타"/>
      <sheetName val="기초자료입력"/>
      <sheetName val="조견표"/>
      <sheetName val="토목"/>
      <sheetName val="기본일위"/>
      <sheetName val="48수량"/>
      <sheetName val="49일위"/>
      <sheetName val="22일위"/>
      <sheetName val="갑지"/>
      <sheetName val="2000전체분"/>
      <sheetName val="2000년1차"/>
      <sheetName val="평균높이산출근거"/>
      <sheetName val="횡배수관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근로자자료입력"/>
      <sheetName val="참고자료"/>
      <sheetName val="노무비"/>
      <sheetName val="분전함신설"/>
      <sheetName val="접지1종"/>
      <sheetName val="설계서"/>
      <sheetName val="N賃率-職"/>
      <sheetName val="Baby일위대가"/>
      <sheetName val="기계경비(시간당)"/>
      <sheetName val="노임"/>
      <sheetName val="철거산출근거"/>
      <sheetName val="화재 탐지 설비"/>
      <sheetName val="내역서(삼호)"/>
      <sheetName val="내역서"/>
      <sheetName val="개소별수량산출"/>
      <sheetName val="공문"/>
      <sheetName val="I一般比"/>
      <sheetName val="경산"/>
      <sheetName val="공사설계서"/>
      <sheetName val="인건-측정"/>
      <sheetName val="Sheet6"/>
      <sheetName val="국내조달(통합-1)"/>
      <sheetName val="단1"/>
      <sheetName val="공량산출서"/>
      <sheetName val="49단가"/>
      <sheetName val="BID"/>
      <sheetName val="맨홀수량"/>
      <sheetName val="센터"/>
      <sheetName val="257A1"/>
      <sheetName val="내역"/>
      <sheetName val="진천,증평(9.3)"/>
      <sheetName val="수량산출"/>
      <sheetName val="자재"/>
      <sheetName val="Sheet1"/>
      <sheetName val="노임단가표"/>
      <sheetName val="적용기준"/>
      <sheetName val="배수장토목공사비"/>
      <sheetName val="토목주소"/>
      <sheetName val="을지"/>
      <sheetName val="Macro1"/>
      <sheetName val="8.수량산출 (2)"/>
      <sheetName val="9GNG운반"/>
      <sheetName val="일위대가"/>
      <sheetName val="선로수량집계"/>
      <sheetName val="장비수량집계"/>
      <sheetName val="지장수량집계"/>
      <sheetName val="철거"/>
      <sheetName val="PLT8500"/>
      <sheetName val="단가"/>
      <sheetName val="DATE"/>
      <sheetName val="중기일위대가"/>
      <sheetName val="물량입력"/>
      <sheetName val="산출내역서집계표"/>
      <sheetName val="확약서"/>
      <sheetName val="원가계산서 "/>
      <sheetName val="48수량"/>
      <sheetName val="일위대가표"/>
      <sheetName val="집계표"/>
      <sheetName val="단위단가"/>
      <sheetName val="매출채권"/>
      <sheetName val="2공구산출내역"/>
      <sheetName val="집계"/>
      <sheetName val="교통대책내역"/>
      <sheetName val="플랜트 설치"/>
      <sheetName val="연결관산출조서"/>
      <sheetName val="소방"/>
      <sheetName val="20관리비율"/>
      <sheetName val="DB구축"/>
      <sheetName val="단가조사"/>
      <sheetName val="강관 및 부속"/>
      <sheetName val="간접비계산"/>
      <sheetName val="원가 (2)"/>
      <sheetName val="소방사항"/>
      <sheetName val="수량산출1"/>
      <sheetName val="자재단가표"/>
      <sheetName val="시중노임"/>
      <sheetName val="일반전기C"/>
      <sheetName val="부대"/>
      <sheetName val="일위CODE"/>
      <sheetName val="intro"/>
      <sheetName val="DATA 입력란"/>
      <sheetName val="1. 설계조건 2.단면가정 3. 하중계산"/>
      <sheetName val="사급자재(1단계)"/>
      <sheetName val="일위대가(출입)"/>
      <sheetName val="국별인원"/>
      <sheetName val="복구경비"/>
      <sheetName val="소비자가"/>
      <sheetName val="설계요율_계산"/>
      <sheetName val="자재단가"/>
      <sheetName val="J直材4"/>
      <sheetName val="목록"/>
      <sheetName val="부경대총괄내역서"/>
      <sheetName val="noyim"/>
      <sheetName val="Sheet1 (2)"/>
      <sheetName val="단재적표"/>
      <sheetName val="일위대가모듈"/>
      <sheetName val="간선계산"/>
      <sheetName val="자재(원원+원대)"/>
      <sheetName val="터파기및재료"/>
      <sheetName val="45,46"/>
      <sheetName val="일반부표"/>
      <sheetName val="TEL"/>
      <sheetName val="경상직원"/>
      <sheetName val="총괄내역서"/>
      <sheetName val="3.공통공사대비"/>
      <sheetName val="수단"/>
      <sheetName val="A-4"/>
      <sheetName val="백호우계수"/>
      <sheetName val="참고사항"/>
      <sheetName val="수량산출서OS"/>
      <sheetName val="70%"/>
      <sheetName val="예적금"/>
      <sheetName val="대차대조표"/>
      <sheetName val="예총"/>
      <sheetName val="기존단가 (2)"/>
      <sheetName val="암반깨기(0_4)"/>
      <sheetName val="G_R300합계"/>
      <sheetName val="G_R300경비"/>
      <sheetName val="관_지_벽_공정집계표"/>
      <sheetName val="유림총괄"/>
      <sheetName val="4차원가계산서"/>
      <sheetName val="수량계산"/>
      <sheetName val="일위산출"/>
      <sheetName val="단위수량"/>
      <sheetName val="전선 및 전선관"/>
      <sheetName val="Sheet2"/>
      <sheetName val="기둥(원형)"/>
      <sheetName val="기초공"/>
      <sheetName val="청주(철골발주의뢰서)"/>
      <sheetName val="백룡교차로"/>
      <sheetName val="산정교차로"/>
      <sheetName val="신영교차로"/>
      <sheetName val="일위_파일"/>
      <sheetName val="#REF"/>
      <sheetName val="저"/>
      <sheetName val="평가데이터"/>
      <sheetName val="산출근거#2-3"/>
      <sheetName val="화재_탐지_설비"/>
      <sheetName val="8_수량산출_(2)"/>
      <sheetName val="플랜트_설치"/>
      <sheetName val="진천,증평(9_3)"/>
      <sheetName val="기자재수량"/>
      <sheetName val="3"/>
      <sheetName val="입찰"/>
      <sheetName val="현경"/>
      <sheetName val="가계부"/>
      <sheetName val="제품목록"/>
      <sheetName val="매입매출관리"/>
      <sheetName val="투찰"/>
      <sheetName val="48전력선로일위"/>
      <sheetName val="자재단가 산출근거"/>
      <sheetName val="날개수량1.5"/>
      <sheetName val="기본일위"/>
      <sheetName val="3.단가산출기초"/>
      <sheetName val="시설물기초"/>
      <sheetName val="지수적용공사비내역서"/>
      <sheetName val="시점교대"/>
      <sheetName val="건축공사"/>
      <sheetName val="교각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노무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본(갑지)"/>
      <sheetName val="전기단가조사서"/>
      <sheetName val="토공1차"/>
      <sheetName val="노임단가"/>
      <sheetName val="단가산출"/>
      <sheetName val="#REF"/>
      <sheetName val="단가"/>
      <sheetName val="조명율표-출력마시오"/>
      <sheetName val="Macro(전동기)"/>
      <sheetName val="골조시행"/>
      <sheetName val="매곡역사"/>
      <sheetName val="위치"/>
      <sheetName val="배관배선 단가조사"/>
      <sheetName val="일위대가집계"/>
      <sheetName val="분전반계산서(석관)"/>
      <sheetName val="수량산출"/>
      <sheetName val="▼ 부하계산서"/>
      <sheetName val="구일초-부하"/>
      <sheetName val="전신환매도율"/>
      <sheetName val="테이블"/>
      <sheetName val="조명율표"/>
      <sheetName val="일위대가(가설)"/>
      <sheetName val="배수관토공산출"/>
      <sheetName val="연습"/>
      <sheetName val="내역"/>
      <sheetName val="DATE"/>
      <sheetName val="제-노임"/>
      <sheetName val="제직재"/>
      <sheetName val="TYPE-A"/>
      <sheetName val="근로자자료입력"/>
      <sheetName val="분전함신설"/>
      <sheetName val="접지1종"/>
      <sheetName val="일위대가(1)"/>
      <sheetName val="XL4Poppy"/>
      <sheetName val="N賃率-職"/>
      <sheetName val="일위"/>
      <sheetName val="실행간접비"/>
      <sheetName val="단가 및 재료비"/>
      <sheetName val="배수공"/>
      <sheetName val="위스키3"/>
      <sheetName val="주류전체2"/>
      <sheetName val="한강운반비"/>
      <sheetName val="옥외"/>
      <sheetName val="제36-40호표"/>
      <sheetName val="실행철강하도"/>
      <sheetName val="입찰안"/>
      <sheetName val="9GNG운반"/>
      <sheetName val="인건비"/>
      <sheetName val="남양내역"/>
      <sheetName val="자재"/>
    </sheetNames>
    <sheetDataSet>
      <sheetData sheetId="0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YES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총급_x0000_"/>
    </sheetNames>
    <definedNames>
      <definedName name="Macro10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  <sheetName val="우성교간선"/>
      <sheetName val="시화점실행"/>
      <sheetName val="포장(수량)-관로부"/>
      <sheetName val="옥외외등집계표"/>
      <sheetName val="실행철강하도"/>
      <sheetName val="ABUT수량-A1"/>
      <sheetName val="배수관연장조서"/>
      <sheetName val="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heet3"/>
      <sheetName val="도급내역서"/>
      <sheetName val="공사비증감"/>
      <sheetName val="날개벽수량표"/>
      <sheetName val="공량산출서"/>
      <sheetName val="총괄내역서"/>
      <sheetName val="Data&amp;Result"/>
      <sheetName val="수량산출"/>
      <sheetName val="직재"/>
      <sheetName val="시운전연료비"/>
      <sheetName val="집계표"/>
      <sheetName val="1단계"/>
      <sheetName val="목차"/>
      <sheetName val="자재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  <sheetName val="옥외외등집계표"/>
      <sheetName val="내역"/>
      <sheetName val="남양내역"/>
      <sheetName val="노임단가"/>
      <sheetName val="인건비"/>
      <sheetName val="3련 BOX"/>
      <sheetName val="비교표"/>
      <sheetName val="개요"/>
      <sheetName val="원가서"/>
      <sheetName val="조명율표"/>
      <sheetName val="차액보증"/>
      <sheetName val="날개벽수량표"/>
      <sheetName val="여과지동"/>
      <sheetName val="기초자료"/>
      <sheetName val="집계표"/>
      <sheetName val="공통(20-91)"/>
      <sheetName val="단가"/>
      <sheetName val="재료비"/>
      <sheetName val="기본일위"/>
      <sheetName val="#REF"/>
      <sheetName val="배관배선 단가조사"/>
      <sheetName val="일위대가집계"/>
      <sheetName val="단가산출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내역서"/>
      <sheetName val="설계서"/>
      <sheetName val="원가계산서"/>
      <sheetName val="총괄표"/>
      <sheetName val="케이블포설"/>
      <sheetName val="트라후"/>
      <sheetName val="핸드홀"/>
      <sheetName val="간지"/>
      <sheetName val="일위대가목록"/>
      <sheetName val="일위대가"/>
      <sheetName val="단가비교표"/>
      <sheetName val="수량산출서 표지"/>
      <sheetName val="PAGE"/>
      <sheetName val="자재단가"/>
      <sheetName val="일위(시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서표지"/>
      <sheetName val="집계표"/>
      <sheetName val="원가계산서"/>
      <sheetName val="예산내역서"/>
      <sheetName val="가로등설치공사"/>
      <sheetName val="일위대가집계"/>
      <sheetName val="일위대가"/>
      <sheetName val="단가대비표"/>
      <sheetName val="한전공사비"/>
      <sheetName val="사용전검사비"/>
      <sheetName val="설치비산출(250W)"/>
      <sheetName val="이설비산출(250W)"/>
      <sheetName val="철거비산출(250W)"/>
      <sheetName val="산출근거표"/>
      <sheetName val="산근표 산출"/>
      <sheetName val="수량집계(금사I.C)"/>
      <sheetName val="수량집계(회동I.C)"/>
      <sheetName val="수량집계(외부)"/>
      <sheetName val="수량집계(대곡)"/>
      <sheetName val="수량집계(반송로)"/>
      <sheetName val="수량산출근거 (2)"/>
      <sheetName val="조도계산서표지"/>
      <sheetName val="조도계산서"/>
      <sheetName val="인입계산서표지"/>
      <sheetName val="인입간선규격"/>
      <sheetName val="기준"/>
      <sheetName val="전압강하계산표지"/>
      <sheetName val="전압강하계산서"/>
      <sheetName val="노임"/>
      <sheetName val="원가계산서구조조정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 xml:space="preserve"> 가로등주(1등용)</v>
          </cell>
          <cell r="B3" t="str">
            <v xml:space="preserve"> 아연도강관10M-1등용</v>
          </cell>
          <cell r="C3" t="str">
            <v>본</v>
          </cell>
          <cell r="F3">
            <v>252472</v>
          </cell>
          <cell r="L3">
            <v>252472</v>
          </cell>
        </row>
        <row r="4">
          <cell r="A4" t="str">
            <v xml:space="preserve"> 가로등주(2등용)</v>
          </cell>
          <cell r="B4" t="str">
            <v xml:space="preserve"> 아연도강관10M-2등용</v>
          </cell>
          <cell r="C4" t="str">
            <v>본</v>
          </cell>
          <cell r="F4">
            <v>276218</v>
          </cell>
          <cell r="L4">
            <v>276218</v>
          </cell>
        </row>
        <row r="5">
          <cell r="A5" t="str">
            <v xml:space="preserve"> 등기구</v>
          </cell>
          <cell r="B5" t="str">
            <v xml:space="preserve"> 세종로 대형</v>
          </cell>
          <cell r="C5" t="str">
            <v>개</v>
          </cell>
          <cell r="F5">
            <v>47863</v>
          </cell>
          <cell r="L5">
            <v>47863</v>
          </cell>
        </row>
        <row r="6">
          <cell r="A6" t="str">
            <v xml:space="preserve"> 램 프(400W)</v>
          </cell>
          <cell r="B6" t="str">
            <v xml:space="preserve"> NH-400W</v>
          </cell>
          <cell r="C6" t="str">
            <v>개</v>
          </cell>
          <cell r="F6">
            <v>13600</v>
          </cell>
          <cell r="L6">
            <v>13600</v>
          </cell>
        </row>
        <row r="7">
          <cell r="A7" t="str">
            <v xml:space="preserve"> 램 프(250W)</v>
          </cell>
          <cell r="B7" t="str">
            <v xml:space="preserve"> NH-250W</v>
          </cell>
          <cell r="C7" t="str">
            <v>개</v>
          </cell>
          <cell r="F7">
            <v>12127</v>
          </cell>
          <cell r="L7">
            <v>12127</v>
          </cell>
        </row>
        <row r="8">
          <cell r="A8" t="str">
            <v xml:space="preserve"> 안정기(400W용)</v>
          </cell>
          <cell r="B8" t="str">
            <v xml:space="preserve"> NH-400W용</v>
          </cell>
          <cell r="C8" t="str">
            <v>개</v>
          </cell>
          <cell r="F8">
            <v>19081</v>
          </cell>
          <cell r="L8">
            <v>19081</v>
          </cell>
        </row>
        <row r="9">
          <cell r="A9" t="str">
            <v xml:space="preserve"> 안정기(250W용)</v>
          </cell>
          <cell r="B9" t="str">
            <v xml:space="preserve"> NH-250W용</v>
          </cell>
          <cell r="C9" t="str">
            <v>개</v>
          </cell>
          <cell r="F9">
            <v>16127</v>
          </cell>
          <cell r="L9">
            <v>16127</v>
          </cell>
        </row>
        <row r="10">
          <cell r="A10" t="str">
            <v xml:space="preserve"> 가로등 제어함</v>
          </cell>
          <cell r="B10" t="str">
            <v xml:space="preserve"> 1함 4회로</v>
          </cell>
          <cell r="C10" t="str">
            <v>면</v>
          </cell>
          <cell r="J10">
            <v>1782600</v>
          </cell>
          <cell r="L10">
            <v>1782600</v>
          </cell>
        </row>
        <row r="11">
          <cell r="A11" t="str">
            <v xml:space="preserve"> 누전 차단기(30A)</v>
          </cell>
          <cell r="B11" t="str">
            <v xml:space="preserve"> 2P 30A</v>
          </cell>
          <cell r="C11" t="str">
            <v>개</v>
          </cell>
          <cell r="D11">
            <v>13750</v>
          </cell>
          <cell r="E11">
            <v>909</v>
          </cell>
          <cell r="H11">
            <v>10400</v>
          </cell>
          <cell r="I11">
            <v>976</v>
          </cell>
          <cell r="L11">
            <v>10400</v>
          </cell>
        </row>
        <row r="12">
          <cell r="A12" t="str">
            <v xml:space="preserve"> 전선관(PE 36㎜)</v>
          </cell>
          <cell r="B12" t="str">
            <v xml:space="preserve"> PE 36mm</v>
          </cell>
          <cell r="C12" t="str">
            <v>m</v>
          </cell>
          <cell r="D12">
            <v>700</v>
          </cell>
          <cell r="E12">
            <v>873</v>
          </cell>
          <cell r="H12">
            <v>594</v>
          </cell>
          <cell r="I12">
            <v>931</v>
          </cell>
          <cell r="L12">
            <v>594</v>
          </cell>
        </row>
        <row r="13">
          <cell r="A13" t="str">
            <v xml:space="preserve"> 전선관(PE 42㎜)</v>
          </cell>
          <cell r="B13" t="str">
            <v xml:space="preserve"> PE 42mm</v>
          </cell>
          <cell r="C13" t="str">
            <v>m</v>
          </cell>
          <cell r="D13">
            <v>820</v>
          </cell>
          <cell r="E13">
            <v>873</v>
          </cell>
          <cell r="H13">
            <v>773</v>
          </cell>
          <cell r="I13">
            <v>931</v>
          </cell>
          <cell r="L13">
            <v>773</v>
          </cell>
        </row>
        <row r="14">
          <cell r="A14" t="str">
            <v xml:space="preserve"> 전선관(PE 54㎜)</v>
          </cell>
          <cell r="B14" t="str">
            <v xml:space="preserve"> PE 54mm</v>
          </cell>
          <cell r="C14" t="str">
            <v>m</v>
          </cell>
          <cell r="D14">
            <v>1235</v>
          </cell>
          <cell r="E14">
            <v>873</v>
          </cell>
          <cell r="H14">
            <v>1113</v>
          </cell>
          <cell r="I14">
            <v>931</v>
          </cell>
          <cell r="L14">
            <v>1113</v>
          </cell>
        </row>
        <row r="15">
          <cell r="A15" t="str">
            <v xml:space="preserve"> 전선관(PE 70㎜)</v>
          </cell>
          <cell r="B15" t="str">
            <v xml:space="preserve"> PE 70mm</v>
          </cell>
          <cell r="C15" t="str">
            <v>m</v>
          </cell>
          <cell r="D15">
            <v>1715</v>
          </cell>
          <cell r="E15">
            <v>873</v>
          </cell>
          <cell r="H15">
            <v>1435</v>
          </cell>
          <cell r="I15">
            <v>931</v>
          </cell>
          <cell r="L15">
            <v>1435</v>
          </cell>
        </row>
        <row r="16">
          <cell r="A16" t="str">
            <v xml:space="preserve"> 전선관(ST 36C)</v>
          </cell>
          <cell r="B16" t="str">
            <v xml:space="preserve"> ST 36C</v>
          </cell>
          <cell r="C16" t="str">
            <v>m</v>
          </cell>
          <cell r="D16">
            <v>2188</v>
          </cell>
          <cell r="E16">
            <v>868</v>
          </cell>
          <cell r="H16">
            <v>2312</v>
          </cell>
          <cell r="I16">
            <v>935</v>
          </cell>
          <cell r="L16">
            <v>2188</v>
          </cell>
        </row>
        <row r="17">
          <cell r="A17" t="str">
            <v xml:space="preserve"> 전선관(ST 42C)</v>
          </cell>
          <cell r="B17" t="str">
            <v xml:space="preserve"> ST 42C</v>
          </cell>
          <cell r="C17" t="str">
            <v>m</v>
          </cell>
          <cell r="D17">
            <v>2535</v>
          </cell>
          <cell r="E17">
            <v>868</v>
          </cell>
          <cell r="H17">
            <v>2679</v>
          </cell>
          <cell r="I17">
            <v>935</v>
          </cell>
          <cell r="L17">
            <v>2535</v>
          </cell>
        </row>
        <row r="18">
          <cell r="A18" t="str">
            <v xml:space="preserve"> 전선관(ST 54C)</v>
          </cell>
          <cell r="B18" t="str">
            <v xml:space="preserve"> ST 54C</v>
          </cell>
          <cell r="C18" t="str">
            <v>m</v>
          </cell>
          <cell r="D18">
            <v>3537</v>
          </cell>
          <cell r="E18">
            <v>868</v>
          </cell>
          <cell r="H18">
            <v>3739</v>
          </cell>
          <cell r="I18">
            <v>935</v>
          </cell>
          <cell r="L18">
            <v>3537</v>
          </cell>
        </row>
        <row r="19">
          <cell r="A19" t="str">
            <v xml:space="preserve"> 전선관(ST 70C)</v>
          </cell>
          <cell r="B19" t="str">
            <v xml:space="preserve"> ST 70C</v>
          </cell>
          <cell r="C19" t="str">
            <v>m</v>
          </cell>
          <cell r="D19">
            <v>4500</v>
          </cell>
          <cell r="E19">
            <v>868</v>
          </cell>
          <cell r="H19">
            <v>4755</v>
          </cell>
          <cell r="I19">
            <v>935</v>
          </cell>
          <cell r="L19">
            <v>4500</v>
          </cell>
        </row>
        <row r="20">
          <cell r="A20" t="str">
            <v xml:space="preserve"> 전 선(GV 5.5㎟)</v>
          </cell>
          <cell r="B20" t="str">
            <v xml:space="preserve"> GV 5.5㎟</v>
          </cell>
          <cell r="C20" t="str">
            <v>m</v>
          </cell>
          <cell r="D20">
            <v>344</v>
          </cell>
          <cell r="E20">
            <v>847</v>
          </cell>
          <cell r="H20">
            <v>353</v>
          </cell>
          <cell r="I20">
            <v>906</v>
          </cell>
          <cell r="L20">
            <v>344</v>
          </cell>
        </row>
        <row r="21">
          <cell r="A21" t="str">
            <v xml:space="preserve"> 전 선(GV 14㎟)</v>
          </cell>
          <cell r="B21" t="str">
            <v xml:space="preserve"> GV 14㎟</v>
          </cell>
          <cell r="C21" t="str">
            <v>m</v>
          </cell>
          <cell r="D21">
            <v>691</v>
          </cell>
          <cell r="E21">
            <v>847</v>
          </cell>
          <cell r="H21">
            <v>703</v>
          </cell>
          <cell r="I21">
            <v>906</v>
          </cell>
          <cell r="L21">
            <v>691</v>
          </cell>
        </row>
        <row r="22">
          <cell r="A22" t="str">
            <v xml:space="preserve"> 케이블(CV60㎟-2C)</v>
          </cell>
          <cell r="B22" t="str">
            <v xml:space="preserve"> CV 60㎟-2C</v>
          </cell>
          <cell r="C22" t="str">
            <v>m</v>
          </cell>
          <cell r="D22">
            <v>5320</v>
          </cell>
          <cell r="E22">
            <v>845</v>
          </cell>
          <cell r="H22">
            <v>5610</v>
          </cell>
          <cell r="I22">
            <v>918</v>
          </cell>
          <cell r="L22">
            <v>5320</v>
          </cell>
        </row>
        <row r="23">
          <cell r="A23" t="str">
            <v xml:space="preserve"> 케이블(CV38㎟-2C)</v>
          </cell>
          <cell r="B23" t="str">
            <v xml:space="preserve"> CV 38㎟-2C</v>
          </cell>
          <cell r="C23" t="str">
            <v>m</v>
          </cell>
          <cell r="D23">
            <v>3412</v>
          </cell>
          <cell r="E23">
            <v>845</v>
          </cell>
          <cell r="H23">
            <v>3599</v>
          </cell>
          <cell r="I23">
            <v>918</v>
          </cell>
          <cell r="L23">
            <v>3412</v>
          </cell>
        </row>
        <row r="24">
          <cell r="A24" t="str">
            <v xml:space="preserve"> 케이블(CV22㎟-2C)</v>
          </cell>
          <cell r="B24" t="str">
            <v xml:space="preserve"> CV 22㎟-2C</v>
          </cell>
          <cell r="C24" t="str">
            <v>m</v>
          </cell>
          <cell r="D24">
            <v>2056</v>
          </cell>
          <cell r="E24">
            <v>845</v>
          </cell>
          <cell r="H24">
            <v>2168</v>
          </cell>
          <cell r="I24">
            <v>918</v>
          </cell>
          <cell r="L24">
            <v>2056</v>
          </cell>
        </row>
        <row r="25">
          <cell r="A25" t="str">
            <v xml:space="preserve"> 케이블(CV14㎟-2C)</v>
          </cell>
          <cell r="B25" t="str">
            <v xml:space="preserve"> CV 14㎟-2C</v>
          </cell>
          <cell r="C25" t="str">
            <v>m</v>
          </cell>
          <cell r="D25">
            <v>1444</v>
          </cell>
          <cell r="E25">
            <v>845</v>
          </cell>
          <cell r="H25">
            <v>1523</v>
          </cell>
          <cell r="I25">
            <v>918</v>
          </cell>
          <cell r="L25">
            <v>1444</v>
          </cell>
        </row>
        <row r="26">
          <cell r="A26" t="str">
            <v xml:space="preserve"> 케이블(CV 8㎟-2C)</v>
          </cell>
          <cell r="B26" t="str">
            <v xml:space="preserve"> CV 8㎟-2C</v>
          </cell>
          <cell r="C26" t="str">
            <v>m</v>
          </cell>
          <cell r="D26">
            <v>974</v>
          </cell>
          <cell r="E26">
            <v>845</v>
          </cell>
          <cell r="H26">
            <v>1028</v>
          </cell>
          <cell r="I26">
            <v>918</v>
          </cell>
          <cell r="L26">
            <v>974</v>
          </cell>
        </row>
        <row r="27">
          <cell r="A27" t="str">
            <v xml:space="preserve"> 케이블(CV5.5㎟-2C)</v>
          </cell>
          <cell r="B27" t="str">
            <v xml:space="preserve"> CV 5.5㎟-2C</v>
          </cell>
          <cell r="C27" t="str">
            <v>m</v>
          </cell>
          <cell r="D27">
            <v>731</v>
          </cell>
          <cell r="E27">
            <v>845</v>
          </cell>
          <cell r="H27">
            <v>770</v>
          </cell>
          <cell r="I27">
            <v>918</v>
          </cell>
          <cell r="L27">
            <v>731</v>
          </cell>
        </row>
        <row r="28">
          <cell r="A28" t="str">
            <v xml:space="preserve"> 케이블(VCT3.5㎟-2C)</v>
          </cell>
          <cell r="B28" t="str">
            <v xml:space="preserve"> VCT 3.5㎟-2C</v>
          </cell>
          <cell r="C28" t="str">
            <v>m</v>
          </cell>
          <cell r="H28">
            <v>552</v>
          </cell>
          <cell r="I28">
            <v>906</v>
          </cell>
          <cell r="L28">
            <v>552</v>
          </cell>
        </row>
        <row r="29">
          <cell r="A29" t="str">
            <v xml:space="preserve"> 워샤캡(70C)</v>
          </cell>
          <cell r="B29" t="str">
            <v xml:space="preserve"> 70C</v>
          </cell>
          <cell r="C29" t="str">
            <v>개</v>
          </cell>
          <cell r="D29">
            <v>10800</v>
          </cell>
          <cell r="E29">
            <v>868</v>
          </cell>
          <cell r="L29">
            <v>10800</v>
          </cell>
        </row>
        <row r="30">
          <cell r="A30" t="str">
            <v xml:space="preserve"> 워샤캡(54C)</v>
          </cell>
          <cell r="B30" t="str">
            <v xml:space="preserve"> 54C</v>
          </cell>
          <cell r="C30" t="str">
            <v>개</v>
          </cell>
          <cell r="D30">
            <v>4050</v>
          </cell>
          <cell r="E30">
            <v>868</v>
          </cell>
          <cell r="L30">
            <v>4050</v>
          </cell>
        </row>
        <row r="31">
          <cell r="A31" t="str">
            <v xml:space="preserve"> 워샤캡(42C)</v>
          </cell>
          <cell r="B31" t="str">
            <v xml:space="preserve"> 42C</v>
          </cell>
          <cell r="C31" t="str">
            <v>개</v>
          </cell>
          <cell r="D31">
            <v>3420</v>
          </cell>
          <cell r="E31">
            <v>868</v>
          </cell>
          <cell r="L31">
            <v>3420</v>
          </cell>
        </row>
        <row r="32">
          <cell r="A32" t="str">
            <v xml:space="preserve"> 워샤캡(36C)</v>
          </cell>
          <cell r="B32" t="str">
            <v xml:space="preserve"> 36C</v>
          </cell>
          <cell r="C32" t="str">
            <v>개</v>
          </cell>
          <cell r="D32">
            <v>2970</v>
          </cell>
          <cell r="E32">
            <v>868</v>
          </cell>
          <cell r="L32">
            <v>2970</v>
          </cell>
        </row>
        <row r="33">
          <cell r="A33" t="str">
            <v xml:space="preserve"> 노말밴드(ST 70C)</v>
          </cell>
          <cell r="B33" t="str">
            <v xml:space="preserve"> ST 70C</v>
          </cell>
          <cell r="C33" t="str">
            <v>개</v>
          </cell>
          <cell r="D33">
            <v>6200</v>
          </cell>
          <cell r="E33">
            <v>868</v>
          </cell>
          <cell r="H33">
            <v>6200</v>
          </cell>
          <cell r="I33">
            <v>936</v>
          </cell>
          <cell r="L33">
            <v>6200</v>
          </cell>
        </row>
        <row r="34">
          <cell r="A34" t="str">
            <v xml:space="preserve"> 노말밴드(ST 54C)</v>
          </cell>
          <cell r="B34" t="str">
            <v xml:space="preserve"> ST 54C</v>
          </cell>
          <cell r="C34" t="str">
            <v>개</v>
          </cell>
          <cell r="D34">
            <v>3830</v>
          </cell>
          <cell r="E34">
            <v>868</v>
          </cell>
          <cell r="H34">
            <v>3830</v>
          </cell>
          <cell r="I34">
            <v>936</v>
          </cell>
          <cell r="L34">
            <v>3830</v>
          </cell>
        </row>
        <row r="35">
          <cell r="A35" t="str">
            <v xml:space="preserve"> 노말밴드(ST 42C)</v>
          </cell>
          <cell r="B35" t="str">
            <v xml:space="preserve"> ST 42C</v>
          </cell>
          <cell r="C35" t="str">
            <v>개</v>
          </cell>
          <cell r="D35">
            <v>2690</v>
          </cell>
          <cell r="E35">
            <v>868</v>
          </cell>
          <cell r="H35">
            <v>2690</v>
          </cell>
          <cell r="I35">
            <v>936</v>
          </cell>
          <cell r="L35">
            <v>2690</v>
          </cell>
        </row>
        <row r="36">
          <cell r="A36" t="str">
            <v xml:space="preserve"> 노말밴드(ST 36C)</v>
          </cell>
          <cell r="B36" t="str">
            <v xml:space="preserve"> ST 36C</v>
          </cell>
          <cell r="C36" t="str">
            <v>개</v>
          </cell>
          <cell r="D36">
            <v>2070</v>
          </cell>
          <cell r="E36">
            <v>868</v>
          </cell>
          <cell r="H36">
            <v>2070</v>
          </cell>
          <cell r="I36">
            <v>936</v>
          </cell>
          <cell r="L36">
            <v>2070</v>
          </cell>
        </row>
        <row r="37">
          <cell r="A37" t="str">
            <v xml:space="preserve"> 접지봉</v>
          </cell>
          <cell r="B37" t="str">
            <v xml:space="preserve"> Φ14x1000L </v>
          </cell>
          <cell r="C37" t="str">
            <v>개</v>
          </cell>
          <cell r="D37">
            <v>3000</v>
          </cell>
          <cell r="E37">
            <v>934</v>
          </cell>
          <cell r="H37">
            <v>3000</v>
          </cell>
          <cell r="I37">
            <v>994</v>
          </cell>
          <cell r="L37">
            <v>3000</v>
          </cell>
        </row>
        <row r="38">
          <cell r="A38" t="str">
            <v xml:space="preserve"> 풀박스</v>
          </cell>
          <cell r="B38" t="str">
            <v xml:space="preserve"> 200x200x200</v>
          </cell>
          <cell r="C38" t="str">
            <v>개</v>
          </cell>
          <cell r="D38">
            <v>4940</v>
          </cell>
          <cell r="E38">
            <v>873</v>
          </cell>
          <cell r="H38">
            <v>4420</v>
          </cell>
          <cell r="I38">
            <v>946</v>
          </cell>
          <cell r="L38">
            <v>4420</v>
          </cell>
        </row>
        <row r="39">
          <cell r="A39" t="str">
            <v xml:space="preserve"> 접지콘넥타</v>
          </cell>
          <cell r="B39" t="str">
            <v xml:space="preserve"> 일반형</v>
          </cell>
          <cell r="C39" t="str">
            <v>개</v>
          </cell>
          <cell r="D39">
            <v>700</v>
          </cell>
          <cell r="E39">
            <v>934</v>
          </cell>
          <cell r="L39">
            <v>700</v>
          </cell>
        </row>
        <row r="40">
          <cell r="A40" t="str">
            <v xml:space="preserve"> 취부밴드</v>
          </cell>
          <cell r="B40" t="str">
            <v xml:space="preserve"> 반경철관용</v>
          </cell>
          <cell r="C40" t="str">
            <v>개</v>
          </cell>
          <cell r="D40">
            <v>1800</v>
          </cell>
          <cell r="E40">
            <v>956</v>
          </cell>
          <cell r="H40">
            <v>1800</v>
          </cell>
          <cell r="I40">
            <v>1019</v>
          </cell>
          <cell r="L40">
            <v>1800</v>
          </cell>
        </row>
        <row r="41">
          <cell r="A41" t="str">
            <v xml:space="preserve"> 반경철관</v>
          </cell>
          <cell r="B41" t="str">
            <v xml:space="preserve"> 80*2.0*2400</v>
          </cell>
          <cell r="C41" t="str">
            <v>개</v>
          </cell>
          <cell r="D41">
            <v>16000</v>
          </cell>
          <cell r="E41">
            <v>956</v>
          </cell>
          <cell r="H41">
            <v>16000</v>
          </cell>
          <cell r="I41">
            <v>1020</v>
          </cell>
          <cell r="L41">
            <v>16000</v>
          </cell>
        </row>
        <row r="42">
          <cell r="A42" t="str">
            <v xml:space="preserve"> 각재</v>
          </cell>
          <cell r="B42" t="str">
            <v xml:space="preserve"> 외 송</v>
          </cell>
          <cell r="C42" t="str">
            <v>㎥</v>
          </cell>
          <cell r="D42">
            <v>269460</v>
          </cell>
          <cell r="E42">
            <v>138</v>
          </cell>
          <cell r="L42">
            <v>269460</v>
          </cell>
        </row>
        <row r="43">
          <cell r="A43" t="str">
            <v xml:space="preserve"> 결속선</v>
          </cell>
          <cell r="B43" t="str">
            <v xml:space="preserve"> #8mm</v>
          </cell>
          <cell r="C43" t="str">
            <v>㎏</v>
          </cell>
          <cell r="D43">
            <v>471</v>
          </cell>
          <cell r="E43">
            <v>65</v>
          </cell>
          <cell r="L43">
            <v>471</v>
          </cell>
        </row>
        <row r="44">
          <cell r="A44" t="str">
            <v xml:space="preserve"> 경유</v>
          </cell>
          <cell r="B44" t="str">
            <v xml:space="preserve"> 저유황</v>
          </cell>
          <cell r="C44" t="str">
            <v>ℓ</v>
          </cell>
          <cell r="F44">
            <v>614</v>
          </cell>
          <cell r="L44">
            <v>614</v>
          </cell>
        </row>
        <row r="45">
          <cell r="A45" t="str">
            <v xml:space="preserve"> 레미콘</v>
          </cell>
          <cell r="B45" t="str">
            <v xml:space="preserve"> 40-180-80</v>
          </cell>
          <cell r="C45" t="str">
            <v>㎥</v>
          </cell>
          <cell r="D45">
            <v>44020</v>
          </cell>
          <cell r="E45">
            <v>118</v>
          </cell>
          <cell r="L45">
            <v>44020</v>
          </cell>
        </row>
        <row r="46">
          <cell r="A46" t="str">
            <v xml:space="preserve"> 박리제</v>
          </cell>
          <cell r="B46" t="str">
            <v xml:space="preserve"> 중유</v>
          </cell>
          <cell r="C46" t="str">
            <v>ℓ</v>
          </cell>
          <cell r="F46">
            <v>313</v>
          </cell>
          <cell r="L46">
            <v>313</v>
          </cell>
        </row>
        <row r="47">
          <cell r="A47" t="str">
            <v xml:space="preserve"> 철못</v>
          </cell>
          <cell r="B47" t="str">
            <v xml:space="preserve"> N75*3.25mm 25㎏/box</v>
          </cell>
          <cell r="C47" t="str">
            <v>㎏</v>
          </cell>
          <cell r="D47">
            <v>622</v>
          </cell>
          <cell r="E47">
            <v>68</v>
          </cell>
          <cell r="L47">
            <v>622</v>
          </cell>
        </row>
        <row r="48">
          <cell r="A48" t="str">
            <v xml:space="preserve"> 합판</v>
          </cell>
          <cell r="B48" t="str">
            <v xml:space="preserve"> 내수 12m/m</v>
          </cell>
          <cell r="C48" t="str">
            <v>㎡</v>
          </cell>
          <cell r="D48">
            <v>6317</v>
          </cell>
          <cell r="E48">
            <v>495</v>
          </cell>
          <cell r="L48">
            <v>6317</v>
          </cell>
        </row>
        <row r="49">
          <cell r="A49" t="str">
            <v xml:space="preserve"> 휘발유</v>
          </cell>
          <cell r="B49" t="str">
            <v xml:space="preserve"> 무연</v>
          </cell>
          <cell r="C49" t="str">
            <v>ℓ</v>
          </cell>
          <cell r="F49">
            <v>1123</v>
          </cell>
          <cell r="L49">
            <v>1123</v>
          </cell>
        </row>
        <row r="50">
          <cell r="A50" t="str">
            <v xml:space="preserve"> 케이블표지시트</v>
          </cell>
          <cell r="B50" t="str">
            <v xml:space="preserve"> 0.23×400</v>
          </cell>
          <cell r="C50" t="str">
            <v>m</v>
          </cell>
          <cell r="D50">
            <v>170</v>
          </cell>
          <cell r="E50">
            <v>956</v>
          </cell>
          <cell r="H50">
            <v>170</v>
          </cell>
          <cell r="I50">
            <v>1020</v>
          </cell>
          <cell r="L50">
            <v>170</v>
          </cell>
        </row>
        <row r="51">
          <cell r="A51" t="str">
            <v xml:space="preserve"> 앙카볼트,너트,와셔</v>
          </cell>
          <cell r="B51" t="str">
            <v xml:space="preserve"> STS φ22×500L</v>
          </cell>
          <cell r="C51" t="str">
            <v>개</v>
          </cell>
          <cell r="J51">
            <v>15000</v>
          </cell>
          <cell r="K51">
            <v>18000</v>
          </cell>
          <cell r="L51">
            <v>15000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표  지"/>
      <sheetName val="기성내역"/>
      <sheetName val="공사비증감"/>
      <sheetName val="2000년1차"/>
      <sheetName val="2000전체분"/>
      <sheetName val="BID"/>
      <sheetName val="sheet1"/>
      <sheetName val="약품공급2"/>
      <sheetName val="간접1"/>
      <sheetName val="99총공사내역서"/>
      <sheetName val="내역서(전기)"/>
      <sheetName val="계산서4"/>
      <sheetName val="조경일람"/>
      <sheetName val="조명일위"/>
      <sheetName val="#REF"/>
      <sheetName val="접지수량"/>
      <sheetName val="원가계산서"/>
      <sheetName val="내역"/>
      <sheetName val="산근"/>
      <sheetName val="단가일람"/>
      <sheetName val="산출근거"/>
      <sheetName val="DATE"/>
      <sheetName val="DB"/>
      <sheetName val="전체"/>
      <sheetName val="분전반"/>
      <sheetName val="Macro(차단기)"/>
      <sheetName val="주안3차A-A"/>
      <sheetName val="문학간접"/>
      <sheetName val="2.1  노무비 평균단가산출"/>
      <sheetName val="내역서"/>
      <sheetName val="견적조건"/>
      <sheetName val="1,2공구원가계산서"/>
      <sheetName val="1공구산출내역서"/>
      <sheetName val="앉음벽 (2)"/>
      <sheetName val="건축내역"/>
      <sheetName val="자재단가비교표"/>
      <sheetName val="13LPMCC"/>
      <sheetName val="도담구내 개소별 명세"/>
      <sheetName val="전체제잡비"/>
      <sheetName val="일위대가목록"/>
      <sheetName val="PAY2002"/>
      <sheetName val="건축2"/>
      <sheetName val="자재일람"/>
      <sheetName val="신호등일위대가"/>
      <sheetName val="수목표준대가"/>
      <sheetName val="준검 내역서"/>
      <sheetName val="b_balju"/>
      <sheetName val="G.R300경비"/>
      <sheetName val="4.전기"/>
      <sheetName val="실행철강하도"/>
      <sheetName val="교각1"/>
      <sheetName val="N賃率-職"/>
      <sheetName val="기준정보"/>
      <sheetName val="일위대가"/>
      <sheetName val="상-교대(A1-A2)"/>
      <sheetName val="1안"/>
      <sheetName val="설계서"/>
      <sheetName val="갑지"/>
      <sheetName val="Data &amp; Result"/>
      <sheetName val="인부노임"/>
      <sheetName val="적용토목"/>
      <sheetName val="기본단가표"/>
      <sheetName val="노임단가"/>
      <sheetName val="단가조사"/>
      <sheetName val="조경"/>
      <sheetName val="전체항목"/>
      <sheetName val="품셈TABLE"/>
      <sheetName val="Total"/>
      <sheetName val="옥내소화전계산서"/>
      <sheetName val="교통대책내역"/>
      <sheetName val="집계표"/>
      <sheetName val="단위단가"/>
      <sheetName val="공사비총괄"/>
      <sheetName val="당진1,2호기전선관설치및접지4차공사내역서-을지"/>
      <sheetName val="점검총괄"/>
      <sheetName val="2공구산출내역"/>
      <sheetName val="전사 (2)"/>
      <sheetName val="BA (2)"/>
      <sheetName val="CP (2)"/>
      <sheetName val="산출기준"/>
      <sheetName val="내   역"/>
      <sheetName val="전기일위대가"/>
      <sheetName val="원가총괄"/>
      <sheetName val="단가조사-2"/>
      <sheetName val="제조노임"/>
      <sheetName val="냉천부속동"/>
      <sheetName val="관로내역원"/>
      <sheetName val="수량(금호)"/>
      <sheetName val="노임"/>
      <sheetName val="토목주소"/>
      <sheetName val="C1ㅇ"/>
      <sheetName val="설계예산서"/>
      <sheetName val="예산내역서"/>
      <sheetName val="49단가"/>
      <sheetName val="실행대비"/>
      <sheetName val="단가비교표"/>
      <sheetName val="일위목록"/>
      <sheetName val="실행기초"/>
      <sheetName val="N賃率_職"/>
      <sheetName val="전압강하자료"/>
      <sheetName val="검암내역"/>
      <sheetName val="제작기술지원센터"/>
      <sheetName val="현장설명"/>
      <sheetName val="조도계산"/>
      <sheetName val="중기"/>
      <sheetName val="요율"/>
      <sheetName val="EBSDATA"/>
      <sheetName val="결재갑지"/>
      <sheetName val="식재가격"/>
      <sheetName val="식재총괄"/>
      <sheetName val="JUCKEYK"/>
      <sheetName val="수량산출서"/>
      <sheetName val="자재단가"/>
      <sheetName val="준공정산"/>
      <sheetName val="자산TOTAL"/>
      <sheetName val="총괄표"/>
      <sheetName val="봉양~조차장간고하개명(신설)"/>
      <sheetName val="ELEC"/>
      <sheetName val="총괄내역서"/>
      <sheetName val="전체_1설계"/>
      <sheetName val="도급"/>
      <sheetName val="자재단가표"/>
      <sheetName val="전기2005"/>
      <sheetName val="AS접수관리"/>
      <sheetName val="구조물수량집계표"/>
      <sheetName val="Sheet15"/>
      <sheetName val="1.취수장"/>
      <sheetName val="코드"/>
      <sheetName val="실행내역"/>
      <sheetName val="비탈면보호공수량산출"/>
      <sheetName val="LD"/>
      <sheetName val="전기일위목록"/>
      <sheetName val="현장관리비참조"/>
      <sheetName val="예산명세서"/>
      <sheetName val="설계명세서"/>
      <sheetName val="자료입력"/>
      <sheetName val="RE9604"/>
      <sheetName val="원가계산서구조조정"/>
      <sheetName val="101동"/>
      <sheetName val="시운전연료"/>
      <sheetName val="96노임기준"/>
      <sheetName val="제경비"/>
      <sheetName val="천방교접속"/>
      <sheetName val="대포2교접속"/>
      <sheetName val="설계조건"/>
      <sheetName val="전기"/>
      <sheetName val="코드표"/>
      <sheetName val="과업별 상세(계산 1)"/>
      <sheetName val="9GNG운반"/>
      <sheetName val="노무비 "/>
      <sheetName val="입력"/>
      <sheetName val="&lt;--"/>
      <sheetName val="sub"/>
      <sheetName val="수량산출서 (2)"/>
      <sheetName val="암거 제원표"/>
      <sheetName val="TEL"/>
      <sheetName val="4)유동표"/>
      <sheetName val="수량명세서"/>
      <sheetName val="터널조도"/>
      <sheetName val="22전열"/>
      <sheetName val="단조-노임"/>
      <sheetName val="노무비 근거"/>
      <sheetName val="401"/>
      <sheetName val="일위대가표"/>
      <sheetName val="경산"/>
      <sheetName val="암거단위-1련"/>
      <sheetName val="수량산출"/>
      <sheetName val="과천MAIN"/>
      <sheetName val="직공비"/>
      <sheetName val="COST"/>
      <sheetName val="철거산출근거"/>
      <sheetName val="교량"/>
      <sheetName val="전선(총)"/>
      <sheetName val="예산조서(전송)"/>
      <sheetName val="전철"/>
      <sheetName val="일위산출근거"/>
      <sheetName val="Sheet1 (2)"/>
      <sheetName val="터파기및재료"/>
      <sheetName val="플랜트 설치"/>
      <sheetName val="자동제어"/>
      <sheetName val="프랜트면허"/>
      <sheetName val="노무비"/>
      <sheetName val="산수배수"/>
      <sheetName val="Macro1"/>
      <sheetName val="1차 내역서"/>
      <sheetName val="시중노임단가"/>
      <sheetName val="98지급계획"/>
      <sheetName val="공정증감대ㅈ표"/>
      <sheetName val="인원계획"/>
      <sheetName val="제잡비"/>
      <sheetName val="기흥하도용"/>
      <sheetName val="관리,공감"/>
      <sheetName val="내역기준"/>
      <sheetName val="하남내역"/>
      <sheetName val="일위대가목차"/>
      <sheetName val="식재인부"/>
      <sheetName val="ABUT수량-A1"/>
      <sheetName val="98비정기소모"/>
      <sheetName val="전기설계변경"/>
      <sheetName val="총계"/>
      <sheetName val="진주방향"/>
      <sheetName val="마산방향"/>
      <sheetName val="마산방향철근집계"/>
      <sheetName val="2000노임기준"/>
      <sheetName val="Resource2"/>
      <sheetName val="8.2TON"/>
      <sheetName val="__MAIN"/>
      <sheetName val="b_balju_cho"/>
      <sheetName val="견"/>
      <sheetName val="A갑지"/>
      <sheetName val="제안서"/>
      <sheetName val="행정표준(1)"/>
      <sheetName val="행정표준(2)"/>
      <sheetName val="퍼스트"/>
      <sheetName val="토목"/>
      <sheetName val="Macro(전선)"/>
      <sheetName val="기초입력 DATA"/>
      <sheetName val="단가산출"/>
      <sheetName val="환율change"/>
      <sheetName val="조명시설"/>
      <sheetName val="을"/>
      <sheetName val="손익분석"/>
      <sheetName val="물량산출근거-지상층"/>
      <sheetName val="잔수량(작성)"/>
      <sheetName val="내역(가지)"/>
      <sheetName val="교각계산"/>
      <sheetName val="7단가"/>
      <sheetName val="동해title"/>
      <sheetName val="자재테이블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금융비용"/>
      <sheetName val="관급자재"/>
      <sheetName val="단가비교"/>
      <sheetName val="S0"/>
      <sheetName val="단가대비표"/>
      <sheetName val="관리비비계상"/>
      <sheetName val="평면선형"/>
      <sheetName val="주택(백만원)"/>
      <sheetName val="주택"/>
      <sheetName val="남양주부대"/>
      <sheetName val="현장경비"/>
      <sheetName val="토목내역서"/>
      <sheetName val="전신"/>
      <sheetName val="간이설계(4-15)"/>
      <sheetName val="점유현황"/>
      <sheetName val="#2_일위대가목록"/>
      <sheetName val="개소별수량산출"/>
      <sheetName val="자금입금"/>
      <sheetName val="우수관매설및 우수받이"/>
      <sheetName val="대비"/>
      <sheetName val="1단계"/>
      <sheetName val="회로내역(승인)"/>
      <sheetName val="Baby일위대가"/>
      <sheetName val="적점"/>
      <sheetName val="재료"/>
      <sheetName val="양식_자재단가조사표"/>
      <sheetName val="자재co"/>
      <sheetName val="SILICATE"/>
      <sheetName val="설계서(7)"/>
      <sheetName val="예산서(6)"/>
      <sheetName val="우각부보강"/>
      <sheetName val="시중노임(공사)"/>
      <sheetName val="현장관리비"/>
      <sheetName val="기계실냉난방"/>
      <sheetName val="재무조건"/>
      <sheetName val="명일작업계획 (3)"/>
      <sheetName val="9811"/>
      <sheetName val="현장조사"/>
      <sheetName val="직접경비호표"/>
      <sheetName val="계수시트"/>
      <sheetName val="1.설계조건"/>
      <sheetName val="건축공사"/>
      <sheetName val="실행(1)"/>
      <sheetName val="원가"/>
      <sheetName val="단가조사-1"/>
      <sheetName val="인사자료총집계"/>
      <sheetName val="입찰안"/>
      <sheetName val="CALCULATION"/>
      <sheetName val="Macro2"/>
      <sheetName val="일위CODE"/>
      <sheetName val="설계"/>
      <sheetName val="효성CB 1P기초"/>
      <sheetName val="제수변 수량집계표(보통)"/>
      <sheetName val="EQT-ESTN"/>
      <sheetName val="산출내역서"/>
      <sheetName val="단가대비"/>
      <sheetName val="예산서"/>
      <sheetName val="단중표"/>
      <sheetName val="BH-1 (2)"/>
      <sheetName val="공통가설"/>
      <sheetName val="내역서을"/>
      <sheetName val="실행내역서 "/>
      <sheetName val="토목내역"/>
      <sheetName val="갑지(추정)"/>
      <sheetName val="도근좌표"/>
      <sheetName val="금액내역서"/>
      <sheetName val="Customer Databas"/>
      <sheetName val="공사비예산서"/>
      <sheetName val="단가조사_2"/>
      <sheetName val="13.노임단가"/>
      <sheetName val="1공구(입찰내역)"/>
      <sheetName val="예산M12A"/>
      <sheetName val="여과지동"/>
      <sheetName val="기초자료"/>
      <sheetName val="설계서(본관)"/>
      <sheetName val="공사개요"/>
      <sheetName val="A 견적"/>
      <sheetName val="BQ(실행)"/>
      <sheetName val="MOTOR"/>
      <sheetName val="설계예시"/>
      <sheetName val="Sheet16"/>
      <sheetName val="설비2차"/>
      <sheetName val="견적내역"/>
      <sheetName val="단가 "/>
      <sheetName val="위치조서"/>
      <sheetName val="품셈"/>
      <sheetName val="공사착공계"/>
      <sheetName val="통신대가"/>
      <sheetName val="공사비총괄표"/>
      <sheetName val="단위중량"/>
      <sheetName val="장비 (2)"/>
      <sheetName val="정부노임단가"/>
      <sheetName val="인원"/>
      <sheetName val="설비"/>
      <sheetName val="총괄집계표"/>
      <sheetName val="내역(원안-대안)"/>
      <sheetName val="입력창"/>
      <sheetName val="단가조사서"/>
      <sheetName val="전산망"/>
      <sheetName val="장비가동집계표"/>
      <sheetName val="제출내역 (2)"/>
      <sheetName val="상행선"/>
      <sheetName val="전입"/>
      <sheetName val="재료비"/>
      <sheetName val="토공계산서(부체도로)"/>
      <sheetName val="F-Assump"/>
      <sheetName val="유림총괄"/>
      <sheetName val="1.설계기준"/>
      <sheetName val="원가서"/>
      <sheetName val="부대내역"/>
      <sheetName val="통신물량"/>
      <sheetName val="A LINE"/>
      <sheetName val="단가"/>
      <sheetName val="물가대비표"/>
      <sheetName val="단가표"/>
      <sheetName val="잡철물"/>
      <sheetName val="분전반계산서(석관)"/>
      <sheetName val="기초자료입력"/>
      <sheetName val="급,배기팬"/>
      <sheetName val="내역산출자료"/>
      <sheetName val="Sheet13"/>
      <sheetName val="실행(표지,갑,을)"/>
      <sheetName val="견적"/>
      <sheetName val="파일구성"/>
      <sheetName val="아파트건축"/>
      <sheetName val="공사비산출내역"/>
      <sheetName val="한강운반비"/>
      <sheetName val="SUB일위대가(이음)"/>
      <sheetName val="확약서"/>
      <sheetName val="청주(철골발주의뢰서)"/>
      <sheetName val="대비2"/>
      <sheetName val="6PILE  (돌출)"/>
      <sheetName val="2"/>
      <sheetName val="wall"/>
      <sheetName val="일반수량총괄"/>
      <sheetName val="재료값"/>
      <sheetName val="제조 경영"/>
      <sheetName val="기계경비(시간당)"/>
      <sheetName val="시중노임"/>
      <sheetName val="기타#9"/>
      <sheetName val="산식3"/>
      <sheetName val="NEYOK"/>
      <sheetName val="DATA1"/>
      <sheetName val="재료비노무비"/>
      <sheetName val="정리부09"/>
      <sheetName val="지수"/>
      <sheetName val="분뇨"/>
      <sheetName val="일반공사"/>
      <sheetName val="오동"/>
      <sheetName val="대조"/>
      <sheetName val="나한"/>
      <sheetName val="노임단가(08.01)"/>
      <sheetName val="5.동별횡주관경"/>
      <sheetName val="전기산출"/>
      <sheetName val="부대대비"/>
      <sheetName val="냉연집계"/>
      <sheetName val="경상직원"/>
      <sheetName val="신규일위대가"/>
      <sheetName val="현관"/>
      <sheetName val="기기리스트"/>
      <sheetName val="인부신상자료"/>
      <sheetName val="자재(원원+원대)"/>
      <sheetName val="제품목록"/>
      <sheetName val="조건표 (2)"/>
      <sheetName val="단가 및 재료비"/>
      <sheetName val="차액보증"/>
      <sheetName val="자재"/>
      <sheetName val="일위"/>
      <sheetName val="지중자재단가"/>
      <sheetName val="MANUFACTORY"/>
      <sheetName val="신리"/>
      <sheetName val="체감식_"/>
      <sheetName val="표__지"/>
      <sheetName val="2_1__노무비_평균단가산출"/>
      <sheetName val="준검_내역서"/>
      <sheetName val="G_R300경비"/>
      <sheetName val="판"/>
      <sheetName val="2001년 건설노임"/>
      <sheetName val="CAT_5"/>
      <sheetName val="설계(안)"/>
      <sheetName val="집1"/>
      <sheetName val="안정계산"/>
      <sheetName val="단면검토"/>
      <sheetName val="간접비계산"/>
      <sheetName val="8설7발"/>
      <sheetName val="터널대가"/>
      <sheetName val="48전력선로일위"/>
      <sheetName val="노임단가 (2)"/>
      <sheetName val="노임단가 _2_"/>
      <sheetName val="가시설단위수량"/>
      <sheetName val="SORCE1"/>
      <sheetName val="SHL"/>
      <sheetName val="6호기"/>
      <sheetName val="접속도로1"/>
      <sheetName val="3.판관비명세서"/>
      <sheetName val="D"/>
      <sheetName val="자금수지"/>
      <sheetName val="사업성"/>
      <sheetName val="6월실적"/>
      <sheetName val="EQ-R1"/>
      <sheetName val="편입토지조서"/>
      <sheetName val="내역서1"/>
      <sheetName val="배선DATA"/>
      <sheetName val="공량산출근거서"/>
      <sheetName val="I一般比"/>
      <sheetName val="DATA(광속)"/>
      <sheetName val="SHEET"/>
      <sheetName val="국내조달(통합-1)"/>
      <sheetName val="22내역"/>
      <sheetName val="2.냉난방설비공사"/>
      <sheetName val="7.자동제어공사"/>
      <sheetName val="3"/>
      <sheetName val="단1"/>
      <sheetName val="신축(단위)"/>
      <sheetName val="소업1교"/>
      <sheetName val="MILL"/>
      <sheetName val="체감식_1"/>
      <sheetName val=" 소방공사 산출근거"/>
      <sheetName val="6. 안전관리비"/>
      <sheetName val="LF자재단가"/>
      <sheetName val="토내역"/>
      <sheetName val="전동기"/>
      <sheetName val="PIPE"/>
      <sheetName val="재집"/>
      <sheetName val="직재"/>
      <sheetName val="철근량"/>
      <sheetName val="제수문집계"/>
      <sheetName val="실행내역 "/>
      <sheetName val="환경기계공정표 (3)"/>
      <sheetName val="SHEET PILE단가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기존단가 (2)"/>
      <sheetName val="건설성적"/>
      <sheetName val="EACT10"/>
      <sheetName val="개요"/>
      <sheetName val="일위대가(가설)"/>
      <sheetName val="소비자가"/>
      <sheetName val="말뚝지지력산정"/>
      <sheetName val="수우미양가(Vlookup)"/>
      <sheetName val="분전함신설"/>
      <sheetName val="접지1종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95WBS"/>
      <sheetName val="공정코드"/>
      <sheetName val="제노임"/>
      <sheetName val="재정비내역"/>
      <sheetName val="지적고시내역"/>
      <sheetName val=" HIT-&gt;HMC 견적(3900)"/>
      <sheetName val="건설실행"/>
      <sheetName val="개산공사비"/>
      <sheetName val="unit 4"/>
      <sheetName val="CTEMCOST"/>
      <sheetName val="시화점실행"/>
      <sheetName val="IT-BAT"/>
      <sheetName val="돈암사업"/>
      <sheetName val="수량3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3"/>
  <sheetViews>
    <sheetView tabSelected="1" view="pageBreakPreview" zoomScaleNormal="100" zoomScaleSheetLayoutView="100" workbookViewId="0">
      <selection activeCell="E10" sqref="E10"/>
    </sheetView>
  </sheetViews>
  <sheetFormatPr defaultRowHeight="13.5" x14ac:dyDescent="0.15"/>
  <cols>
    <col min="1" max="1" width="3.21875" style="9" customWidth="1"/>
    <col min="2" max="2" width="3.44140625" style="9" customWidth="1"/>
    <col min="3" max="3" width="25.33203125" style="9" customWidth="1"/>
    <col min="4" max="6" width="22" style="40" customWidth="1"/>
    <col min="7" max="7" width="35.6640625" style="9" bestFit="1" customWidth="1"/>
    <col min="8" max="8" width="8.77734375" style="9" hidden="1" customWidth="1"/>
    <col min="9" max="9" width="8.88671875" style="9" hidden="1" customWidth="1"/>
    <col min="10" max="10" width="14.33203125" style="40" customWidth="1"/>
    <col min="11" max="12" width="8.88671875" style="9"/>
    <col min="13" max="13" width="13.33203125" style="9" customWidth="1"/>
    <col min="14" max="14" width="14.6640625" style="9" customWidth="1"/>
    <col min="15" max="15" width="13.5546875" style="9" customWidth="1"/>
    <col min="16" max="16384" width="8.88671875" style="9"/>
  </cols>
  <sheetData>
    <row r="1" spans="1:15" ht="35.25" x14ac:dyDescent="0.15">
      <c r="A1" s="93" t="s">
        <v>4</v>
      </c>
      <c r="B1" s="93"/>
      <c r="C1" s="93"/>
      <c r="D1" s="93"/>
      <c r="E1" s="93"/>
      <c r="F1" s="93"/>
      <c r="G1" s="93"/>
    </row>
    <row r="2" spans="1:15" ht="14.25" thickBot="1" x14ac:dyDescent="0.2">
      <c r="A2" s="94" t="s">
        <v>90</v>
      </c>
      <c r="B2" s="94"/>
      <c r="C2" s="89" t="s">
        <v>836</v>
      </c>
      <c r="D2" s="89"/>
      <c r="E2" s="65"/>
      <c r="F2" s="65"/>
      <c r="G2" s="16" t="s">
        <v>693</v>
      </c>
    </row>
    <row r="3" spans="1:15" ht="21.75" customHeight="1" x14ac:dyDescent="0.15">
      <c r="A3" s="96" t="s">
        <v>5</v>
      </c>
      <c r="B3" s="97"/>
      <c r="C3" s="97" t="s">
        <v>6</v>
      </c>
      <c r="D3" s="95" t="s">
        <v>7</v>
      </c>
      <c r="E3" s="95"/>
      <c r="F3" s="95"/>
      <c r="G3" s="100" t="s">
        <v>41</v>
      </c>
      <c r="H3" s="9" t="s">
        <v>2</v>
      </c>
      <c r="K3" s="25" t="s">
        <v>86</v>
      </c>
      <c r="L3" s="25" t="s">
        <v>87</v>
      </c>
      <c r="M3" s="25" t="s">
        <v>85</v>
      </c>
      <c r="N3" s="25" t="s">
        <v>89</v>
      </c>
      <c r="O3" s="25" t="s">
        <v>88</v>
      </c>
    </row>
    <row r="4" spans="1:15" ht="21.75" customHeight="1" thickBot="1" x14ac:dyDescent="0.2">
      <c r="A4" s="98"/>
      <c r="B4" s="99"/>
      <c r="C4" s="99"/>
      <c r="D4" s="88" t="s">
        <v>837</v>
      </c>
      <c r="E4" s="88" t="s">
        <v>838</v>
      </c>
      <c r="F4" s="88" t="s">
        <v>839</v>
      </c>
      <c r="G4" s="101"/>
      <c r="K4" s="87"/>
      <c r="L4" s="87"/>
      <c r="M4" s="87"/>
      <c r="N4" s="87"/>
      <c r="O4" s="87"/>
    </row>
    <row r="5" spans="1:15" ht="14.1" customHeight="1" x14ac:dyDescent="0.15">
      <c r="A5" s="17"/>
      <c r="B5" s="90" t="s">
        <v>42</v>
      </c>
      <c r="C5" s="18" t="s">
        <v>675</v>
      </c>
      <c r="D5" s="41">
        <f>총괄표!I5</f>
        <v>3193989</v>
      </c>
      <c r="E5" s="85">
        <f>총괄표!I8</f>
        <v>1324692</v>
      </c>
      <c r="F5" s="85">
        <f>D5+E5</f>
        <v>4518681</v>
      </c>
      <c r="G5" s="19"/>
      <c r="I5" s="9" t="s">
        <v>2</v>
      </c>
      <c r="L5" s="9">
        <v>1</v>
      </c>
      <c r="M5" s="40">
        <f>D5*L5</f>
        <v>3193989</v>
      </c>
      <c r="N5" s="40"/>
      <c r="O5" s="40"/>
    </row>
    <row r="6" spans="1:15" ht="14.1" customHeight="1" x14ac:dyDescent="0.15">
      <c r="A6" s="17"/>
      <c r="B6" s="90"/>
      <c r="C6" s="20" t="s">
        <v>676</v>
      </c>
      <c r="D6" s="42"/>
      <c r="E6" s="86"/>
      <c r="F6" s="85">
        <f t="shared" ref="F6:F36" si="0">D6+E6</f>
        <v>0</v>
      </c>
      <c r="G6" s="21"/>
      <c r="M6" s="40">
        <f t="shared" ref="M6:M35" si="1">D6*L6</f>
        <v>0</v>
      </c>
      <c r="N6" s="40"/>
      <c r="O6" s="40"/>
    </row>
    <row r="7" spans="1:15" ht="14.1" customHeight="1" x14ac:dyDescent="0.15">
      <c r="A7" s="17" t="s">
        <v>2</v>
      </c>
      <c r="B7" s="91"/>
      <c r="C7" s="20" t="s">
        <v>664</v>
      </c>
      <c r="D7" s="42">
        <f>SUM(D5:D6)</f>
        <v>3193989</v>
      </c>
      <c r="E7" s="42">
        <f>SUM(E5:E6)</f>
        <v>1324692</v>
      </c>
      <c r="F7" s="85">
        <f t="shared" si="0"/>
        <v>4518681</v>
      </c>
      <c r="G7" s="21"/>
      <c r="M7" s="40">
        <f t="shared" si="1"/>
        <v>0</v>
      </c>
      <c r="N7" s="40"/>
      <c r="O7" s="40"/>
    </row>
    <row r="8" spans="1:15" ht="14.1" customHeight="1" x14ac:dyDescent="0.15">
      <c r="A8" s="22" t="s">
        <v>43</v>
      </c>
      <c r="B8" s="92" t="s">
        <v>44</v>
      </c>
      <c r="C8" s="20" t="s">
        <v>677</v>
      </c>
      <c r="D8" s="42">
        <f>총괄표!L5</f>
        <v>6880301</v>
      </c>
      <c r="E8" s="86">
        <f>총괄표!L8</f>
        <v>3080324</v>
      </c>
      <c r="F8" s="85">
        <f t="shared" si="0"/>
        <v>9960625</v>
      </c>
      <c r="G8" s="21"/>
      <c r="L8" s="9">
        <v>1</v>
      </c>
      <c r="M8" s="40">
        <f t="shared" si="1"/>
        <v>6880301</v>
      </c>
      <c r="N8" s="40"/>
      <c r="O8" s="40"/>
    </row>
    <row r="9" spans="1:15" ht="14.1" customHeight="1" x14ac:dyDescent="0.15">
      <c r="A9" s="17"/>
      <c r="B9" s="90"/>
      <c r="C9" s="20" t="s">
        <v>663</v>
      </c>
      <c r="D9" s="42">
        <f>TRUNC(D8*$K$9/100)</f>
        <v>1204052</v>
      </c>
      <c r="E9" s="42">
        <f>TRUNC(E8*$K$9/100)</f>
        <v>539056</v>
      </c>
      <c r="F9" s="85">
        <f t="shared" si="0"/>
        <v>1743108</v>
      </c>
      <c r="G9" s="21" t="s">
        <v>678</v>
      </c>
      <c r="K9" s="9">
        <v>17.5</v>
      </c>
      <c r="L9" s="9">
        <v>1</v>
      </c>
      <c r="M9" s="40">
        <f t="shared" si="1"/>
        <v>1204052</v>
      </c>
      <c r="N9" s="40"/>
      <c r="O9" s="40"/>
    </row>
    <row r="10" spans="1:15" ht="14.1" customHeight="1" x14ac:dyDescent="0.15">
      <c r="A10" s="17"/>
      <c r="B10" s="91"/>
      <c r="C10" s="20" t="s">
        <v>664</v>
      </c>
      <c r="D10" s="42">
        <f>SUM(D8:D9)</f>
        <v>8084353</v>
      </c>
      <c r="E10" s="42">
        <f>SUM(E8:E9)</f>
        <v>3619380</v>
      </c>
      <c r="F10" s="85">
        <f t="shared" si="0"/>
        <v>11703733</v>
      </c>
      <c r="G10" s="21"/>
      <c r="M10" s="40">
        <f t="shared" si="1"/>
        <v>0</v>
      </c>
      <c r="N10" s="40"/>
      <c r="O10" s="40"/>
    </row>
    <row r="11" spans="1:15" ht="14.1" customHeight="1" x14ac:dyDescent="0.15">
      <c r="A11" s="17" t="s">
        <v>2</v>
      </c>
      <c r="B11" s="23"/>
      <c r="C11" s="20" t="s">
        <v>665</v>
      </c>
      <c r="D11" s="42">
        <f>총괄표!N5</f>
        <v>2595</v>
      </c>
      <c r="E11" s="86"/>
      <c r="F11" s="85">
        <f t="shared" si="0"/>
        <v>2595</v>
      </c>
      <c r="G11" s="21"/>
      <c r="L11" s="9">
        <v>1</v>
      </c>
      <c r="M11" s="40">
        <f t="shared" si="1"/>
        <v>2595</v>
      </c>
      <c r="N11" s="40"/>
      <c r="O11" s="40"/>
    </row>
    <row r="12" spans="1:15" ht="14.1" customHeight="1" x14ac:dyDescent="0.15">
      <c r="A12" s="17"/>
      <c r="B12" s="23"/>
      <c r="C12" s="20" t="s">
        <v>666</v>
      </c>
      <c r="D12" s="42">
        <f>TRUNC(D10*$K$12/100)</f>
        <v>287802</v>
      </c>
      <c r="E12" s="42">
        <f>TRUNC(E10*$K$12/100)</f>
        <v>128849</v>
      </c>
      <c r="F12" s="85">
        <f t="shared" si="0"/>
        <v>416651</v>
      </c>
      <c r="G12" s="21" t="s">
        <v>679</v>
      </c>
      <c r="K12" s="9">
        <v>3.56</v>
      </c>
      <c r="L12" s="9">
        <v>1</v>
      </c>
      <c r="M12" s="40">
        <f t="shared" si="1"/>
        <v>287802</v>
      </c>
      <c r="N12" s="40"/>
      <c r="O12" s="40"/>
    </row>
    <row r="13" spans="1:15" ht="14.1" customHeight="1" x14ac:dyDescent="0.15">
      <c r="A13" s="22" t="s">
        <v>45</v>
      </c>
      <c r="C13" s="20" t="s">
        <v>667</v>
      </c>
      <c r="D13" s="42">
        <f>TRUNC(D10*$K$13/100)</f>
        <v>81651</v>
      </c>
      <c r="E13" s="42">
        <f>TRUNC(E10*$K$13/100)</f>
        <v>36555</v>
      </c>
      <c r="F13" s="85">
        <f t="shared" si="0"/>
        <v>118206</v>
      </c>
      <c r="G13" s="21" t="s">
        <v>668</v>
      </c>
      <c r="K13" s="9">
        <v>1.01</v>
      </c>
      <c r="L13" s="9">
        <v>1</v>
      </c>
      <c r="M13" s="40">
        <f t="shared" si="1"/>
        <v>81651</v>
      </c>
      <c r="N13" s="40"/>
      <c r="O13" s="40"/>
    </row>
    <row r="14" spans="1:15" ht="14.1" customHeight="1" x14ac:dyDescent="0.15">
      <c r="A14" s="17"/>
      <c r="B14" s="24" t="s">
        <v>702</v>
      </c>
      <c r="C14" s="20" t="s">
        <v>694</v>
      </c>
      <c r="D14" s="42"/>
      <c r="E14" s="86"/>
      <c r="F14" s="85">
        <f t="shared" si="0"/>
        <v>0</v>
      </c>
      <c r="G14" s="21" t="s">
        <v>698</v>
      </c>
      <c r="K14" s="9">
        <v>2.2999999999999998</v>
      </c>
      <c r="L14" s="9">
        <v>1</v>
      </c>
      <c r="M14" s="40">
        <f t="shared" si="1"/>
        <v>0</v>
      </c>
      <c r="N14" s="40"/>
      <c r="O14" s="40"/>
    </row>
    <row r="15" spans="1:15" ht="14.1" customHeight="1" x14ac:dyDescent="0.15">
      <c r="A15" s="17" t="s">
        <v>2</v>
      </c>
      <c r="B15" s="23"/>
      <c r="C15" s="20" t="s">
        <v>695</v>
      </c>
      <c r="D15" s="42">
        <f>D8*3.595%</f>
        <v>247346.82095000002</v>
      </c>
      <c r="E15" s="42">
        <f>E8*3.595%</f>
        <v>110737.64780000001</v>
      </c>
      <c r="F15" s="85">
        <f t="shared" si="0"/>
        <v>358084.46875</v>
      </c>
      <c r="G15" s="21" t="s">
        <v>699</v>
      </c>
      <c r="M15" s="40">
        <f t="shared" si="1"/>
        <v>0</v>
      </c>
      <c r="N15" s="40"/>
      <c r="O15" s="40"/>
    </row>
    <row r="16" spans="1:15" ht="14.1" customHeight="1" x14ac:dyDescent="0.15">
      <c r="A16" s="17"/>
      <c r="B16" s="65"/>
      <c r="C16" s="20" t="s">
        <v>696</v>
      </c>
      <c r="D16" s="42">
        <f>D8*4.75%</f>
        <v>326814.29749999999</v>
      </c>
      <c r="E16" s="42">
        <f>E8*4.75%</f>
        <v>146315.39000000001</v>
      </c>
      <c r="F16" s="85">
        <f t="shared" si="0"/>
        <v>473129.6875</v>
      </c>
      <c r="G16" s="21" t="s">
        <v>700</v>
      </c>
      <c r="M16" s="40"/>
      <c r="N16" s="40"/>
      <c r="O16" s="40"/>
    </row>
    <row r="17" spans="1:15" ht="14.1" customHeight="1" x14ac:dyDescent="0.15">
      <c r="A17" s="22"/>
      <c r="C17" s="20" t="s">
        <v>697</v>
      </c>
      <c r="D17" s="42">
        <f>D15*13.14%</f>
        <v>32501.372272830005</v>
      </c>
      <c r="E17" s="42">
        <f>E15*13.14%</f>
        <v>14550.926920920003</v>
      </c>
      <c r="F17" s="85">
        <f t="shared" si="0"/>
        <v>47052.299193750005</v>
      </c>
      <c r="G17" s="21" t="s">
        <v>701</v>
      </c>
      <c r="M17" s="40"/>
      <c r="N17" s="40"/>
      <c r="O17" s="40"/>
    </row>
    <row r="18" spans="1:15" ht="14.1" customHeight="1" x14ac:dyDescent="0.15">
      <c r="A18" s="22" t="s">
        <v>703</v>
      </c>
      <c r="B18" s="24"/>
      <c r="C18" s="20" t="s">
        <v>669</v>
      </c>
      <c r="D18" s="42">
        <f>TRUNC((D7+D10)*$K$18/100)</f>
        <v>563917</v>
      </c>
      <c r="E18" s="42">
        <f>TRUNC((E7+E10)*$K$18/100)</f>
        <v>247203</v>
      </c>
      <c r="F18" s="85">
        <f t="shared" si="0"/>
        <v>811120</v>
      </c>
      <c r="G18" s="21" t="s">
        <v>680</v>
      </c>
      <c r="K18" s="9">
        <v>5</v>
      </c>
      <c r="L18" s="9">
        <v>1</v>
      </c>
      <c r="M18" s="40">
        <f t="shared" si="1"/>
        <v>563917</v>
      </c>
      <c r="N18" s="40"/>
      <c r="O18" s="40"/>
    </row>
    <row r="19" spans="1:15" ht="14.1" customHeight="1" x14ac:dyDescent="0.15">
      <c r="A19" s="17" t="s">
        <v>2</v>
      </c>
      <c r="B19" s="23"/>
      <c r="C19" s="20" t="s">
        <v>681</v>
      </c>
      <c r="D19" s="42">
        <f>TRUNC(D10*$K$19/100)</f>
        <v>485</v>
      </c>
      <c r="E19" s="42">
        <f>TRUNC(E10*$K$19/100)</f>
        <v>217</v>
      </c>
      <c r="F19" s="85">
        <f t="shared" si="0"/>
        <v>702</v>
      </c>
      <c r="G19" s="21" t="s">
        <v>682</v>
      </c>
      <c r="K19" s="9">
        <v>6.0000000000000001E-3</v>
      </c>
      <c r="L19" s="9">
        <v>1</v>
      </c>
      <c r="M19" s="40">
        <f t="shared" si="1"/>
        <v>485</v>
      </c>
      <c r="N19" s="40"/>
      <c r="O19" s="40"/>
    </row>
    <row r="20" spans="1:15" ht="14.1" customHeight="1" x14ac:dyDescent="0.15">
      <c r="A20" s="17"/>
      <c r="B20" s="23"/>
      <c r="C20" s="20" t="s">
        <v>683</v>
      </c>
      <c r="D20" s="42">
        <f>TRUNC(D10*$K$20/100)</f>
        <v>7275</v>
      </c>
      <c r="E20" s="42">
        <f>TRUNC(E10*$K$20/100)</f>
        <v>3257</v>
      </c>
      <c r="F20" s="85">
        <f t="shared" si="0"/>
        <v>10532</v>
      </c>
      <c r="G20" s="21" t="s">
        <v>684</v>
      </c>
      <c r="K20" s="9">
        <v>0.09</v>
      </c>
      <c r="L20" s="9">
        <v>1</v>
      </c>
      <c r="M20" s="40">
        <f t="shared" si="1"/>
        <v>7275</v>
      </c>
      <c r="N20" s="40"/>
      <c r="O20" s="40"/>
    </row>
    <row r="21" spans="1:15" ht="14.1" customHeight="1" x14ac:dyDescent="0.15">
      <c r="A21" s="17"/>
      <c r="B21" s="23"/>
      <c r="C21" s="20" t="s">
        <v>2</v>
      </c>
      <c r="D21" s="42"/>
      <c r="E21" s="86"/>
      <c r="F21" s="85">
        <f t="shared" si="0"/>
        <v>0</v>
      </c>
      <c r="G21" s="21"/>
      <c r="M21" s="40">
        <f t="shared" si="1"/>
        <v>0</v>
      </c>
      <c r="N21" s="40"/>
      <c r="O21" s="40"/>
    </row>
    <row r="22" spans="1:15" ht="14.1" customHeight="1" x14ac:dyDescent="0.15">
      <c r="A22" s="22"/>
      <c r="B22" s="23"/>
      <c r="C22" s="20" t="s">
        <v>2</v>
      </c>
      <c r="D22" s="42"/>
      <c r="E22" s="86"/>
      <c r="F22" s="85">
        <f t="shared" si="0"/>
        <v>0</v>
      </c>
      <c r="G22" s="21"/>
      <c r="M22" s="40">
        <f t="shared" si="1"/>
        <v>0</v>
      </c>
      <c r="N22" s="40"/>
      <c r="O22" s="40"/>
    </row>
    <row r="23" spans="1:15" ht="14.1" customHeight="1" x14ac:dyDescent="0.15">
      <c r="A23" s="22" t="s">
        <v>704</v>
      </c>
      <c r="B23" s="24" t="s">
        <v>46</v>
      </c>
      <c r="C23" s="20" t="s">
        <v>2</v>
      </c>
      <c r="D23" s="42"/>
      <c r="E23" s="86"/>
      <c r="F23" s="85">
        <f t="shared" si="0"/>
        <v>0</v>
      </c>
      <c r="G23" s="21"/>
      <c r="M23" s="40">
        <f t="shared" si="1"/>
        <v>0</v>
      </c>
      <c r="N23" s="40"/>
      <c r="O23" s="40"/>
    </row>
    <row r="24" spans="1:15" ht="14.1" customHeight="1" x14ac:dyDescent="0.15">
      <c r="A24" s="22"/>
      <c r="B24" s="23"/>
      <c r="C24" s="20" t="s">
        <v>2</v>
      </c>
      <c r="D24" s="42"/>
      <c r="E24" s="86"/>
      <c r="F24" s="85">
        <f t="shared" si="0"/>
        <v>0</v>
      </c>
      <c r="G24" s="21"/>
      <c r="M24" s="40">
        <f t="shared" si="1"/>
        <v>0</v>
      </c>
      <c r="N24" s="40"/>
      <c r="O24" s="40"/>
    </row>
    <row r="25" spans="1:15" ht="14.1" customHeight="1" x14ac:dyDescent="0.15">
      <c r="A25" s="17"/>
      <c r="B25" s="23"/>
      <c r="C25" s="20" t="s">
        <v>2</v>
      </c>
      <c r="D25" s="42"/>
      <c r="E25" s="86"/>
      <c r="F25" s="85">
        <f t="shared" si="0"/>
        <v>0</v>
      </c>
      <c r="G25" s="21"/>
      <c r="M25" s="40">
        <f t="shared" si="1"/>
        <v>0</v>
      </c>
      <c r="N25" s="40"/>
      <c r="O25" s="40"/>
    </row>
    <row r="26" spans="1:15" ht="14.1" customHeight="1" x14ac:dyDescent="0.15">
      <c r="A26" s="17"/>
      <c r="B26" s="23"/>
      <c r="C26" s="57" t="s">
        <v>664</v>
      </c>
      <c r="D26" s="42">
        <f>SUM(D11:D25)</f>
        <v>1550387.4907228299</v>
      </c>
      <c r="E26" s="42">
        <f>SUM(E11:E25)</f>
        <v>687684.96472092008</v>
      </c>
      <c r="F26" s="85">
        <f t="shared" si="0"/>
        <v>2238072.4554437501</v>
      </c>
      <c r="G26" s="21"/>
      <c r="M26" s="40">
        <f t="shared" si="1"/>
        <v>0</v>
      </c>
      <c r="N26" s="40"/>
      <c r="O26" s="40"/>
    </row>
    <row r="27" spans="1:15" ht="14.1" customHeight="1" x14ac:dyDescent="0.15">
      <c r="A27" s="17"/>
      <c r="B27" s="102" t="s">
        <v>688</v>
      </c>
      <c r="C27" s="103"/>
      <c r="D27" s="42">
        <f>D7+D10+D26</f>
        <v>12828729.490722829</v>
      </c>
      <c r="E27" s="42">
        <f>E7+E10+E26</f>
        <v>5631756.9647209197</v>
      </c>
      <c r="F27" s="85">
        <f t="shared" si="0"/>
        <v>18460486.455443747</v>
      </c>
      <c r="G27" s="21"/>
      <c r="M27" s="40">
        <f t="shared" si="1"/>
        <v>0</v>
      </c>
      <c r="N27" s="40"/>
      <c r="O27" s="40"/>
    </row>
    <row r="28" spans="1:15" ht="14.1" customHeight="1" x14ac:dyDescent="0.15">
      <c r="A28" s="104" t="s">
        <v>670</v>
      </c>
      <c r="B28" s="105"/>
      <c r="C28" s="105"/>
      <c r="D28" s="42">
        <f>D27*8%</f>
        <v>1026298.3592578263</v>
      </c>
      <c r="E28" s="42">
        <f>E27*8%</f>
        <v>450540.55717767356</v>
      </c>
      <c r="F28" s="85">
        <f t="shared" si="0"/>
        <v>1476838.9164354999</v>
      </c>
      <c r="G28" s="21" t="s">
        <v>706</v>
      </c>
      <c r="K28" s="9">
        <v>8</v>
      </c>
      <c r="L28" s="9">
        <v>1</v>
      </c>
      <c r="M28" s="40">
        <f t="shared" si="1"/>
        <v>1026298.3592578263</v>
      </c>
      <c r="N28" s="40"/>
      <c r="O28" s="40"/>
    </row>
    <row r="29" spans="1:15" ht="14.1" customHeight="1" x14ac:dyDescent="0.15">
      <c r="A29" s="104" t="s">
        <v>671</v>
      </c>
      <c r="B29" s="105"/>
      <c r="C29" s="105"/>
      <c r="D29" s="42">
        <f>(D10+D26+D28)*15%</f>
        <v>1599155.8274970984</v>
      </c>
      <c r="E29" s="42">
        <f>(E10+E26+E28)*15%</f>
        <v>713640.82828478899</v>
      </c>
      <c r="F29" s="85">
        <f t="shared" si="0"/>
        <v>2312796.6557818875</v>
      </c>
      <c r="G29" s="21" t="s">
        <v>685</v>
      </c>
      <c r="K29" s="9">
        <v>15</v>
      </c>
      <c r="L29" s="9">
        <v>1</v>
      </c>
      <c r="M29" s="40">
        <f t="shared" si="1"/>
        <v>1599155.8274970984</v>
      </c>
      <c r="N29" s="40">
        <f>TRUNC((D10+D26+D28)*K29/100)</f>
        <v>1599155</v>
      </c>
      <c r="O29" s="40">
        <v>10000</v>
      </c>
    </row>
    <row r="30" spans="1:15" ht="14.1" customHeight="1" x14ac:dyDescent="0.15">
      <c r="A30" s="104" t="s">
        <v>686</v>
      </c>
      <c r="B30" s="105"/>
      <c r="C30" s="105"/>
      <c r="D30" s="42">
        <f>TRUNC((D7+D10+D26+D28+D29)*$K$30/100)</f>
        <v>40918</v>
      </c>
      <c r="E30" s="42">
        <f>TRUNC((E7+E10+E26+E28+E29)*$K$30/100)</f>
        <v>17993</v>
      </c>
      <c r="F30" s="85">
        <f t="shared" si="0"/>
        <v>58911</v>
      </c>
      <c r="G30" s="21" t="s">
        <v>687</v>
      </c>
      <c r="K30" s="9">
        <v>0.26477000000000001</v>
      </c>
      <c r="L30" s="9">
        <v>1</v>
      </c>
      <c r="M30" s="40">
        <f t="shared" si="1"/>
        <v>40918</v>
      </c>
      <c r="N30" s="40"/>
      <c r="O30" s="40"/>
    </row>
    <row r="31" spans="1:15" ht="14.1" customHeight="1" x14ac:dyDescent="0.15">
      <c r="A31" s="104" t="s">
        <v>672</v>
      </c>
      <c r="B31" s="105"/>
      <c r="C31" s="105"/>
      <c r="D31" s="42">
        <f>TRUNC(D27+D28+D29+D30,-3)</f>
        <v>15495000</v>
      </c>
      <c r="E31" s="42">
        <f>TRUNC(E27+E28+E29+E30,-3)</f>
        <v>6813000</v>
      </c>
      <c r="F31" s="85">
        <f t="shared" si="0"/>
        <v>22308000</v>
      </c>
      <c r="G31" s="21" t="s">
        <v>705</v>
      </c>
      <c r="M31" s="40">
        <f t="shared" si="1"/>
        <v>0</v>
      </c>
      <c r="N31" s="40"/>
      <c r="O31" s="40"/>
    </row>
    <row r="32" spans="1:15" ht="14.1" customHeight="1" x14ac:dyDescent="0.15">
      <c r="A32" s="104" t="s">
        <v>673</v>
      </c>
      <c r="B32" s="105"/>
      <c r="C32" s="105"/>
      <c r="D32" s="42">
        <f>TRUNC(D31*$K$32/100)</f>
        <v>1549500</v>
      </c>
      <c r="E32" s="42">
        <f>TRUNC(E31*$K$32/100)</f>
        <v>681300</v>
      </c>
      <c r="F32" s="85">
        <f t="shared" si="0"/>
        <v>2230800</v>
      </c>
      <c r="G32" s="21"/>
      <c r="K32" s="9">
        <v>10</v>
      </c>
      <c r="L32" s="9">
        <v>1</v>
      </c>
      <c r="M32" s="40">
        <f t="shared" si="1"/>
        <v>1549500</v>
      </c>
      <c r="N32" s="40"/>
      <c r="O32" s="40"/>
    </row>
    <row r="33" spans="1:15" ht="14.1" customHeight="1" x14ac:dyDescent="0.15">
      <c r="A33" s="104" t="s">
        <v>2</v>
      </c>
      <c r="B33" s="105"/>
      <c r="C33" s="105"/>
      <c r="D33" s="42"/>
      <c r="E33" s="86"/>
      <c r="F33" s="85">
        <f t="shared" si="0"/>
        <v>0</v>
      </c>
      <c r="G33" s="21"/>
      <c r="M33" s="40">
        <f t="shared" si="1"/>
        <v>0</v>
      </c>
      <c r="N33" s="40"/>
      <c r="O33" s="40"/>
    </row>
    <row r="34" spans="1:15" ht="14.1" customHeight="1" x14ac:dyDescent="0.15">
      <c r="A34" s="104" t="s">
        <v>2</v>
      </c>
      <c r="B34" s="105"/>
      <c r="C34" s="105"/>
      <c r="D34" s="42"/>
      <c r="E34" s="86"/>
      <c r="F34" s="85">
        <f t="shared" si="0"/>
        <v>0</v>
      </c>
      <c r="G34" s="21"/>
      <c r="M34" s="40">
        <f t="shared" si="1"/>
        <v>0</v>
      </c>
      <c r="N34" s="40"/>
      <c r="O34" s="40"/>
    </row>
    <row r="35" spans="1:15" ht="14.1" customHeight="1" x14ac:dyDescent="0.15">
      <c r="A35" s="104" t="s">
        <v>2</v>
      </c>
      <c r="B35" s="105"/>
      <c r="C35" s="105"/>
      <c r="D35" s="42"/>
      <c r="E35" s="86"/>
      <c r="F35" s="85">
        <f t="shared" si="0"/>
        <v>0</v>
      </c>
      <c r="G35" s="21"/>
      <c r="M35" s="40">
        <f t="shared" si="1"/>
        <v>0</v>
      </c>
      <c r="N35" s="40"/>
      <c r="O35" s="40"/>
    </row>
    <row r="36" spans="1:15" ht="14.1" customHeight="1" thickBot="1" x14ac:dyDescent="0.2">
      <c r="A36" s="106" t="s">
        <v>674</v>
      </c>
      <c r="B36" s="107"/>
      <c r="C36" s="107"/>
      <c r="D36" s="66">
        <f>TRUNC(SUM(D31:D35),-3)</f>
        <v>17044000</v>
      </c>
      <c r="E36" s="66">
        <f>TRUNC(SUM(E31:E35),-3)</f>
        <v>7494000</v>
      </c>
      <c r="F36" s="66">
        <f t="shared" si="0"/>
        <v>24538000</v>
      </c>
      <c r="G36" s="67" t="s">
        <v>840</v>
      </c>
      <c r="M36" s="40">
        <f>SUM(M5:M35)</f>
        <v>16437939.186754925</v>
      </c>
      <c r="N36" s="40"/>
      <c r="O36" s="40"/>
    </row>
    <row r="37" spans="1:15" ht="14.1" customHeight="1" x14ac:dyDescent="0.15">
      <c r="M37" s="40"/>
      <c r="N37" s="40"/>
      <c r="O37" s="40"/>
    </row>
    <row r="38" spans="1:15" x14ac:dyDescent="0.15">
      <c r="M38" s="40"/>
      <c r="N38" s="40"/>
      <c r="O38" s="40"/>
    </row>
    <row r="39" spans="1:15" x14ac:dyDescent="0.15">
      <c r="M39" s="40"/>
      <c r="N39" s="40"/>
      <c r="O39" s="40"/>
    </row>
    <row r="40" spans="1:15" x14ac:dyDescent="0.15">
      <c r="M40" s="40"/>
      <c r="N40" s="40"/>
      <c r="O40" s="40"/>
    </row>
    <row r="41" spans="1:15" x14ac:dyDescent="0.15">
      <c r="M41" s="40"/>
      <c r="N41" s="40"/>
      <c r="O41" s="40"/>
    </row>
    <row r="42" spans="1:15" x14ac:dyDescent="0.15">
      <c r="M42" s="40"/>
      <c r="N42" s="40"/>
      <c r="O42" s="40"/>
    </row>
    <row r="43" spans="1:15" x14ac:dyDescent="0.15">
      <c r="M43" s="40"/>
      <c r="N43" s="40"/>
      <c r="O43" s="40"/>
    </row>
    <row r="44" spans="1:15" x14ac:dyDescent="0.15">
      <c r="M44" s="40"/>
      <c r="N44" s="40"/>
      <c r="O44" s="40"/>
    </row>
    <row r="45" spans="1:15" x14ac:dyDescent="0.15">
      <c r="M45" s="40"/>
      <c r="N45" s="40"/>
      <c r="O45" s="40"/>
    </row>
    <row r="46" spans="1:15" x14ac:dyDescent="0.15">
      <c r="M46" s="40"/>
      <c r="N46" s="40"/>
      <c r="O46" s="40"/>
    </row>
    <row r="47" spans="1:15" x14ac:dyDescent="0.15">
      <c r="M47" s="40"/>
      <c r="N47" s="40"/>
      <c r="O47" s="40"/>
    </row>
    <row r="48" spans="1:15" x14ac:dyDescent="0.15">
      <c r="M48" s="40"/>
      <c r="N48" s="40"/>
      <c r="O48" s="40"/>
    </row>
    <row r="49" spans="13:15" x14ac:dyDescent="0.15">
      <c r="M49" s="40"/>
      <c r="N49" s="40"/>
      <c r="O49" s="40"/>
    </row>
    <row r="50" spans="13:15" x14ac:dyDescent="0.15">
      <c r="M50" s="40"/>
      <c r="N50" s="40"/>
      <c r="O50" s="40"/>
    </row>
    <row r="51" spans="13:15" x14ac:dyDescent="0.15">
      <c r="M51" s="40"/>
      <c r="N51" s="40"/>
      <c r="O51" s="40"/>
    </row>
    <row r="52" spans="13:15" x14ac:dyDescent="0.15">
      <c r="M52" s="40"/>
      <c r="N52" s="40"/>
      <c r="O52" s="40"/>
    </row>
    <row r="53" spans="13:15" x14ac:dyDescent="0.15">
      <c r="M53" s="40"/>
      <c r="N53" s="40"/>
      <c r="O53" s="40"/>
    </row>
  </sheetData>
  <mergeCells count="19">
    <mergeCell ref="B27:C27"/>
    <mergeCell ref="A35:C35"/>
    <mergeCell ref="A36:C36"/>
    <mergeCell ref="A33:C33"/>
    <mergeCell ref="A28:C28"/>
    <mergeCell ref="A29:C29"/>
    <mergeCell ref="A30:C30"/>
    <mergeCell ref="A34:C34"/>
    <mergeCell ref="A31:C31"/>
    <mergeCell ref="A32:C32"/>
    <mergeCell ref="C2:D2"/>
    <mergeCell ref="B5:B7"/>
    <mergeCell ref="B8:B10"/>
    <mergeCell ref="A1:G1"/>
    <mergeCell ref="A2:B2"/>
    <mergeCell ref="D3:F3"/>
    <mergeCell ref="A3:B4"/>
    <mergeCell ref="C3:C4"/>
    <mergeCell ref="G3:G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scale="7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1"/>
  <sheetViews>
    <sheetView view="pageBreakPreview" topLeftCell="D1" zoomScaleNormal="100" zoomScaleSheetLayoutView="100" workbookViewId="0">
      <pane ySplit="3" topLeftCell="A4" activePane="bottomLeft" state="frozen"/>
      <selection activeCell="E39" sqref="E39"/>
      <selection pane="bottomLeft" activeCell="L11" sqref="L11"/>
    </sheetView>
  </sheetViews>
  <sheetFormatPr defaultRowHeight="20.45" customHeight="1" x14ac:dyDescent="0.15"/>
  <cols>
    <col min="1" max="1" width="5.77734375" style="2" hidden="1" customWidth="1"/>
    <col min="2" max="2" width="6.5546875" style="13" hidden="1" customWidth="1"/>
    <col min="3" max="3" width="13.6640625" style="13" hidden="1" customWidth="1"/>
    <col min="4" max="4" width="36.21875" style="13" customWidth="1"/>
    <col min="5" max="5" width="9.109375" style="2" hidden="1" customWidth="1"/>
    <col min="6" max="6" width="4.21875" style="27" customWidth="1"/>
    <col min="7" max="7" width="4.6640625" style="34" customWidth="1"/>
    <col min="8" max="8" width="13" style="34" customWidth="1"/>
    <col min="9" max="9" width="13.109375" style="34" customWidth="1"/>
    <col min="10" max="10" width="5.109375" style="34" hidden="1" customWidth="1"/>
    <col min="11" max="11" width="11.21875" style="34" bestFit="1" customWidth="1"/>
    <col min="12" max="12" width="11.5546875" style="34" customWidth="1"/>
    <col min="13" max="14" width="9.44140625" style="34" customWidth="1"/>
    <col min="15" max="15" width="8.77734375" style="34" hidden="1" customWidth="1"/>
    <col min="16" max="16" width="13.21875" style="34" customWidth="1"/>
    <col min="17" max="17" width="10.44140625" style="13" customWidth="1"/>
    <col min="18" max="16384" width="8.88671875" style="2"/>
  </cols>
  <sheetData>
    <row r="1" spans="1:27" ht="20.45" customHeight="1" x14ac:dyDescent="0.15">
      <c r="A1" s="2" t="s">
        <v>358</v>
      </c>
      <c r="B1" s="13" t="s">
        <v>542</v>
      </c>
      <c r="C1" s="13" t="s">
        <v>660</v>
      </c>
      <c r="D1" s="112" t="s">
        <v>831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AA1" s="2" t="s">
        <v>156</v>
      </c>
    </row>
    <row r="2" spans="1:27" s="14" customFormat="1" ht="20.45" customHeight="1" x14ac:dyDescent="0.15">
      <c r="A2" s="114" t="s">
        <v>57</v>
      </c>
      <c r="B2" s="114" t="s">
        <v>27</v>
      </c>
      <c r="C2" s="114" t="s">
        <v>34</v>
      </c>
      <c r="D2" s="115" t="s">
        <v>62</v>
      </c>
      <c r="E2" s="117" t="s">
        <v>28</v>
      </c>
      <c r="F2" s="117" t="s">
        <v>0</v>
      </c>
      <c r="G2" s="111" t="s">
        <v>1</v>
      </c>
      <c r="H2" s="111" t="s">
        <v>29</v>
      </c>
      <c r="I2" s="111"/>
      <c r="J2" s="111" t="s">
        <v>30</v>
      </c>
      <c r="K2" s="111"/>
      <c r="L2" s="111"/>
      <c r="M2" s="111" t="s">
        <v>31</v>
      </c>
      <c r="N2" s="111"/>
      <c r="O2" s="53"/>
      <c r="P2" s="111" t="s">
        <v>35</v>
      </c>
      <c r="Q2" s="115" t="s">
        <v>33</v>
      </c>
    </row>
    <row r="3" spans="1:27" s="14" customFormat="1" ht="20.45" customHeight="1" x14ac:dyDescent="0.15">
      <c r="A3" s="114"/>
      <c r="B3" s="114"/>
      <c r="C3" s="114"/>
      <c r="D3" s="116"/>
      <c r="E3" s="118"/>
      <c r="F3" s="118"/>
      <c r="G3" s="119"/>
      <c r="H3" s="59" t="s">
        <v>36</v>
      </c>
      <c r="I3" s="59" t="s">
        <v>37</v>
      </c>
      <c r="J3" s="59" t="s">
        <v>1</v>
      </c>
      <c r="K3" s="59" t="s">
        <v>36</v>
      </c>
      <c r="L3" s="59" t="s">
        <v>37</v>
      </c>
      <c r="M3" s="59" t="s">
        <v>38</v>
      </c>
      <c r="N3" s="59" t="s">
        <v>37</v>
      </c>
      <c r="O3" s="59" t="s">
        <v>39</v>
      </c>
      <c r="P3" s="119"/>
      <c r="Q3" s="116"/>
    </row>
    <row r="4" spans="1:27" ht="20.45" customHeight="1" x14ac:dyDescent="0.15">
      <c r="B4" s="13" t="s">
        <v>363</v>
      </c>
      <c r="D4" s="108" t="s">
        <v>827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10"/>
    </row>
    <row r="5" spans="1:27" ht="20.45" customHeight="1" x14ac:dyDescent="0.15">
      <c r="B5" s="13" t="s">
        <v>661</v>
      </c>
      <c r="D5" s="12" t="s">
        <v>828</v>
      </c>
      <c r="E5" s="15"/>
      <c r="F5" s="28" t="s">
        <v>372</v>
      </c>
      <c r="G5" s="36">
        <v>1</v>
      </c>
      <c r="H5" s="36">
        <f>총괄표!I55</f>
        <v>3193989</v>
      </c>
      <c r="I5" s="36">
        <f t="shared" ref="I5:I28" si="0">G5*H5</f>
        <v>3193989</v>
      </c>
      <c r="J5" s="36"/>
      <c r="K5" s="36">
        <f>총괄표!L55</f>
        <v>6880301</v>
      </c>
      <c r="L5" s="36">
        <f t="shared" ref="L5:L28" si="1">G5*K5</f>
        <v>6880301</v>
      </c>
      <c r="M5" s="36">
        <f>총괄표!N55</f>
        <v>2595</v>
      </c>
      <c r="N5" s="36">
        <f t="shared" ref="N5:N28" si="2">G5*M5</f>
        <v>2595</v>
      </c>
      <c r="O5" s="36"/>
      <c r="P5" s="36">
        <f t="shared" ref="P5:P28" si="3">SUM(I5,L5,N5)</f>
        <v>10076885</v>
      </c>
      <c r="Q5" s="12"/>
    </row>
    <row r="6" spans="1:27" ht="20.45" customHeight="1" x14ac:dyDescent="0.15">
      <c r="D6" s="12"/>
      <c r="E6" s="15"/>
      <c r="F6" s="28"/>
      <c r="G6" s="36"/>
      <c r="H6" s="36"/>
      <c r="I6" s="36">
        <f t="shared" si="0"/>
        <v>0</v>
      </c>
      <c r="J6" s="36"/>
      <c r="K6" s="36"/>
      <c r="L6" s="36">
        <f t="shared" si="1"/>
        <v>0</v>
      </c>
      <c r="M6" s="36"/>
      <c r="N6" s="36">
        <f t="shared" si="2"/>
        <v>0</v>
      </c>
      <c r="O6" s="36"/>
      <c r="P6" s="36">
        <f t="shared" si="3"/>
        <v>0</v>
      </c>
      <c r="Q6" s="12"/>
    </row>
    <row r="7" spans="1:27" ht="20.45" customHeight="1" x14ac:dyDescent="0.15">
      <c r="D7" s="108" t="s">
        <v>829</v>
      </c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10"/>
    </row>
    <row r="8" spans="1:27" ht="20.45" customHeight="1" x14ac:dyDescent="0.15">
      <c r="D8" s="12" t="s">
        <v>828</v>
      </c>
      <c r="E8" s="15"/>
      <c r="F8" s="28" t="s">
        <v>372</v>
      </c>
      <c r="G8" s="36">
        <v>1</v>
      </c>
      <c r="H8" s="36">
        <f>I81</f>
        <v>1324692</v>
      </c>
      <c r="I8" s="36">
        <f t="shared" ref="I8" si="4">G8*H8</f>
        <v>1324692</v>
      </c>
      <c r="J8" s="36"/>
      <c r="K8" s="36">
        <f>L81</f>
        <v>3080324</v>
      </c>
      <c r="L8" s="36">
        <f t="shared" ref="L8" si="5">G8*K8</f>
        <v>3080324</v>
      </c>
      <c r="M8" s="36"/>
      <c r="N8" s="36">
        <f t="shared" ref="N8" si="6">G8*M8</f>
        <v>0</v>
      </c>
      <c r="O8" s="36"/>
      <c r="P8" s="36">
        <f t="shared" ref="P8" si="7">SUM(I8,L8,N8)</f>
        <v>4405016</v>
      </c>
      <c r="Q8" s="12"/>
    </row>
    <row r="9" spans="1:27" ht="20.45" customHeight="1" x14ac:dyDescent="0.15">
      <c r="D9" s="12"/>
      <c r="E9" s="15"/>
      <c r="F9" s="28"/>
      <c r="G9" s="36"/>
      <c r="H9" s="36"/>
      <c r="I9" s="36">
        <f t="shared" si="0"/>
        <v>0</v>
      </c>
      <c r="J9" s="36"/>
      <c r="K9" s="36"/>
      <c r="L9" s="36">
        <f t="shared" si="1"/>
        <v>0</v>
      </c>
      <c r="M9" s="36"/>
      <c r="N9" s="36">
        <f t="shared" si="2"/>
        <v>0</v>
      </c>
      <c r="O9" s="36"/>
      <c r="P9" s="36">
        <f t="shared" si="3"/>
        <v>0</v>
      </c>
      <c r="Q9" s="12"/>
    </row>
    <row r="10" spans="1:27" ht="20.45" customHeight="1" x14ac:dyDescent="0.15">
      <c r="D10" s="12"/>
      <c r="E10" s="15"/>
      <c r="F10" s="28"/>
      <c r="G10" s="36"/>
      <c r="H10" s="36"/>
      <c r="I10" s="36">
        <f t="shared" si="0"/>
        <v>0</v>
      </c>
      <c r="J10" s="36"/>
      <c r="K10" s="36"/>
      <c r="L10" s="36">
        <f t="shared" si="1"/>
        <v>0</v>
      </c>
      <c r="M10" s="36"/>
      <c r="N10" s="36">
        <f t="shared" si="2"/>
        <v>0</v>
      </c>
      <c r="O10" s="36"/>
      <c r="P10" s="36">
        <f t="shared" si="3"/>
        <v>0</v>
      </c>
      <c r="Q10" s="12"/>
    </row>
    <row r="11" spans="1:27" ht="20.45" customHeight="1" x14ac:dyDescent="0.15">
      <c r="D11" s="12"/>
      <c r="E11" s="15"/>
      <c r="F11" s="28"/>
      <c r="G11" s="36"/>
      <c r="H11" s="36"/>
      <c r="I11" s="36">
        <f t="shared" si="0"/>
        <v>0</v>
      </c>
      <c r="J11" s="36"/>
      <c r="K11" s="36"/>
      <c r="L11" s="36">
        <f t="shared" si="1"/>
        <v>0</v>
      </c>
      <c r="M11" s="36"/>
      <c r="N11" s="36">
        <f t="shared" si="2"/>
        <v>0</v>
      </c>
      <c r="O11" s="36"/>
      <c r="P11" s="36">
        <f t="shared" si="3"/>
        <v>0</v>
      </c>
      <c r="Q11" s="12"/>
    </row>
    <row r="12" spans="1:27" ht="20.45" customHeight="1" x14ac:dyDescent="0.15">
      <c r="D12" s="12"/>
      <c r="E12" s="15"/>
      <c r="F12" s="28"/>
      <c r="G12" s="36"/>
      <c r="H12" s="36"/>
      <c r="I12" s="36">
        <f t="shared" si="0"/>
        <v>0</v>
      </c>
      <c r="J12" s="36"/>
      <c r="K12" s="36"/>
      <c r="L12" s="36">
        <f t="shared" si="1"/>
        <v>0</v>
      </c>
      <c r="M12" s="36"/>
      <c r="N12" s="36">
        <f t="shared" si="2"/>
        <v>0</v>
      </c>
      <c r="O12" s="36"/>
      <c r="P12" s="36">
        <f t="shared" si="3"/>
        <v>0</v>
      </c>
      <c r="Q12" s="12"/>
    </row>
    <row r="13" spans="1:27" ht="20.45" customHeight="1" x14ac:dyDescent="0.15">
      <c r="D13" s="12"/>
      <c r="E13" s="15"/>
      <c r="F13" s="28"/>
      <c r="G13" s="36"/>
      <c r="H13" s="36"/>
      <c r="I13" s="36">
        <f t="shared" si="0"/>
        <v>0</v>
      </c>
      <c r="J13" s="36"/>
      <c r="K13" s="36"/>
      <c r="L13" s="36">
        <f t="shared" si="1"/>
        <v>0</v>
      </c>
      <c r="M13" s="36"/>
      <c r="N13" s="36">
        <f t="shared" si="2"/>
        <v>0</v>
      </c>
      <c r="O13" s="36"/>
      <c r="P13" s="36">
        <f t="shared" si="3"/>
        <v>0</v>
      </c>
      <c r="Q13" s="12"/>
    </row>
    <row r="14" spans="1:27" ht="20.45" customHeight="1" x14ac:dyDescent="0.15">
      <c r="D14" s="12"/>
      <c r="E14" s="15"/>
      <c r="F14" s="28"/>
      <c r="G14" s="36"/>
      <c r="H14" s="36"/>
      <c r="I14" s="36">
        <f t="shared" si="0"/>
        <v>0</v>
      </c>
      <c r="J14" s="36"/>
      <c r="K14" s="36"/>
      <c r="L14" s="36">
        <f t="shared" si="1"/>
        <v>0</v>
      </c>
      <c r="M14" s="36"/>
      <c r="N14" s="36">
        <f t="shared" si="2"/>
        <v>0</v>
      </c>
      <c r="O14" s="36"/>
      <c r="P14" s="36">
        <f t="shared" si="3"/>
        <v>0</v>
      </c>
      <c r="Q14" s="12"/>
    </row>
    <row r="15" spans="1:27" ht="20.45" customHeight="1" x14ac:dyDescent="0.15">
      <c r="D15" s="12"/>
      <c r="E15" s="15"/>
      <c r="F15" s="28"/>
      <c r="G15" s="36"/>
      <c r="H15" s="36"/>
      <c r="I15" s="36">
        <f t="shared" si="0"/>
        <v>0</v>
      </c>
      <c r="J15" s="36"/>
      <c r="K15" s="36"/>
      <c r="L15" s="36">
        <f t="shared" si="1"/>
        <v>0</v>
      </c>
      <c r="M15" s="36"/>
      <c r="N15" s="36">
        <f t="shared" si="2"/>
        <v>0</v>
      </c>
      <c r="O15" s="36"/>
      <c r="P15" s="36">
        <f t="shared" si="3"/>
        <v>0</v>
      </c>
      <c r="Q15" s="12"/>
    </row>
    <row r="16" spans="1:27" ht="20.45" customHeight="1" x14ac:dyDescent="0.15">
      <c r="D16" s="12"/>
      <c r="E16" s="15"/>
      <c r="F16" s="28"/>
      <c r="G16" s="36"/>
      <c r="H16" s="36"/>
      <c r="I16" s="36">
        <f t="shared" si="0"/>
        <v>0</v>
      </c>
      <c r="J16" s="36"/>
      <c r="K16" s="36"/>
      <c r="L16" s="36">
        <f t="shared" si="1"/>
        <v>0</v>
      </c>
      <c r="M16" s="36"/>
      <c r="N16" s="36">
        <f t="shared" si="2"/>
        <v>0</v>
      </c>
      <c r="O16" s="36"/>
      <c r="P16" s="36">
        <f t="shared" si="3"/>
        <v>0</v>
      </c>
      <c r="Q16" s="12"/>
    </row>
    <row r="17" spans="2:17" ht="20.45" customHeight="1" x14ac:dyDescent="0.15">
      <c r="D17" s="12"/>
      <c r="E17" s="15"/>
      <c r="F17" s="28"/>
      <c r="G17" s="36"/>
      <c r="H17" s="36"/>
      <c r="I17" s="36">
        <f t="shared" si="0"/>
        <v>0</v>
      </c>
      <c r="J17" s="36"/>
      <c r="K17" s="36"/>
      <c r="L17" s="36">
        <f t="shared" si="1"/>
        <v>0</v>
      </c>
      <c r="M17" s="36"/>
      <c r="N17" s="36">
        <f t="shared" si="2"/>
        <v>0</v>
      </c>
      <c r="O17" s="36"/>
      <c r="P17" s="36">
        <f t="shared" si="3"/>
        <v>0</v>
      </c>
      <c r="Q17" s="12"/>
    </row>
    <row r="18" spans="2:17" ht="20.45" customHeight="1" x14ac:dyDescent="0.15">
      <c r="D18" s="12"/>
      <c r="E18" s="15"/>
      <c r="F18" s="28"/>
      <c r="G18" s="36"/>
      <c r="H18" s="36"/>
      <c r="I18" s="36">
        <f t="shared" si="0"/>
        <v>0</v>
      </c>
      <c r="J18" s="36"/>
      <c r="K18" s="36"/>
      <c r="L18" s="36">
        <f t="shared" si="1"/>
        <v>0</v>
      </c>
      <c r="M18" s="36"/>
      <c r="N18" s="36">
        <f t="shared" si="2"/>
        <v>0</v>
      </c>
      <c r="O18" s="36"/>
      <c r="P18" s="36">
        <f t="shared" si="3"/>
        <v>0</v>
      </c>
      <c r="Q18" s="12"/>
    </row>
    <row r="19" spans="2:17" ht="20.45" customHeight="1" x14ac:dyDescent="0.15">
      <c r="D19" s="12"/>
      <c r="E19" s="15"/>
      <c r="F19" s="28"/>
      <c r="G19" s="36"/>
      <c r="H19" s="36"/>
      <c r="I19" s="36">
        <f t="shared" si="0"/>
        <v>0</v>
      </c>
      <c r="J19" s="36"/>
      <c r="K19" s="36"/>
      <c r="L19" s="36">
        <f t="shared" si="1"/>
        <v>0</v>
      </c>
      <c r="M19" s="36"/>
      <c r="N19" s="36">
        <f t="shared" si="2"/>
        <v>0</v>
      </c>
      <c r="O19" s="36"/>
      <c r="P19" s="36">
        <f t="shared" si="3"/>
        <v>0</v>
      </c>
      <c r="Q19" s="12"/>
    </row>
    <row r="20" spans="2:17" ht="20.45" customHeight="1" x14ac:dyDescent="0.15">
      <c r="D20" s="12"/>
      <c r="E20" s="15"/>
      <c r="F20" s="28"/>
      <c r="G20" s="36"/>
      <c r="H20" s="36"/>
      <c r="I20" s="36">
        <f t="shared" si="0"/>
        <v>0</v>
      </c>
      <c r="J20" s="36"/>
      <c r="K20" s="36"/>
      <c r="L20" s="36">
        <f t="shared" si="1"/>
        <v>0</v>
      </c>
      <c r="M20" s="36"/>
      <c r="N20" s="36">
        <f t="shared" si="2"/>
        <v>0</v>
      </c>
      <c r="O20" s="36"/>
      <c r="P20" s="36">
        <f t="shared" si="3"/>
        <v>0</v>
      </c>
      <c r="Q20" s="12"/>
    </row>
    <row r="21" spans="2:17" ht="20.45" customHeight="1" x14ac:dyDescent="0.15">
      <c r="D21" s="12"/>
      <c r="E21" s="15"/>
      <c r="F21" s="28"/>
      <c r="G21" s="36"/>
      <c r="H21" s="36"/>
      <c r="I21" s="36">
        <f t="shared" si="0"/>
        <v>0</v>
      </c>
      <c r="J21" s="36"/>
      <c r="K21" s="36"/>
      <c r="L21" s="36">
        <f t="shared" si="1"/>
        <v>0</v>
      </c>
      <c r="M21" s="36"/>
      <c r="N21" s="36">
        <f t="shared" si="2"/>
        <v>0</v>
      </c>
      <c r="O21" s="36"/>
      <c r="P21" s="36">
        <f t="shared" si="3"/>
        <v>0</v>
      </c>
      <c r="Q21" s="12"/>
    </row>
    <row r="22" spans="2:17" ht="20.45" customHeight="1" x14ac:dyDescent="0.15">
      <c r="D22" s="12"/>
      <c r="E22" s="15"/>
      <c r="F22" s="28"/>
      <c r="G22" s="36"/>
      <c r="H22" s="36"/>
      <c r="I22" s="36">
        <f t="shared" si="0"/>
        <v>0</v>
      </c>
      <c r="J22" s="36"/>
      <c r="K22" s="36"/>
      <c r="L22" s="36">
        <f t="shared" si="1"/>
        <v>0</v>
      </c>
      <c r="M22" s="36"/>
      <c r="N22" s="36">
        <f t="shared" si="2"/>
        <v>0</v>
      </c>
      <c r="O22" s="36"/>
      <c r="P22" s="36">
        <f t="shared" si="3"/>
        <v>0</v>
      </c>
      <c r="Q22" s="12"/>
    </row>
    <row r="23" spans="2:17" ht="20.45" customHeight="1" x14ac:dyDescent="0.15">
      <c r="D23" s="12"/>
      <c r="E23" s="15"/>
      <c r="F23" s="28"/>
      <c r="G23" s="36"/>
      <c r="H23" s="36"/>
      <c r="I23" s="36">
        <f t="shared" si="0"/>
        <v>0</v>
      </c>
      <c r="J23" s="36"/>
      <c r="K23" s="36"/>
      <c r="L23" s="36">
        <f t="shared" si="1"/>
        <v>0</v>
      </c>
      <c r="M23" s="36"/>
      <c r="N23" s="36">
        <f t="shared" si="2"/>
        <v>0</v>
      </c>
      <c r="O23" s="36"/>
      <c r="P23" s="36">
        <f t="shared" si="3"/>
        <v>0</v>
      </c>
      <c r="Q23" s="12"/>
    </row>
    <row r="24" spans="2:17" ht="20.45" customHeight="1" x14ac:dyDescent="0.15">
      <c r="D24" s="12"/>
      <c r="E24" s="15"/>
      <c r="F24" s="28"/>
      <c r="G24" s="36"/>
      <c r="H24" s="36"/>
      <c r="I24" s="36">
        <f t="shared" si="0"/>
        <v>0</v>
      </c>
      <c r="J24" s="36"/>
      <c r="K24" s="36"/>
      <c r="L24" s="36">
        <f t="shared" si="1"/>
        <v>0</v>
      </c>
      <c r="M24" s="36"/>
      <c r="N24" s="36">
        <f t="shared" si="2"/>
        <v>0</v>
      </c>
      <c r="O24" s="36"/>
      <c r="P24" s="36">
        <f t="shared" si="3"/>
        <v>0</v>
      </c>
      <c r="Q24" s="12"/>
    </row>
    <row r="25" spans="2:17" ht="20.45" customHeight="1" x14ac:dyDescent="0.15">
      <c r="D25" s="12"/>
      <c r="E25" s="15"/>
      <c r="F25" s="28"/>
      <c r="G25" s="36"/>
      <c r="H25" s="36"/>
      <c r="I25" s="36">
        <f t="shared" si="0"/>
        <v>0</v>
      </c>
      <c r="J25" s="36"/>
      <c r="K25" s="36"/>
      <c r="L25" s="36">
        <f t="shared" si="1"/>
        <v>0</v>
      </c>
      <c r="M25" s="36"/>
      <c r="N25" s="36">
        <f t="shared" si="2"/>
        <v>0</v>
      </c>
      <c r="O25" s="36"/>
      <c r="P25" s="36">
        <f t="shared" si="3"/>
        <v>0</v>
      </c>
      <c r="Q25" s="12"/>
    </row>
    <row r="26" spans="2:17" ht="20.45" customHeight="1" x14ac:dyDescent="0.15">
      <c r="D26" s="12"/>
      <c r="E26" s="15"/>
      <c r="F26" s="28"/>
      <c r="G26" s="36"/>
      <c r="H26" s="36"/>
      <c r="I26" s="36">
        <f t="shared" si="0"/>
        <v>0</v>
      </c>
      <c r="J26" s="36"/>
      <c r="K26" s="36"/>
      <c r="L26" s="36">
        <f t="shared" si="1"/>
        <v>0</v>
      </c>
      <c r="M26" s="36"/>
      <c r="N26" s="36">
        <f t="shared" si="2"/>
        <v>0</v>
      </c>
      <c r="O26" s="36"/>
      <c r="P26" s="36">
        <f t="shared" si="3"/>
        <v>0</v>
      </c>
      <c r="Q26" s="12"/>
    </row>
    <row r="27" spans="2:17" ht="20.45" customHeight="1" x14ac:dyDescent="0.15">
      <c r="D27" s="12"/>
      <c r="E27" s="15"/>
      <c r="F27" s="28"/>
      <c r="G27" s="36"/>
      <c r="H27" s="36"/>
      <c r="I27" s="36">
        <f t="shared" si="0"/>
        <v>0</v>
      </c>
      <c r="J27" s="36"/>
      <c r="K27" s="36"/>
      <c r="L27" s="36">
        <f t="shared" si="1"/>
        <v>0</v>
      </c>
      <c r="M27" s="36"/>
      <c r="N27" s="36">
        <f t="shared" si="2"/>
        <v>0</v>
      </c>
      <c r="O27" s="36"/>
      <c r="P27" s="36">
        <f t="shared" si="3"/>
        <v>0</v>
      </c>
      <c r="Q27" s="12"/>
    </row>
    <row r="28" spans="2:17" ht="20.45" customHeight="1" x14ac:dyDescent="0.15">
      <c r="D28" s="12"/>
      <c r="E28" s="15"/>
      <c r="F28" s="28"/>
      <c r="G28" s="36"/>
      <c r="H28" s="36"/>
      <c r="I28" s="36">
        <f t="shared" si="0"/>
        <v>0</v>
      </c>
      <c r="J28" s="36"/>
      <c r="K28" s="36"/>
      <c r="L28" s="36">
        <f t="shared" si="1"/>
        <v>0</v>
      </c>
      <c r="M28" s="36"/>
      <c r="N28" s="36">
        <f t="shared" si="2"/>
        <v>0</v>
      </c>
      <c r="O28" s="36"/>
      <c r="P28" s="36">
        <f t="shared" si="3"/>
        <v>0</v>
      </c>
      <c r="Q28" s="12"/>
    </row>
    <row r="29" spans="2:17" ht="20.45" customHeight="1" x14ac:dyDescent="0.15">
      <c r="C29" s="13" t="s">
        <v>662</v>
      </c>
      <c r="D29" s="12" t="s">
        <v>557</v>
      </c>
      <c r="E29" s="15"/>
      <c r="F29" s="28"/>
      <c r="G29" s="36"/>
      <c r="H29" s="36"/>
      <c r="I29" s="36">
        <f>TRUNC(SUM(I4:I28))</f>
        <v>4518681</v>
      </c>
      <c r="J29" s="36"/>
      <c r="K29" s="36"/>
      <c r="L29" s="36">
        <f>TRUNC(SUM(L4:L28))</f>
        <v>9960625</v>
      </c>
      <c r="M29" s="36"/>
      <c r="N29" s="36">
        <f>TRUNC(SUM(N4:N28))</f>
        <v>2595</v>
      </c>
      <c r="O29" s="36"/>
      <c r="P29" s="36">
        <f>TRUNC(SUM(P4:P28))</f>
        <v>14481901</v>
      </c>
      <c r="Q29" s="12"/>
    </row>
    <row r="30" spans="2:17" ht="20.45" customHeight="1" x14ac:dyDescent="0.15">
      <c r="B30" s="13" t="s">
        <v>363</v>
      </c>
      <c r="D30" s="108" t="s">
        <v>826</v>
      </c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</row>
    <row r="31" spans="2:17" ht="20.45" customHeight="1" x14ac:dyDescent="0.15">
      <c r="B31" s="13" t="s">
        <v>642</v>
      </c>
      <c r="D31" s="12" t="s">
        <v>162</v>
      </c>
      <c r="E31" s="15"/>
      <c r="F31" s="28" t="s">
        <v>372</v>
      </c>
      <c r="G31" s="36">
        <v>1</v>
      </c>
      <c r="H31" s="36">
        <f>'내역서(전곡초)'!I29</f>
        <v>1621073</v>
      </c>
      <c r="I31" s="36">
        <f t="shared" ref="I31:I54" si="8">G31*H31</f>
        <v>1621073</v>
      </c>
      <c r="J31" s="36"/>
      <c r="K31" s="36">
        <f>'내역서(전곡초)'!L29</f>
        <v>1923853</v>
      </c>
      <c r="L31" s="36">
        <f t="shared" ref="L31:L54" si="9">G31*K31</f>
        <v>1923853</v>
      </c>
      <c r="M31" s="36">
        <f>'내역서(전곡초)'!N29</f>
        <v>519</v>
      </c>
      <c r="N31" s="36">
        <f t="shared" ref="N31:N54" si="10">G31*M31</f>
        <v>519</v>
      </c>
      <c r="O31" s="36"/>
      <c r="P31" s="36">
        <f t="shared" ref="P31:P54" si="11">SUM(I31,L31,N31)</f>
        <v>3545445</v>
      </c>
      <c r="Q31" s="12"/>
    </row>
    <row r="32" spans="2:17" ht="20.45" customHeight="1" x14ac:dyDescent="0.15">
      <c r="B32" s="13" t="s">
        <v>650</v>
      </c>
      <c r="D32" s="12" t="s">
        <v>163</v>
      </c>
      <c r="E32" s="15"/>
      <c r="F32" s="28" t="s">
        <v>372</v>
      </c>
      <c r="G32" s="36">
        <v>1</v>
      </c>
      <c r="H32" s="36">
        <f>'내역서(전곡초)'!I55</f>
        <v>144468</v>
      </c>
      <c r="I32" s="36">
        <f t="shared" si="8"/>
        <v>144468</v>
      </c>
      <c r="J32" s="36"/>
      <c r="K32" s="36">
        <f>'내역서(전곡초)'!L55</f>
        <v>1119185</v>
      </c>
      <c r="L32" s="36">
        <f t="shared" si="9"/>
        <v>1119185</v>
      </c>
      <c r="M32" s="36">
        <f>'내역서(전곡초)'!N55</f>
        <v>1038</v>
      </c>
      <c r="N32" s="36">
        <f t="shared" si="10"/>
        <v>1038</v>
      </c>
      <c r="O32" s="36"/>
      <c r="P32" s="36">
        <f t="shared" si="11"/>
        <v>1264691</v>
      </c>
      <c r="Q32" s="12"/>
    </row>
    <row r="33" spans="2:17" ht="20.45" customHeight="1" x14ac:dyDescent="0.15">
      <c r="B33" s="13" t="s">
        <v>653</v>
      </c>
      <c r="D33" s="12" t="s">
        <v>164</v>
      </c>
      <c r="E33" s="15"/>
      <c r="F33" s="28" t="s">
        <v>372</v>
      </c>
      <c r="G33" s="36">
        <v>1</v>
      </c>
      <c r="H33" s="36">
        <f>'내역서(전곡초)'!I81</f>
        <v>627385</v>
      </c>
      <c r="I33" s="36">
        <f t="shared" si="8"/>
        <v>627385</v>
      </c>
      <c r="J33" s="36"/>
      <c r="K33" s="36">
        <f>'내역서(전곡초)'!L81</f>
        <v>2416829</v>
      </c>
      <c r="L33" s="36">
        <f t="shared" si="9"/>
        <v>2416829</v>
      </c>
      <c r="M33" s="36">
        <f>'내역서(전곡초)'!N81</f>
        <v>519</v>
      </c>
      <c r="N33" s="36">
        <f t="shared" si="10"/>
        <v>519</v>
      </c>
      <c r="O33" s="36"/>
      <c r="P33" s="36">
        <f t="shared" si="11"/>
        <v>3044733</v>
      </c>
      <c r="Q33" s="12"/>
    </row>
    <row r="34" spans="2:17" ht="20.45" customHeight="1" x14ac:dyDescent="0.15">
      <c r="B34" s="13" t="s">
        <v>656</v>
      </c>
      <c r="D34" s="12" t="s">
        <v>165</v>
      </c>
      <c r="E34" s="15"/>
      <c r="F34" s="28" t="s">
        <v>372</v>
      </c>
      <c r="G34" s="36">
        <v>1</v>
      </c>
      <c r="H34" s="36">
        <f>'내역서(전곡초)'!I107</f>
        <v>784383</v>
      </c>
      <c r="I34" s="36">
        <f t="shared" si="8"/>
        <v>784383</v>
      </c>
      <c r="J34" s="36"/>
      <c r="K34" s="36">
        <f>'내역서(전곡초)'!L107</f>
        <v>877756</v>
      </c>
      <c r="L34" s="36">
        <f t="shared" si="9"/>
        <v>877756</v>
      </c>
      <c r="M34" s="36">
        <f>'내역서(전곡초)'!N107</f>
        <v>519</v>
      </c>
      <c r="N34" s="36">
        <f t="shared" si="10"/>
        <v>519</v>
      </c>
      <c r="O34" s="36"/>
      <c r="P34" s="36">
        <f t="shared" si="11"/>
        <v>1662658</v>
      </c>
      <c r="Q34" s="12"/>
    </row>
    <row r="35" spans="2:17" ht="20.45" customHeight="1" x14ac:dyDescent="0.15">
      <c r="B35" s="13" t="s">
        <v>659</v>
      </c>
      <c r="D35" s="12" t="s">
        <v>166</v>
      </c>
      <c r="E35" s="15"/>
      <c r="F35" s="28" t="s">
        <v>372</v>
      </c>
      <c r="G35" s="36">
        <v>1</v>
      </c>
      <c r="H35" s="36">
        <f>'내역서(전곡초)'!I133</f>
        <v>16680</v>
      </c>
      <c r="I35" s="36">
        <f t="shared" si="8"/>
        <v>16680</v>
      </c>
      <c r="J35" s="36"/>
      <c r="K35" s="36">
        <f>'내역서(전곡초)'!L133</f>
        <v>542678</v>
      </c>
      <c r="L35" s="36">
        <f t="shared" si="9"/>
        <v>542678</v>
      </c>
      <c r="M35" s="36">
        <f>'내역서(전곡초)'!N133</f>
        <v>0</v>
      </c>
      <c r="N35" s="36">
        <f t="shared" si="10"/>
        <v>0</v>
      </c>
      <c r="O35" s="36"/>
      <c r="P35" s="36">
        <f t="shared" si="11"/>
        <v>559358</v>
      </c>
      <c r="Q35" s="12"/>
    </row>
    <row r="36" spans="2:17" ht="20.45" customHeight="1" x14ac:dyDescent="0.15">
      <c r="D36" s="12"/>
      <c r="E36" s="15"/>
      <c r="F36" s="28"/>
      <c r="G36" s="36"/>
      <c r="H36" s="36"/>
      <c r="I36" s="36">
        <f t="shared" si="8"/>
        <v>0</v>
      </c>
      <c r="J36" s="36"/>
      <c r="K36" s="36"/>
      <c r="L36" s="36">
        <f t="shared" si="9"/>
        <v>0</v>
      </c>
      <c r="M36" s="36"/>
      <c r="N36" s="36">
        <f t="shared" si="10"/>
        <v>0</v>
      </c>
      <c r="O36" s="36"/>
      <c r="P36" s="36">
        <f t="shared" si="11"/>
        <v>0</v>
      </c>
      <c r="Q36" s="12"/>
    </row>
    <row r="37" spans="2:17" ht="20.45" customHeight="1" x14ac:dyDescent="0.15">
      <c r="D37" s="12"/>
      <c r="E37" s="15"/>
      <c r="F37" s="28"/>
      <c r="G37" s="36"/>
      <c r="H37" s="36"/>
      <c r="I37" s="36">
        <f t="shared" si="8"/>
        <v>0</v>
      </c>
      <c r="J37" s="36"/>
      <c r="K37" s="36"/>
      <c r="L37" s="36">
        <f t="shared" si="9"/>
        <v>0</v>
      </c>
      <c r="M37" s="36"/>
      <c r="N37" s="36">
        <f t="shared" si="10"/>
        <v>0</v>
      </c>
      <c r="O37" s="36"/>
      <c r="P37" s="36">
        <f t="shared" si="11"/>
        <v>0</v>
      </c>
      <c r="Q37" s="12"/>
    </row>
    <row r="38" spans="2:17" ht="20.45" customHeight="1" x14ac:dyDescent="0.15">
      <c r="D38" s="12"/>
      <c r="E38" s="15"/>
      <c r="F38" s="28"/>
      <c r="G38" s="36"/>
      <c r="H38" s="36"/>
      <c r="I38" s="36">
        <f t="shared" si="8"/>
        <v>0</v>
      </c>
      <c r="J38" s="36"/>
      <c r="K38" s="36"/>
      <c r="L38" s="36">
        <f t="shared" si="9"/>
        <v>0</v>
      </c>
      <c r="M38" s="36"/>
      <c r="N38" s="36">
        <f t="shared" si="10"/>
        <v>0</v>
      </c>
      <c r="O38" s="36"/>
      <c r="P38" s="36">
        <f t="shared" si="11"/>
        <v>0</v>
      </c>
      <c r="Q38" s="12"/>
    </row>
    <row r="39" spans="2:17" ht="20.45" customHeight="1" x14ac:dyDescent="0.15">
      <c r="D39" s="12"/>
      <c r="E39" s="15"/>
      <c r="F39" s="28"/>
      <c r="G39" s="36"/>
      <c r="H39" s="36"/>
      <c r="I39" s="36">
        <f t="shared" si="8"/>
        <v>0</v>
      </c>
      <c r="J39" s="36"/>
      <c r="K39" s="36"/>
      <c r="L39" s="36">
        <f t="shared" si="9"/>
        <v>0</v>
      </c>
      <c r="M39" s="36"/>
      <c r="N39" s="36">
        <f t="shared" si="10"/>
        <v>0</v>
      </c>
      <c r="O39" s="36"/>
      <c r="P39" s="36">
        <f t="shared" si="11"/>
        <v>0</v>
      </c>
      <c r="Q39" s="12"/>
    </row>
    <row r="40" spans="2:17" ht="20.45" customHeight="1" x14ac:dyDescent="0.15">
      <c r="D40" s="12"/>
      <c r="E40" s="15"/>
      <c r="F40" s="28"/>
      <c r="G40" s="36"/>
      <c r="H40" s="36"/>
      <c r="I40" s="36">
        <f t="shared" si="8"/>
        <v>0</v>
      </c>
      <c r="J40" s="36"/>
      <c r="K40" s="36"/>
      <c r="L40" s="36">
        <f t="shared" si="9"/>
        <v>0</v>
      </c>
      <c r="M40" s="36"/>
      <c r="N40" s="36">
        <f t="shared" si="10"/>
        <v>0</v>
      </c>
      <c r="O40" s="36"/>
      <c r="P40" s="36">
        <f t="shared" si="11"/>
        <v>0</v>
      </c>
      <c r="Q40" s="12"/>
    </row>
    <row r="41" spans="2:17" ht="20.45" customHeight="1" x14ac:dyDescent="0.15">
      <c r="D41" s="12"/>
      <c r="E41" s="15"/>
      <c r="F41" s="28"/>
      <c r="G41" s="36"/>
      <c r="H41" s="36"/>
      <c r="I41" s="36">
        <f t="shared" si="8"/>
        <v>0</v>
      </c>
      <c r="J41" s="36"/>
      <c r="K41" s="36"/>
      <c r="L41" s="36">
        <f t="shared" si="9"/>
        <v>0</v>
      </c>
      <c r="M41" s="36"/>
      <c r="N41" s="36">
        <f t="shared" si="10"/>
        <v>0</v>
      </c>
      <c r="O41" s="36"/>
      <c r="P41" s="36">
        <f t="shared" si="11"/>
        <v>0</v>
      </c>
      <c r="Q41" s="12"/>
    </row>
    <row r="42" spans="2:17" ht="20.45" customHeight="1" x14ac:dyDescent="0.15">
      <c r="D42" s="12"/>
      <c r="E42" s="15"/>
      <c r="F42" s="28"/>
      <c r="G42" s="36"/>
      <c r="H42" s="36"/>
      <c r="I42" s="36">
        <f t="shared" si="8"/>
        <v>0</v>
      </c>
      <c r="J42" s="36"/>
      <c r="K42" s="36"/>
      <c r="L42" s="36">
        <f t="shared" si="9"/>
        <v>0</v>
      </c>
      <c r="M42" s="36"/>
      <c r="N42" s="36">
        <f t="shared" si="10"/>
        <v>0</v>
      </c>
      <c r="O42" s="36"/>
      <c r="P42" s="36">
        <f t="shared" si="11"/>
        <v>0</v>
      </c>
      <c r="Q42" s="12"/>
    </row>
    <row r="43" spans="2:17" ht="20.45" customHeight="1" x14ac:dyDescent="0.15">
      <c r="D43" s="12"/>
      <c r="E43" s="15"/>
      <c r="F43" s="28"/>
      <c r="G43" s="36"/>
      <c r="H43" s="36"/>
      <c r="I43" s="36">
        <f t="shared" si="8"/>
        <v>0</v>
      </c>
      <c r="J43" s="36"/>
      <c r="K43" s="36"/>
      <c r="L43" s="36">
        <f t="shared" si="9"/>
        <v>0</v>
      </c>
      <c r="M43" s="36"/>
      <c r="N43" s="36">
        <f t="shared" si="10"/>
        <v>0</v>
      </c>
      <c r="O43" s="36"/>
      <c r="P43" s="36">
        <f t="shared" si="11"/>
        <v>0</v>
      </c>
      <c r="Q43" s="12"/>
    </row>
    <row r="44" spans="2:17" ht="20.45" customHeight="1" x14ac:dyDescent="0.15">
      <c r="D44" s="12"/>
      <c r="E44" s="15"/>
      <c r="F44" s="28"/>
      <c r="G44" s="36"/>
      <c r="H44" s="36"/>
      <c r="I44" s="36">
        <f t="shared" si="8"/>
        <v>0</v>
      </c>
      <c r="J44" s="36"/>
      <c r="K44" s="36"/>
      <c r="L44" s="36">
        <f t="shared" si="9"/>
        <v>0</v>
      </c>
      <c r="M44" s="36"/>
      <c r="N44" s="36">
        <f t="shared" si="10"/>
        <v>0</v>
      </c>
      <c r="O44" s="36"/>
      <c r="P44" s="36">
        <f t="shared" si="11"/>
        <v>0</v>
      </c>
      <c r="Q44" s="12"/>
    </row>
    <row r="45" spans="2:17" ht="20.45" customHeight="1" x14ac:dyDescent="0.15">
      <c r="D45" s="12"/>
      <c r="E45" s="15"/>
      <c r="F45" s="28"/>
      <c r="G45" s="36"/>
      <c r="H45" s="36"/>
      <c r="I45" s="36">
        <f t="shared" si="8"/>
        <v>0</v>
      </c>
      <c r="J45" s="36"/>
      <c r="K45" s="36"/>
      <c r="L45" s="36">
        <f t="shared" si="9"/>
        <v>0</v>
      </c>
      <c r="M45" s="36"/>
      <c r="N45" s="36">
        <f t="shared" si="10"/>
        <v>0</v>
      </c>
      <c r="O45" s="36"/>
      <c r="P45" s="36">
        <f t="shared" si="11"/>
        <v>0</v>
      </c>
      <c r="Q45" s="12"/>
    </row>
    <row r="46" spans="2:17" ht="20.45" customHeight="1" x14ac:dyDescent="0.15">
      <c r="D46" s="12"/>
      <c r="E46" s="15"/>
      <c r="F46" s="28"/>
      <c r="G46" s="36"/>
      <c r="H46" s="36"/>
      <c r="I46" s="36">
        <f t="shared" si="8"/>
        <v>0</v>
      </c>
      <c r="J46" s="36"/>
      <c r="K46" s="36"/>
      <c r="L46" s="36">
        <f t="shared" si="9"/>
        <v>0</v>
      </c>
      <c r="M46" s="36"/>
      <c r="N46" s="36">
        <f t="shared" si="10"/>
        <v>0</v>
      </c>
      <c r="O46" s="36"/>
      <c r="P46" s="36">
        <f t="shared" si="11"/>
        <v>0</v>
      </c>
      <c r="Q46" s="12"/>
    </row>
    <row r="47" spans="2:17" ht="20.45" customHeight="1" x14ac:dyDescent="0.15">
      <c r="D47" s="12"/>
      <c r="E47" s="15"/>
      <c r="F47" s="28"/>
      <c r="G47" s="36"/>
      <c r="H47" s="36"/>
      <c r="I47" s="36">
        <f t="shared" si="8"/>
        <v>0</v>
      </c>
      <c r="J47" s="36"/>
      <c r="K47" s="36"/>
      <c r="L47" s="36">
        <f t="shared" si="9"/>
        <v>0</v>
      </c>
      <c r="M47" s="36"/>
      <c r="N47" s="36">
        <f t="shared" si="10"/>
        <v>0</v>
      </c>
      <c r="O47" s="36"/>
      <c r="P47" s="36">
        <f t="shared" si="11"/>
        <v>0</v>
      </c>
      <c r="Q47" s="12"/>
    </row>
    <row r="48" spans="2:17" ht="20.45" customHeight="1" x14ac:dyDescent="0.15">
      <c r="D48" s="12"/>
      <c r="E48" s="15"/>
      <c r="F48" s="28"/>
      <c r="G48" s="36"/>
      <c r="H48" s="36"/>
      <c r="I48" s="36">
        <f t="shared" si="8"/>
        <v>0</v>
      </c>
      <c r="J48" s="36"/>
      <c r="K48" s="36"/>
      <c r="L48" s="36">
        <f t="shared" si="9"/>
        <v>0</v>
      </c>
      <c r="M48" s="36"/>
      <c r="N48" s="36">
        <f t="shared" si="10"/>
        <v>0</v>
      </c>
      <c r="O48" s="36"/>
      <c r="P48" s="36">
        <f t="shared" si="11"/>
        <v>0</v>
      </c>
      <c r="Q48" s="12"/>
    </row>
    <row r="49" spans="2:17" ht="20.45" customHeight="1" x14ac:dyDescent="0.15">
      <c r="D49" s="12"/>
      <c r="E49" s="15"/>
      <c r="F49" s="28"/>
      <c r="G49" s="36"/>
      <c r="H49" s="36"/>
      <c r="I49" s="36">
        <f t="shared" si="8"/>
        <v>0</v>
      </c>
      <c r="J49" s="36"/>
      <c r="K49" s="36"/>
      <c r="L49" s="36">
        <f t="shared" si="9"/>
        <v>0</v>
      </c>
      <c r="M49" s="36"/>
      <c r="N49" s="36">
        <f t="shared" si="10"/>
        <v>0</v>
      </c>
      <c r="O49" s="36"/>
      <c r="P49" s="36">
        <f t="shared" si="11"/>
        <v>0</v>
      </c>
      <c r="Q49" s="12"/>
    </row>
    <row r="50" spans="2:17" ht="20.45" customHeight="1" x14ac:dyDescent="0.15">
      <c r="D50" s="12"/>
      <c r="E50" s="15"/>
      <c r="F50" s="28"/>
      <c r="G50" s="36"/>
      <c r="H50" s="36"/>
      <c r="I50" s="36">
        <f t="shared" si="8"/>
        <v>0</v>
      </c>
      <c r="J50" s="36"/>
      <c r="K50" s="36"/>
      <c r="L50" s="36">
        <f t="shared" si="9"/>
        <v>0</v>
      </c>
      <c r="M50" s="36"/>
      <c r="N50" s="36">
        <f t="shared" si="10"/>
        <v>0</v>
      </c>
      <c r="O50" s="36"/>
      <c r="P50" s="36">
        <f t="shared" si="11"/>
        <v>0</v>
      </c>
      <c r="Q50" s="12"/>
    </row>
    <row r="51" spans="2:17" ht="20.45" customHeight="1" x14ac:dyDescent="0.15">
      <c r="D51" s="12"/>
      <c r="E51" s="15"/>
      <c r="F51" s="28"/>
      <c r="G51" s="36"/>
      <c r="H51" s="36"/>
      <c r="I51" s="36">
        <f t="shared" si="8"/>
        <v>0</v>
      </c>
      <c r="J51" s="36"/>
      <c r="K51" s="36"/>
      <c r="L51" s="36">
        <f t="shared" si="9"/>
        <v>0</v>
      </c>
      <c r="M51" s="36"/>
      <c r="N51" s="36">
        <f t="shared" si="10"/>
        <v>0</v>
      </c>
      <c r="O51" s="36"/>
      <c r="P51" s="36">
        <f t="shared" si="11"/>
        <v>0</v>
      </c>
      <c r="Q51" s="12"/>
    </row>
    <row r="52" spans="2:17" ht="20.45" customHeight="1" x14ac:dyDescent="0.15">
      <c r="D52" s="12"/>
      <c r="E52" s="15"/>
      <c r="F52" s="28"/>
      <c r="G52" s="36"/>
      <c r="H52" s="36"/>
      <c r="I52" s="36">
        <f t="shared" si="8"/>
        <v>0</v>
      </c>
      <c r="J52" s="36"/>
      <c r="K52" s="36"/>
      <c r="L52" s="36">
        <f t="shared" si="9"/>
        <v>0</v>
      </c>
      <c r="M52" s="36"/>
      <c r="N52" s="36">
        <f t="shared" si="10"/>
        <v>0</v>
      </c>
      <c r="O52" s="36"/>
      <c r="P52" s="36">
        <f t="shared" si="11"/>
        <v>0</v>
      </c>
      <c r="Q52" s="12"/>
    </row>
    <row r="53" spans="2:17" ht="20.45" customHeight="1" x14ac:dyDescent="0.15">
      <c r="D53" s="12"/>
      <c r="E53" s="15"/>
      <c r="F53" s="28"/>
      <c r="G53" s="36"/>
      <c r="H53" s="36"/>
      <c r="I53" s="36">
        <f t="shared" si="8"/>
        <v>0</v>
      </c>
      <c r="J53" s="36"/>
      <c r="K53" s="36"/>
      <c r="L53" s="36">
        <f t="shared" si="9"/>
        <v>0</v>
      </c>
      <c r="M53" s="36"/>
      <c r="N53" s="36">
        <f t="shared" si="10"/>
        <v>0</v>
      </c>
      <c r="O53" s="36"/>
      <c r="P53" s="36">
        <f t="shared" si="11"/>
        <v>0</v>
      </c>
      <c r="Q53" s="12"/>
    </row>
    <row r="54" spans="2:17" ht="20.45" customHeight="1" x14ac:dyDescent="0.15">
      <c r="D54" s="12"/>
      <c r="E54" s="15"/>
      <c r="F54" s="28"/>
      <c r="G54" s="36"/>
      <c r="H54" s="36"/>
      <c r="I54" s="36">
        <f t="shared" si="8"/>
        <v>0</v>
      </c>
      <c r="J54" s="36"/>
      <c r="K54" s="36"/>
      <c r="L54" s="36">
        <f t="shared" si="9"/>
        <v>0</v>
      </c>
      <c r="M54" s="36"/>
      <c r="N54" s="36">
        <f t="shared" si="10"/>
        <v>0</v>
      </c>
      <c r="O54" s="36"/>
      <c r="P54" s="36">
        <f t="shared" si="11"/>
        <v>0</v>
      </c>
      <c r="Q54" s="12"/>
    </row>
    <row r="55" spans="2:17" ht="20.45" customHeight="1" x14ac:dyDescent="0.15">
      <c r="B55" s="13" t="s">
        <v>661</v>
      </c>
      <c r="C55" s="13" t="s">
        <v>662</v>
      </c>
      <c r="D55" s="12" t="s">
        <v>557</v>
      </c>
      <c r="E55" s="15"/>
      <c r="F55" s="28"/>
      <c r="G55" s="36"/>
      <c r="H55" s="36"/>
      <c r="I55" s="36">
        <f>TRUNC(SUM(I30:I54))</f>
        <v>3193989</v>
      </c>
      <c r="J55" s="36"/>
      <c r="K55" s="36"/>
      <c r="L55" s="36">
        <f>TRUNC(SUM(L30:L54))</f>
        <v>6880301</v>
      </c>
      <c r="M55" s="36"/>
      <c r="N55" s="36">
        <f>TRUNC(SUM(N30:N54))</f>
        <v>2595</v>
      </c>
      <c r="O55" s="36"/>
      <c r="P55" s="36">
        <f>TRUNC(SUM(P30:P54))</f>
        <v>10076885</v>
      </c>
      <c r="Q55" s="12"/>
    </row>
    <row r="56" spans="2:17" ht="20.45" customHeight="1" x14ac:dyDescent="0.15">
      <c r="B56" s="13" t="s">
        <v>363</v>
      </c>
      <c r="D56" s="108" t="s">
        <v>826</v>
      </c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10"/>
    </row>
    <row r="57" spans="2:17" ht="20.45" customHeight="1" x14ac:dyDescent="0.15">
      <c r="B57" s="13" t="s">
        <v>642</v>
      </c>
      <c r="D57" s="12" t="s">
        <v>830</v>
      </c>
      <c r="E57" s="15"/>
      <c r="F57" s="28" t="s">
        <v>372</v>
      </c>
      <c r="G57" s="36">
        <v>1</v>
      </c>
      <c r="H57" s="36">
        <f>'내역서(반도체고)'!I55</f>
        <v>1324692</v>
      </c>
      <c r="I57" s="36">
        <f t="shared" ref="I57:I80" si="12">G57*H57</f>
        <v>1324692</v>
      </c>
      <c r="J57" s="36"/>
      <c r="K57" s="36">
        <f>'내역서(반도체고)'!L55</f>
        <v>3080324</v>
      </c>
      <c r="L57" s="36">
        <f t="shared" ref="L57:L80" si="13">G57*K57</f>
        <v>3080324</v>
      </c>
      <c r="M57" s="36"/>
      <c r="N57" s="36">
        <f t="shared" ref="N57:N80" si="14">G57*M57</f>
        <v>0</v>
      </c>
      <c r="O57" s="36"/>
      <c r="P57" s="36">
        <f t="shared" ref="P57:P80" si="15">SUM(I57,L57,N57)</f>
        <v>4405016</v>
      </c>
      <c r="Q57" s="12"/>
    </row>
    <row r="58" spans="2:17" ht="20.45" customHeight="1" x14ac:dyDescent="0.15">
      <c r="B58" s="13" t="s">
        <v>650</v>
      </c>
      <c r="D58" s="12"/>
      <c r="E58" s="15"/>
      <c r="F58" s="28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12"/>
    </row>
    <row r="59" spans="2:17" ht="20.45" customHeight="1" x14ac:dyDescent="0.15">
      <c r="B59" s="13" t="s">
        <v>653</v>
      </c>
      <c r="D59" s="12"/>
      <c r="E59" s="15"/>
      <c r="F59" s="28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12"/>
    </row>
    <row r="60" spans="2:17" ht="20.45" customHeight="1" x14ac:dyDescent="0.15">
      <c r="B60" s="13" t="s">
        <v>656</v>
      </c>
      <c r="D60" s="12"/>
      <c r="E60" s="15"/>
      <c r="F60" s="28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12"/>
    </row>
    <row r="61" spans="2:17" ht="20.45" customHeight="1" x14ac:dyDescent="0.15">
      <c r="B61" s="13" t="s">
        <v>659</v>
      </c>
      <c r="D61" s="12"/>
      <c r="E61" s="15"/>
      <c r="F61" s="28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12"/>
    </row>
    <row r="62" spans="2:17" ht="20.45" customHeight="1" x14ac:dyDescent="0.15">
      <c r="D62" s="12"/>
      <c r="E62" s="15"/>
      <c r="F62" s="28"/>
      <c r="G62" s="36"/>
      <c r="H62" s="36"/>
      <c r="I62" s="36">
        <f t="shared" si="12"/>
        <v>0</v>
      </c>
      <c r="J62" s="36"/>
      <c r="K62" s="36"/>
      <c r="L62" s="36">
        <f t="shared" si="13"/>
        <v>0</v>
      </c>
      <c r="M62" s="36"/>
      <c r="N62" s="36">
        <f t="shared" si="14"/>
        <v>0</v>
      </c>
      <c r="O62" s="36"/>
      <c r="P62" s="36">
        <f t="shared" si="15"/>
        <v>0</v>
      </c>
      <c r="Q62" s="12"/>
    </row>
    <row r="63" spans="2:17" ht="20.45" customHeight="1" x14ac:dyDescent="0.15">
      <c r="D63" s="12"/>
      <c r="E63" s="15"/>
      <c r="F63" s="28"/>
      <c r="G63" s="36"/>
      <c r="H63" s="36"/>
      <c r="I63" s="36">
        <f t="shared" si="12"/>
        <v>0</v>
      </c>
      <c r="J63" s="36"/>
      <c r="K63" s="36"/>
      <c r="L63" s="36">
        <f t="shared" si="13"/>
        <v>0</v>
      </c>
      <c r="M63" s="36"/>
      <c r="N63" s="36">
        <f t="shared" si="14"/>
        <v>0</v>
      </c>
      <c r="O63" s="36"/>
      <c r="P63" s="36">
        <f t="shared" si="15"/>
        <v>0</v>
      </c>
      <c r="Q63" s="12"/>
    </row>
    <row r="64" spans="2:17" ht="20.45" customHeight="1" x14ac:dyDescent="0.15">
      <c r="D64" s="12"/>
      <c r="E64" s="15"/>
      <c r="F64" s="28"/>
      <c r="G64" s="36"/>
      <c r="H64" s="36"/>
      <c r="I64" s="36">
        <f t="shared" si="12"/>
        <v>0</v>
      </c>
      <c r="J64" s="36"/>
      <c r="K64" s="36"/>
      <c r="L64" s="36">
        <f t="shared" si="13"/>
        <v>0</v>
      </c>
      <c r="M64" s="36"/>
      <c r="N64" s="36">
        <f t="shared" si="14"/>
        <v>0</v>
      </c>
      <c r="O64" s="36"/>
      <c r="P64" s="36">
        <f t="shared" si="15"/>
        <v>0</v>
      </c>
      <c r="Q64" s="12"/>
    </row>
    <row r="65" spans="4:17" ht="20.45" customHeight="1" x14ac:dyDescent="0.15">
      <c r="D65" s="12"/>
      <c r="E65" s="15"/>
      <c r="F65" s="28"/>
      <c r="G65" s="36"/>
      <c r="H65" s="36"/>
      <c r="I65" s="36">
        <f t="shared" si="12"/>
        <v>0</v>
      </c>
      <c r="J65" s="36"/>
      <c r="K65" s="36"/>
      <c r="L65" s="36">
        <f t="shared" si="13"/>
        <v>0</v>
      </c>
      <c r="M65" s="36"/>
      <c r="N65" s="36">
        <f t="shared" si="14"/>
        <v>0</v>
      </c>
      <c r="O65" s="36"/>
      <c r="P65" s="36">
        <f t="shared" si="15"/>
        <v>0</v>
      </c>
      <c r="Q65" s="12"/>
    </row>
    <row r="66" spans="4:17" ht="20.45" customHeight="1" x14ac:dyDescent="0.15">
      <c r="D66" s="12"/>
      <c r="E66" s="15"/>
      <c r="F66" s="28"/>
      <c r="G66" s="36"/>
      <c r="H66" s="36"/>
      <c r="I66" s="36">
        <f t="shared" si="12"/>
        <v>0</v>
      </c>
      <c r="J66" s="36"/>
      <c r="K66" s="36"/>
      <c r="L66" s="36">
        <f t="shared" si="13"/>
        <v>0</v>
      </c>
      <c r="M66" s="36"/>
      <c r="N66" s="36">
        <f t="shared" si="14"/>
        <v>0</v>
      </c>
      <c r="O66" s="36"/>
      <c r="P66" s="36">
        <f t="shared" si="15"/>
        <v>0</v>
      </c>
      <c r="Q66" s="12"/>
    </row>
    <row r="67" spans="4:17" ht="20.45" customHeight="1" x14ac:dyDescent="0.15">
      <c r="D67" s="12"/>
      <c r="E67" s="15"/>
      <c r="F67" s="28"/>
      <c r="G67" s="36"/>
      <c r="H67" s="36"/>
      <c r="I67" s="36">
        <f t="shared" si="12"/>
        <v>0</v>
      </c>
      <c r="J67" s="36"/>
      <c r="K67" s="36"/>
      <c r="L67" s="36">
        <f t="shared" si="13"/>
        <v>0</v>
      </c>
      <c r="M67" s="36"/>
      <c r="N67" s="36">
        <f t="shared" si="14"/>
        <v>0</v>
      </c>
      <c r="O67" s="36"/>
      <c r="P67" s="36">
        <f t="shared" si="15"/>
        <v>0</v>
      </c>
      <c r="Q67" s="12"/>
    </row>
    <row r="68" spans="4:17" ht="20.45" customHeight="1" x14ac:dyDescent="0.15">
      <c r="D68" s="12"/>
      <c r="E68" s="15"/>
      <c r="F68" s="28"/>
      <c r="G68" s="36"/>
      <c r="H68" s="36"/>
      <c r="I68" s="36">
        <f t="shared" si="12"/>
        <v>0</v>
      </c>
      <c r="J68" s="36"/>
      <c r="K68" s="36"/>
      <c r="L68" s="36">
        <f t="shared" si="13"/>
        <v>0</v>
      </c>
      <c r="M68" s="36"/>
      <c r="N68" s="36">
        <f t="shared" si="14"/>
        <v>0</v>
      </c>
      <c r="O68" s="36"/>
      <c r="P68" s="36">
        <f t="shared" si="15"/>
        <v>0</v>
      </c>
      <c r="Q68" s="12"/>
    </row>
    <row r="69" spans="4:17" ht="20.45" customHeight="1" x14ac:dyDescent="0.15">
      <c r="D69" s="12"/>
      <c r="E69" s="15"/>
      <c r="F69" s="28"/>
      <c r="G69" s="36"/>
      <c r="H69" s="36"/>
      <c r="I69" s="36">
        <f t="shared" si="12"/>
        <v>0</v>
      </c>
      <c r="J69" s="36"/>
      <c r="K69" s="36"/>
      <c r="L69" s="36">
        <f t="shared" si="13"/>
        <v>0</v>
      </c>
      <c r="M69" s="36"/>
      <c r="N69" s="36">
        <f t="shared" si="14"/>
        <v>0</v>
      </c>
      <c r="O69" s="36"/>
      <c r="P69" s="36">
        <f t="shared" si="15"/>
        <v>0</v>
      </c>
      <c r="Q69" s="12"/>
    </row>
    <row r="70" spans="4:17" ht="20.45" customHeight="1" x14ac:dyDescent="0.15">
      <c r="D70" s="12"/>
      <c r="E70" s="15"/>
      <c r="F70" s="28"/>
      <c r="G70" s="36"/>
      <c r="H70" s="36"/>
      <c r="I70" s="36">
        <f t="shared" si="12"/>
        <v>0</v>
      </c>
      <c r="J70" s="36"/>
      <c r="K70" s="36"/>
      <c r="L70" s="36">
        <f t="shared" si="13"/>
        <v>0</v>
      </c>
      <c r="M70" s="36"/>
      <c r="N70" s="36">
        <f t="shared" si="14"/>
        <v>0</v>
      </c>
      <c r="O70" s="36"/>
      <c r="P70" s="36">
        <f t="shared" si="15"/>
        <v>0</v>
      </c>
      <c r="Q70" s="12"/>
    </row>
    <row r="71" spans="4:17" ht="20.45" customHeight="1" x14ac:dyDescent="0.15">
      <c r="D71" s="12"/>
      <c r="E71" s="15"/>
      <c r="F71" s="28"/>
      <c r="G71" s="36"/>
      <c r="H71" s="36"/>
      <c r="I71" s="36">
        <f t="shared" si="12"/>
        <v>0</v>
      </c>
      <c r="J71" s="36"/>
      <c r="K71" s="36"/>
      <c r="L71" s="36">
        <f t="shared" si="13"/>
        <v>0</v>
      </c>
      <c r="M71" s="36"/>
      <c r="N71" s="36">
        <f t="shared" si="14"/>
        <v>0</v>
      </c>
      <c r="O71" s="36"/>
      <c r="P71" s="36">
        <f t="shared" si="15"/>
        <v>0</v>
      </c>
      <c r="Q71" s="12"/>
    </row>
    <row r="72" spans="4:17" ht="20.45" customHeight="1" x14ac:dyDescent="0.15">
      <c r="D72" s="12"/>
      <c r="E72" s="15"/>
      <c r="F72" s="28"/>
      <c r="G72" s="36"/>
      <c r="H72" s="36"/>
      <c r="I72" s="36">
        <f t="shared" si="12"/>
        <v>0</v>
      </c>
      <c r="J72" s="36"/>
      <c r="K72" s="36"/>
      <c r="L72" s="36">
        <f t="shared" si="13"/>
        <v>0</v>
      </c>
      <c r="M72" s="36"/>
      <c r="N72" s="36">
        <f t="shared" si="14"/>
        <v>0</v>
      </c>
      <c r="O72" s="36"/>
      <c r="P72" s="36">
        <f t="shared" si="15"/>
        <v>0</v>
      </c>
      <c r="Q72" s="12"/>
    </row>
    <row r="73" spans="4:17" ht="20.45" customHeight="1" x14ac:dyDescent="0.15">
      <c r="D73" s="12"/>
      <c r="E73" s="15"/>
      <c r="F73" s="28"/>
      <c r="G73" s="36"/>
      <c r="H73" s="36"/>
      <c r="I73" s="36">
        <f t="shared" si="12"/>
        <v>0</v>
      </c>
      <c r="J73" s="36"/>
      <c r="K73" s="36"/>
      <c r="L73" s="36">
        <f t="shared" si="13"/>
        <v>0</v>
      </c>
      <c r="M73" s="36"/>
      <c r="N73" s="36">
        <f t="shared" si="14"/>
        <v>0</v>
      </c>
      <c r="O73" s="36"/>
      <c r="P73" s="36">
        <f t="shared" si="15"/>
        <v>0</v>
      </c>
      <c r="Q73" s="12"/>
    </row>
    <row r="74" spans="4:17" ht="20.45" customHeight="1" x14ac:dyDescent="0.15">
      <c r="D74" s="12"/>
      <c r="E74" s="15"/>
      <c r="F74" s="28"/>
      <c r="G74" s="36"/>
      <c r="H74" s="36"/>
      <c r="I74" s="36">
        <f t="shared" si="12"/>
        <v>0</v>
      </c>
      <c r="J74" s="36"/>
      <c r="K74" s="36"/>
      <c r="L74" s="36">
        <f t="shared" si="13"/>
        <v>0</v>
      </c>
      <c r="M74" s="36"/>
      <c r="N74" s="36">
        <f t="shared" si="14"/>
        <v>0</v>
      </c>
      <c r="O74" s="36"/>
      <c r="P74" s="36">
        <f t="shared" si="15"/>
        <v>0</v>
      </c>
      <c r="Q74" s="12"/>
    </row>
    <row r="75" spans="4:17" ht="20.45" customHeight="1" x14ac:dyDescent="0.15">
      <c r="D75" s="12"/>
      <c r="E75" s="15"/>
      <c r="F75" s="28"/>
      <c r="G75" s="36"/>
      <c r="H75" s="36"/>
      <c r="I75" s="36">
        <f t="shared" si="12"/>
        <v>0</v>
      </c>
      <c r="J75" s="36"/>
      <c r="K75" s="36"/>
      <c r="L75" s="36">
        <f t="shared" si="13"/>
        <v>0</v>
      </c>
      <c r="M75" s="36"/>
      <c r="N75" s="36">
        <f t="shared" si="14"/>
        <v>0</v>
      </c>
      <c r="O75" s="36"/>
      <c r="P75" s="36">
        <f t="shared" si="15"/>
        <v>0</v>
      </c>
      <c r="Q75" s="12"/>
    </row>
    <row r="76" spans="4:17" ht="20.45" customHeight="1" x14ac:dyDescent="0.15">
      <c r="D76" s="12"/>
      <c r="E76" s="15"/>
      <c r="F76" s="28"/>
      <c r="G76" s="36"/>
      <c r="H76" s="36"/>
      <c r="I76" s="36">
        <f t="shared" si="12"/>
        <v>0</v>
      </c>
      <c r="J76" s="36"/>
      <c r="K76" s="36"/>
      <c r="L76" s="36">
        <f t="shared" si="13"/>
        <v>0</v>
      </c>
      <c r="M76" s="36"/>
      <c r="N76" s="36">
        <f t="shared" si="14"/>
        <v>0</v>
      </c>
      <c r="O76" s="36"/>
      <c r="P76" s="36">
        <f t="shared" si="15"/>
        <v>0</v>
      </c>
      <c r="Q76" s="12"/>
    </row>
    <row r="77" spans="4:17" ht="20.45" customHeight="1" x14ac:dyDescent="0.15">
      <c r="D77" s="12"/>
      <c r="E77" s="15"/>
      <c r="F77" s="28"/>
      <c r="G77" s="36"/>
      <c r="H77" s="36"/>
      <c r="I77" s="36">
        <f t="shared" si="12"/>
        <v>0</v>
      </c>
      <c r="J77" s="36"/>
      <c r="K77" s="36"/>
      <c r="L77" s="36">
        <f t="shared" si="13"/>
        <v>0</v>
      </c>
      <c r="M77" s="36"/>
      <c r="N77" s="36">
        <f t="shared" si="14"/>
        <v>0</v>
      </c>
      <c r="O77" s="36"/>
      <c r="P77" s="36">
        <f t="shared" si="15"/>
        <v>0</v>
      </c>
      <c r="Q77" s="12"/>
    </row>
    <row r="78" spans="4:17" ht="20.45" customHeight="1" x14ac:dyDescent="0.15">
      <c r="D78" s="12"/>
      <c r="E78" s="15"/>
      <c r="F78" s="28"/>
      <c r="G78" s="36"/>
      <c r="H78" s="36"/>
      <c r="I78" s="36">
        <f t="shared" si="12"/>
        <v>0</v>
      </c>
      <c r="J78" s="36"/>
      <c r="K78" s="36"/>
      <c r="L78" s="36">
        <f t="shared" si="13"/>
        <v>0</v>
      </c>
      <c r="M78" s="36"/>
      <c r="N78" s="36">
        <f t="shared" si="14"/>
        <v>0</v>
      </c>
      <c r="O78" s="36"/>
      <c r="P78" s="36">
        <f t="shared" si="15"/>
        <v>0</v>
      </c>
      <c r="Q78" s="12"/>
    </row>
    <row r="79" spans="4:17" ht="20.45" customHeight="1" x14ac:dyDescent="0.15">
      <c r="D79" s="12"/>
      <c r="E79" s="15"/>
      <c r="F79" s="28"/>
      <c r="G79" s="36"/>
      <c r="H79" s="36"/>
      <c r="I79" s="36">
        <f t="shared" si="12"/>
        <v>0</v>
      </c>
      <c r="J79" s="36"/>
      <c r="K79" s="36"/>
      <c r="L79" s="36">
        <f t="shared" si="13"/>
        <v>0</v>
      </c>
      <c r="M79" s="36"/>
      <c r="N79" s="36">
        <f t="shared" si="14"/>
        <v>0</v>
      </c>
      <c r="O79" s="36"/>
      <c r="P79" s="36">
        <f t="shared" si="15"/>
        <v>0</v>
      </c>
      <c r="Q79" s="12"/>
    </row>
    <row r="80" spans="4:17" ht="20.45" customHeight="1" x14ac:dyDescent="0.15">
      <c r="D80" s="12"/>
      <c r="E80" s="15"/>
      <c r="F80" s="28"/>
      <c r="G80" s="36"/>
      <c r="H80" s="36"/>
      <c r="I80" s="36">
        <f t="shared" si="12"/>
        <v>0</v>
      </c>
      <c r="J80" s="36"/>
      <c r="K80" s="36"/>
      <c r="L80" s="36">
        <f t="shared" si="13"/>
        <v>0</v>
      </c>
      <c r="M80" s="36"/>
      <c r="N80" s="36">
        <f t="shared" si="14"/>
        <v>0</v>
      </c>
      <c r="O80" s="36"/>
      <c r="P80" s="36">
        <f t="shared" si="15"/>
        <v>0</v>
      </c>
      <c r="Q80" s="12"/>
    </row>
    <row r="81" spans="2:17" ht="20.45" customHeight="1" x14ac:dyDescent="0.15">
      <c r="B81" s="13" t="s">
        <v>661</v>
      </c>
      <c r="C81" s="13" t="s">
        <v>662</v>
      </c>
      <c r="D81" s="12" t="s">
        <v>557</v>
      </c>
      <c r="E81" s="15"/>
      <c r="F81" s="28"/>
      <c r="G81" s="36"/>
      <c r="H81" s="36"/>
      <c r="I81" s="36">
        <f>TRUNC(SUM(I56:I80))</f>
        <v>1324692</v>
      </c>
      <c r="J81" s="36"/>
      <c r="K81" s="36"/>
      <c r="L81" s="36">
        <f>TRUNC(SUM(L56:L80))</f>
        <v>3080324</v>
      </c>
      <c r="M81" s="36"/>
      <c r="N81" s="36">
        <f>TRUNC(SUM(N56:N80))</f>
        <v>0</v>
      </c>
      <c r="O81" s="36"/>
      <c r="P81" s="36">
        <f>TRUNC(SUM(P56:P80))</f>
        <v>4405016</v>
      </c>
      <c r="Q81" s="12"/>
    </row>
  </sheetData>
  <mergeCells count="17">
    <mergeCell ref="D1:Q1"/>
    <mergeCell ref="D7:Q7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56:Q56"/>
    <mergeCell ref="D4:Q4"/>
    <mergeCell ref="D30:Q30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view="pageBreakPreview" topLeftCell="D1" zoomScaleNormal="100" zoomScaleSheetLayoutView="100" workbookViewId="0">
      <pane ySplit="3" topLeftCell="A7" activePane="bottomLeft" state="frozen"/>
      <selection activeCell="E39" sqref="E39"/>
      <selection pane="bottomLeft" activeCell="Q9" sqref="Q9"/>
    </sheetView>
  </sheetViews>
  <sheetFormatPr defaultRowHeight="23.1" customHeight="1" x14ac:dyDescent="0.15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27" customWidth="1"/>
    <col min="7" max="7" width="10" style="2" customWidth="1"/>
    <col min="8" max="8" width="13" style="34" customWidth="1"/>
    <col min="9" max="9" width="13.21875" style="34" customWidth="1"/>
    <col min="10" max="10" width="5.5546875" style="34" hidden="1" customWidth="1"/>
    <col min="11" max="11" width="10.44140625" style="34" customWidth="1"/>
    <col min="12" max="12" width="11.77734375" style="34" customWidth="1"/>
    <col min="13" max="13" width="8.44140625" style="34" customWidth="1"/>
    <col min="14" max="14" width="9.109375" style="34" customWidth="1"/>
    <col min="15" max="15" width="6" style="34" hidden="1" customWidth="1"/>
    <col min="16" max="16" width="13" style="34" customWidth="1"/>
    <col min="17" max="17" width="11.109375" style="13" customWidth="1"/>
    <col min="18" max="26" width="8.88671875" style="2"/>
    <col min="27" max="31" width="11.77734375" style="34" customWidth="1"/>
    <col min="32" max="16384" width="8.88671875" style="2"/>
  </cols>
  <sheetData>
    <row r="1" spans="1:31" ht="23.1" customHeight="1" x14ac:dyDescent="0.15">
      <c r="A1" s="13" t="s">
        <v>358</v>
      </c>
      <c r="B1" s="13" t="s">
        <v>427</v>
      </c>
      <c r="C1" s="13" t="s">
        <v>660</v>
      </c>
      <c r="D1" s="121" t="s">
        <v>640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W1" s="120" t="s">
        <v>69</v>
      </c>
      <c r="X1" s="120"/>
      <c r="Y1" s="120"/>
      <c r="Z1" s="27"/>
      <c r="AA1" s="27" t="s">
        <v>74</v>
      </c>
      <c r="AB1" s="27"/>
      <c r="AC1" s="27"/>
      <c r="AD1" s="27"/>
      <c r="AE1" s="27"/>
    </row>
    <row r="2" spans="1:31" s="14" customFormat="1" ht="23.1" customHeight="1" x14ac:dyDescent="0.15">
      <c r="A2" s="114" t="s">
        <v>56</v>
      </c>
      <c r="B2" s="114" t="s">
        <v>27</v>
      </c>
      <c r="C2" s="114" t="s">
        <v>23</v>
      </c>
      <c r="D2" s="115" t="s">
        <v>63</v>
      </c>
      <c r="E2" s="115" t="s">
        <v>64</v>
      </c>
      <c r="F2" s="117" t="s">
        <v>0</v>
      </c>
      <c r="G2" s="117" t="s">
        <v>1</v>
      </c>
      <c r="H2" s="111" t="s">
        <v>29</v>
      </c>
      <c r="I2" s="111"/>
      <c r="J2" s="111" t="s">
        <v>30</v>
      </c>
      <c r="K2" s="111"/>
      <c r="L2" s="111"/>
      <c r="M2" s="111" t="s">
        <v>31</v>
      </c>
      <c r="N2" s="111"/>
      <c r="O2" s="53"/>
      <c r="P2" s="111" t="s">
        <v>35</v>
      </c>
      <c r="Q2" s="115" t="s">
        <v>33</v>
      </c>
      <c r="W2" s="14" t="s">
        <v>70</v>
      </c>
      <c r="X2" s="14" t="s">
        <v>71</v>
      </c>
      <c r="Y2" s="14" t="s">
        <v>72</v>
      </c>
      <c r="Z2" s="14" t="s">
        <v>73</v>
      </c>
      <c r="AA2" s="38" t="s">
        <v>126</v>
      </c>
      <c r="AB2" s="38" t="s">
        <v>125</v>
      </c>
      <c r="AC2" s="38" t="s">
        <v>75</v>
      </c>
      <c r="AD2" s="38" t="s">
        <v>77</v>
      </c>
      <c r="AE2" s="38" t="s">
        <v>76</v>
      </c>
    </row>
    <row r="3" spans="1:31" s="14" customFormat="1" ht="23.1" customHeight="1" x14ac:dyDescent="0.15">
      <c r="A3" s="114"/>
      <c r="B3" s="114"/>
      <c r="C3" s="114"/>
      <c r="D3" s="116"/>
      <c r="E3" s="116"/>
      <c r="F3" s="118"/>
      <c r="G3" s="118"/>
      <c r="H3" s="59" t="s">
        <v>36</v>
      </c>
      <c r="I3" s="59" t="s">
        <v>37</v>
      </c>
      <c r="J3" s="59" t="s">
        <v>1</v>
      </c>
      <c r="K3" s="59" t="s">
        <v>36</v>
      </c>
      <c r="L3" s="59" t="s">
        <v>37</v>
      </c>
      <c r="M3" s="59" t="s">
        <v>38</v>
      </c>
      <c r="N3" s="59" t="s">
        <v>37</v>
      </c>
      <c r="O3" s="59" t="s">
        <v>39</v>
      </c>
      <c r="P3" s="119"/>
      <c r="Q3" s="116"/>
      <c r="W3" s="2"/>
      <c r="X3" s="2"/>
      <c r="Y3" s="2"/>
      <c r="Z3" s="2"/>
      <c r="AA3" s="34"/>
      <c r="AB3" s="34"/>
      <c r="AC3" s="34"/>
      <c r="AD3" s="34">
        <f>IF(옵션!$C$11 =0, "1", 옵션!$C$11)</f>
        <v>1</v>
      </c>
      <c r="AE3" s="34">
        <f>IF(옵션!$C$12 =0, "1", 옵션!$C$12)</f>
        <v>1</v>
      </c>
    </row>
    <row r="4" spans="1:31" ht="23.1" customHeight="1" x14ac:dyDescent="0.15">
      <c r="B4" s="13" t="s">
        <v>363</v>
      </c>
      <c r="D4" s="108" t="s">
        <v>641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10"/>
    </row>
    <row r="5" spans="1:31" ht="23.1" customHeight="1" x14ac:dyDescent="0.15">
      <c r="A5" s="13" t="s">
        <v>447</v>
      </c>
      <c r="B5" s="13" t="s">
        <v>642</v>
      </c>
      <c r="C5" s="13" t="s">
        <v>448</v>
      </c>
      <c r="D5" s="12" t="s">
        <v>450</v>
      </c>
      <c r="E5" s="12" t="s">
        <v>169</v>
      </c>
      <c r="F5" s="28" t="s">
        <v>170</v>
      </c>
      <c r="G5" s="15">
        <v>3</v>
      </c>
      <c r="H5" s="36">
        <f>일대목차!I8</f>
        <v>9544</v>
      </c>
      <c r="I5" s="55">
        <f t="shared" ref="I5:I28" si="0">TRUNC(G5*H5)</f>
        <v>28632</v>
      </c>
      <c r="J5" s="36">
        <v>3</v>
      </c>
      <c r="K5" s="36">
        <f>일대목차!L8</f>
        <v>68419</v>
      </c>
      <c r="L5" s="55">
        <f t="shared" ref="L5:L28" si="1">TRUNC(G5*K5)</f>
        <v>205257</v>
      </c>
      <c r="M5" s="36">
        <f>일대목차!N8</f>
        <v>0</v>
      </c>
      <c r="N5" s="55">
        <f t="shared" ref="N5:N28" si="2">TRUNC(G5*M5)</f>
        <v>0</v>
      </c>
      <c r="O5" s="36"/>
      <c r="P5" s="36">
        <f t="shared" ref="P5:P28" si="3">SUM(I5,L5,N5)</f>
        <v>233889</v>
      </c>
      <c r="Q5" s="12" t="s">
        <v>449</v>
      </c>
      <c r="AB5" s="34">
        <f>I5</f>
        <v>28632</v>
      </c>
      <c r="AC5" s="34">
        <f>G5*H5</f>
        <v>28632</v>
      </c>
    </row>
    <row r="6" spans="1:31" ht="23.1" customHeight="1" x14ac:dyDescent="0.15">
      <c r="A6" s="13" t="s">
        <v>643</v>
      </c>
      <c r="B6" s="13" t="s">
        <v>642</v>
      </c>
      <c r="C6" s="13" t="s">
        <v>178</v>
      </c>
      <c r="D6" s="12" t="s">
        <v>174</v>
      </c>
      <c r="E6" s="12" t="s">
        <v>179</v>
      </c>
      <c r="F6" s="28" t="s">
        <v>176</v>
      </c>
      <c r="G6" s="15">
        <v>4</v>
      </c>
      <c r="H6" s="36">
        <f>합산자재!H6</f>
        <v>517</v>
      </c>
      <c r="I6" s="36">
        <f t="shared" si="0"/>
        <v>2068</v>
      </c>
      <c r="J6" s="36">
        <v>4</v>
      </c>
      <c r="K6" s="36">
        <f>합산자재!I6</f>
        <v>0</v>
      </c>
      <c r="L6" s="36">
        <f t="shared" si="1"/>
        <v>0</v>
      </c>
      <c r="M6" s="36">
        <f>합산자재!J6</f>
        <v>0</v>
      </c>
      <c r="N6" s="36">
        <f t="shared" si="2"/>
        <v>0</v>
      </c>
      <c r="O6" s="36"/>
      <c r="P6" s="36">
        <f t="shared" si="3"/>
        <v>2068</v>
      </c>
      <c r="Q6" s="12"/>
    </row>
    <row r="7" spans="1:31" ht="23.1" customHeight="1" x14ac:dyDescent="0.15">
      <c r="A7" s="13" t="s">
        <v>455</v>
      </c>
      <c r="B7" s="13" t="s">
        <v>642</v>
      </c>
      <c r="C7" s="13" t="s">
        <v>456</v>
      </c>
      <c r="D7" s="12" t="s">
        <v>174</v>
      </c>
      <c r="E7" s="12" t="s">
        <v>183</v>
      </c>
      <c r="F7" s="28" t="s">
        <v>170</v>
      </c>
      <c r="G7" s="15">
        <v>23</v>
      </c>
      <c r="H7" s="36">
        <f>일대목차!I10</f>
        <v>1597</v>
      </c>
      <c r="I7" s="36">
        <f t="shared" si="0"/>
        <v>36731</v>
      </c>
      <c r="J7" s="36">
        <v>23</v>
      </c>
      <c r="K7" s="36">
        <f>일대목차!L10</f>
        <v>16146</v>
      </c>
      <c r="L7" s="36">
        <f t="shared" si="1"/>
        <v>371358</v>
      </c>
      <c r="M7" s="36">
        <f>일대목차!N10</f>
        <v>0</v>
      </c>
      <c r="N7" s="36">
        <f t="shared" si="2"/>
        <v>0</v>
      </c>
      <c r="O7" s="36"/>
      <c r="P7" s="36">
        <f t="shared" si="3"/>
        <v>408089</v>
      </c>
      <c r="Q7" s="12" t="s">
        <v>457</v>
      </c>
      <c r="AC7" s="34">
        <f>G7*H7</f>
        <v>36731</v>
      </c>
    </row>
    <row r="8" spans="1:31" ht="23.1" customHeight="1" x14ac:dyDescent="0.15">
      <c r="A8" s="13" t="s">
        <v>644</v>
      </c>
      <c r="B8" s="13" t="s">
        <v>642</v>
      </c>
      <c r="C8" s="13" t="s">
        <v>184</v>
      </c>
      <c r="D8" s="12" t="s">
        <v>185</v>
      </c>
      <c r="E8" s="12" t="s">
        <v>186</v>
      </c>
      <c r="F8" s="28" t="s">
        <v>176</v>
      </c>
      <c r="G8" s="15">
        <v>1</v>
      </c>
      <c r="H8" s="36">
        <f>합산자재!H9</f>
        <v>5351</v>
      </c>
      <c r="I8" s="36">
        <f t="shared" si="0"/>
        <v>5351</v>
      </c>
      <c r="J8" s="36">
        <v>1</v>
      </c>
      <c r="K8" s="36">
        <f>합산자재!I9</f>
        <v>0</v>
      </c>
      <c r="L8" s="36">
        <f t="shared" si="1"/>
        <v>0</v>
      </c>
      <c r="M8" s="36">
        <f>합산자재!J9</f>
        <v>0</v>
      </c>
      <c r="N8" s="36">
        <f t="shared" si="2"/>
        <v>0</v>
      </c>
      <c r="O8" s="36"/>
      <c r="P8" s="36">
        <f t="shared" si="3"/>
        <v>5351</v>
      </c>
      <c r="Q8" s="12"/>
    </row>
    <row r="9" spans="1:31" ht="23.1" customHeight="1" x14ac:dyDescent="0.15">
      <c r="A9" s="13" t="s">
        <v>461</v>
      </c>
      <c r="B9" s="13" t="s">
        <v>642</v>
      </c>
      <c r="C9" s="13" t="s">
        <v>462</v>
      </c>
      <c r="D9" s="12" t="s">
        <v>189</v>
      </c>
      <c r="E9" s="12" t="s">
        <v>194</v>
      </c>
      <c r="F9" s="28" t="s">
        <v>176</v>
      </c>
      <c r="G9" s="15">
        <v>3</v>
      </c>
      <c r="H9" s="36">
        <f>일대목차!I12</f>
        <v>1958</v>
      </c>
      <c r="I9" s="36">
        <f t="shared" si="0"/>
        <v>5874</v>
      </c>
      <c r="J9" s="36">
        <v>3</v>
      </c>
      <c r="K9" s="36">
        <f>일대목차!L12</f>
        <v>32841</v>
      </c>
      <c r="L9" s="36">
        <f t="shared" si="1"/>
        <v>98523</v>
      </c>
      <c r="M9" s="36">
        <f>일대목차!N12</f>
        <v>0</v>
      </c>
      <c r="N9" s="36">
        <f t="shared" si="2"/>
        <v>0</v>
      </c>
      <c r="O9" s="36"/>
      <c r="P9" s="36">
        <f t="shared" si="3"/>
        <v>104397</v>
      </c>
      <c r="Q9" s="12" t="s">
        <v>463</v>
      </c>
    </row>
    <row r="10" spans="1:31" ht="23.1" customHeight="1" x14ac:dyDescent="0.15">
      <c r="A10" s="13" t="s">
        <v>467</v>
      </c>
      <c r="B10" s="13" t="s">
        <v>642</v>
      </c>
      <c r="C10" s="13" t="s">
        <v>468</v>
      </c>
      <c r="D10" s="12" t="s">
        <v>196</v>
      </c>
      <c r="E10" s="12" t="s">
        <v>199</v>
      </c>
      <c r="F10" s="28" t="s">
        <v>176</v>
      </c>
      <c r="G10" s="15">
        <v>2</v>
      </c>
      <c r="H10" s="36">
        <f>일대목차!I14</f>
        <v>2368</v>
      </c>
      <c r="I10" s="36">
        <f t="shared" si="0"/>
        <v>4736</v>
      </c>
      <c r="J10" s="36">
        <v>2</v>
      </c>
      <c r="K10" s="36">
        <f>일대목차!L14</f>
        <v>54735</v>
      </c>
      <c r="L10" s="36">
        <f t="shared" si="1"/>
        <v>109470</v>
      </c>
      <c r="M10" s="36">
        <f>일대목차!N14</f>
        <v>0</v>
      </c>
      <c r="N10" s="36">
        <f t="shared" si="2"/>
        <v>0</v>
      </c>
      <c r="O10" s="36"/>
      <c r="P10" s="36">
        <f t="shared" si="3"/>
        <v>114206</v>
      </c>
      <c r="Q10" s="12" t="s">
        <v>469</v>
      </c>
    </row>
    <row r="11" spans="1:31" ht="23.1" customHeight="1" x14ac:dyDescent="0.15">
      <c r="A11" s="13" t="s">
        <v>645</v>
      </c>
      <c r="B11" s="13" t="s">
        <v>642</v>
      </c>
      <c r="C11" s="13" t="s">
        <v>203</v>
      </c>
      <c r="D11" s="12" t="s">
        <v>201</v>
      </c>
      <c r="E11" s="12" t="s">
        <v>204</v>
      </c>
      <c r="F11" s="28" t="s">
        <v>176</v>
      </c>
      <c r="G11" s="15">
        <v>2</v>
      </c>
      <c r="H11" s="36">
        <f>합산자재!H15</f>
        <v>343</v>
      </c>
      <c r="I11" s="36">
        <f t="shared" si="0"/>
        <v>686</v>
      </c>
      <c r="J11" s="36">
        <v>2</v>
      </c>
      <c r="K11" s="36">
        <f>합산자재!I15</f>
        <v>0</v>
      </c>
      <c r="L11" s="36">
        <f t="shared" si="1"/>
        <v>0</v>
      </c>
      <c r="M11" s="36">
        <f>합산자재!J15</f>
        <v>0</v>
      </c>
      <c r="N11" s="36">
        <f t="shared" si="2"/>
        <v>0</v>
      </c>
      <c r="O11" s="36"/>
      <c r="P11" s="36">
        <f t="shared" si="3"/>
        <v>686</v>
      </c>
      <c r="Q11" s="12"/>
    </row>
    <row r="12" spans="1:31" ht="23.1" customHeight="1" x14ac:dyDescent="0.15">
      <c r="A12" s="13" t="s">
        <v>646</v>
      </c>
      <c r="B12" s="13" t="s">
        <v>642</v>
      </c>
      <c r="C12" s="13" t="s">
        <v>207</v>
      </c>
      <c r="D12" s="12" t="s">
        <v>201</v>
      </c>
      <c r="E12" s="12" t="s">
        <v>208</v>
      </c>
      <c r="F12" s="28" t="s">
        <v>176</v>
      </c>
      <c r="G12" s="15">
        <v>1</v>
      </c>
      <c r="H12" s="36">
        <f>합산자재!H17</f>
        <v>343</v>
      </c>
      <c r="I12" s="36">
        <f t="shared" si="0"/>
        <v>343</v>
      </c>
      <c r="J12" s="36">
        <v>1</v>
      </c>
      <c r="K12" s="36">
        <f>합산자재!I17</f>
        <v>0</v>
      </c>
      <c r="L12" s="36">
        <f t="shared" si="1"/>
        <v>0</v>
      </c>
      <c r="M12" s="36">
        <f>합산자재!J17</f>
        <v>0</v>
      </c>
      <c r="N12" s="36">
        <f t="shared" si="2"/>
        <v>0</v>
      </c>
      <c r="O12" s="36"/>
      <c r="P12" s="36">
        <f t="shared" si="3"/>
        <v>343</v>
      </c>
      <c r="Q12" s="12"/>
    </row>
    <row r="13" spans="1:31" ht="23.1" customHeight="1" x14ac:dyDescent="0.15">
      <c r="A13" s="13" t="s">
        <v>470</v>
      </c>
      <c r="B13" s="13" t="s">
        <v>642</v>
      </c>
      <c r="C13" s="13" t="s">
        <v>471</v>
      </c>
      <c r="D13" s="12" t="s">
        <v>210</v>
      </c>
      <c r="E13" s="12" t="s">
        <v>211</v>
      </c>
      <c r="F13" s="28" t="s">
        <v>212</v>
      </c>
      <c r="G13" s="15">
        <v>1</v>
      </c>
      <c r="H13" s="36">
        <f>일대목차!I15</f>
        <v>3018</v>
      </c>
      <c r="I13" s="36">
        <f t="shared" si="0"/>
        <v>3018</v>
      </c>
      <c r="J13" s="36">
        <v>1</v>
      </c>
      <c r="K13" s="36">
        <f>일대목차!L15</f>
        <v>10947</v>
      </c>
      <c r="L13" s="36">
        <f t="shared" si="1"/>
        <v>10947</v>
      </c>
      <c r="M13" s="36">
        <f>일대목차!N15</f>
        <v>0</v>
      </c>
      <c r="N13" s="36">
        <f t="shared" si="2"/>
        <v>0</v>
      </c>
      <c r="O13" s="36"/>
      <c r="P13" s="36">
        <f t="shared" si="3"/>
        <v>13965</v>
      </c>
      <c r="Q13" s="12" t="s">
        <v>472</v>
      </c>
    </row>
    <row r="14" spans="1:31" ht="23.1" customHeight="1" x14ac:dyDescent="0.15">
      <c r="A14" s="13" t="s">
        <v>473</v>
      </c>
      <c r="B14" s="13" t="s">
        <v>642</v>
      </c>
      <c r="C14" s="13" t="s">
        <v>474</v>
      </c>
      <c r="D14" s="12" t="s">
        <v>214</v>
      </c>
      <c r="E14" s="12" t="s">
        <v>215</v>
      </c>
      <c r="F14" s="28" t="s">
        <v>176</v>
      </c>
      <c r="G14" s="15">
        <v>1</v>
      </c>
      <c r="H14" s="36">
        <f>일대목차!I16</f>
        <v>7841</v>
      </c>
      <c r="I14" s="36">
        <f t="shared" si="0"/>
        <v>7841</v>
      </c>
      <c r="J14" s="36">
        <v>1</v>
      </c>
      <c r="K14" s="36">
        <f>일대목차!L16</f>
        <v>60208</v>
      </c>
      <c r="L14" s="36">
        <f t="shared" si="1"/>
        <v>60208</v>
      </c>
      <c r="M14" s="36">
        <f>일대목차!N16</f>
        <v>0</v>
      </c>
      <c r="N14" s="36">
        <f t="shared" si="2"/>
        <v>0</v>
      </c>
      <c r="O14" s="36"/>
      <c r="P14" s="36">
        <f t="shared" si="3"/>
        <v>68049</v>
      </c>
      <c r="Q14" s="12" t="s">
        <v>475</v>
      </c>
    </row>
    <row r="15" spans="1:31" ht="23.1" customHeight="1" x14ac:dyDescent="0.15">
      <c r="A15" s="13" t="s">
        <v>476</v>
      </c>
      <c r="B15" s="13" t="s">
        <v>642</v>
      </c>
      <c r="C15" s="13" t="s">
        <v>477</v>
      </c>
      <c r="D15" s="12" t="s">
        <v>217</v>
      </c>
      <c r="E15" s="12" t="s">
        <v>218</v>
      </c>
      <c r="F15" s="28" t="s">
        <v>170</v>
      </c>
      <c r="G15" s="15">
        <v>2</v>
      </c>
      <c r="H15" s="36">
        <f>일대목차!I17</f>
        <v>15170</v>
      </c>
      <c r="I15" s="36">
        <f t="shared" si="0"/>
        <v>30340</v>
      </c>
      <c r="J15" s="36">
        <v>2</v>
      </c>
      <c r="K15" s="36">
        <f>일대목차!L17</f>
        <v>62945</v>
      </c>
      <c r="L15" s="36">
        <f t="shared" si="1"/>
        <v>125890</v>
      </c>
      <c r="M15" s="36">
        <f>일대목차!N17</f>
        <v>0</v>
      </c>
      <c r="N15" s="36">
        <f t="shared" si="2"/>
        <v>0</v>
      </c>
      <c r="O15" s="36"/>
      <c r="P15" s="36">
        <f t="shared" si="3"/>
        <v>156230</v>
      </c>
      <c r="Q15" s="12" t="s">
        <v>478</v>
      </c>
    </row>
    <row r="16" spans="1:31" ht="23.1" customHeight="1" x14ac:dyDescent="0.15">
      <c r="A16" s="13" t="s">
        <v>479</v>
      </c>
      <c r="B16" s="13" t="s">
        <v>642</v>
      </c>
      <c r="C16" s="13" t="s">
        <v>480</v>
      </c>
      <c r="D16" s="12" t="s">
        <v>217</v>
      </c>
      <c r="E16" s="12" t="s">
        <v>222</v>
      </c>
      <c r="F16" s="28" t="s">
        <v>170</v>
      </c>
      <c r="G16" s="15">
        <v>2</v>
      </c>
      <c r="H16" s="36">
        <f>일대목차!I18</f>
        <v>27614</v>
      </c>
      <c r="I16" s="36">
        <f t="shared" si="0"/>
        <v>55228</v>
      </c>
      <c r="J16" s="36">
        <v>2</v>
      </c>
      <c r="K16" s="36">
        <f>일대목차!L18</f>
        <v>12589</v>
      </c>
      <c r="L16" s="36">
        <f t="shared" si="1"/>
        <v>25178</v>
      </c>
      <c r="M16" s="36">
        <f>일대목차!N18</f>
        <v>0</v>
      </c>
      <c r="N16" s="36">
        <f t="shared" si="2"/>
        <v>0</v>
      </c>
      <c r="O16" s="36"/>
      <c r="P16" s="36">
        <f t="shared" si="3"/>
        <v>80406</v>
      </c>
      <c r="Q16" s="12" t="s">
        <v>481</v>
      </c>
    </row>
    <row r="17" spans="1:31" ht="23.1" customHeight="1" x14ac:dyDescent="0.15">
      <c r="A17" s="13" t="s">
        <v>488</v>
      </c>
      <c r="B17" s="13" t="s">
        <v>642</v>
      </c>
      <c r="C17" s="13" t="s">
        <v>489</v>
      </c>
      <c r="D17" s="12" t="s">
        <v>245</v>
      </c>
      <c r="E17" s="12" t="s">
        <v>252</v>
      </c>
      <c r="F17" s="28" t="s">
        <v>170</v>
      </c>
      <c r="G17" s="15">
        <v>76</v>
      </c>
      <c r="H17" s="36">
        <f>일대목차!I21</f>
        <v>1007</v>
      </c>
      <c r="I17" s="36">
        <f t="shared" si="0"/>
        <v>76532</v>
      </c>
      <c r="J17" s="36">
        <v>76</v>
      </c>
      <c r="K17" s="36">
        <f>일대목차!L21</f>
        <v>2736</v>
      </c>
      <c r="L17" s="36">
        <f t="shared" si="1"/>
        <v>207936</v>
      </c>
      <c r="M17" s="36">
        <f>일대목차!N21</f>
        <v>0</v>
      </c>
      <c r="N17" s="36">
        <f t="shared" si="2"/>
        <v>0</v>
      </c>
      <c r="O17" s="36"/>
      <c r="P17" s="36">
        <f t="shared" si="3"/>
        <v>284468</v>
      </c>
      <c r="Q17" s="12" t="s">
        <v>490</v>
      </c>
      <c r="AC17" s="34">
        <f>G17*H17</f>
        <v>76532</v>
      </c>
    </row>
    <row r="18" spans="1:31" ht="23.1" customHeight="1" x14ac:dyDescent="0.15">
      <c r="A18" s="13" t="s">
        <v>491</v>
      </c>
      <c r="B18" s="13" t="s">
        <v>642</v>
      </c>
      <c r="C18" s="13" t="s">
        <v>492</v>
      </c>
      <c r="D18" s="12" t="s">
        <v>254</v>
      </c>
      <c r="E18" s="12" t="s">
        <v>255</v>
      </c>
      <c r="F18" s="28" t="s">
        <v>170</v>
      </c>
      <c r="G18" s="15">
        <v>7</v>
      </c>
      <c r="H18" s="36">
        <f>일대목차!I22</f>
        <v>2414</v>
      </c>
      <c r="I18" s="36">
        <f t="shared" si="0"/>
        <v>16898</v>
      </c>
      <c r="J18" s="36">
        <v>7</v>
      </c>
      <c r="K18" s="36">
        <f>일대목차!L22</f>
        <v>2463</v>
      </c>
      <c r="L18" s="36">
        <f t="shared" si="1"/>
        <v>17241</v>
      </c>
      <c r="M18" s="36">
        <f>일대목차!N22</f>
        <v>0</v>
      </c>
      <c r="N18" s="36">
        <f t="shared" si="2"/>
        <v>0</v>
      </c>
      <c r="O18" s="36"/>
      <c r="P18" s="36">
        <f t="shared" si="3"/>
        <v>34139</v>
      </c>
      <c r="Q18" s="12" t="s">
        <v>493</v>
      </c>
      <c r="AC18" s="34">
        <f>G18*H18</f>
        <v>16898</v>
      </c>
    </row>
    <row r="19" spans="1:31" ht="23.1" customHeight="1" x14ac:dyDescent="0.15">
      <c r="A19" s="13" t="s">
        <v>494</v>
      </c>
      <c r="B19" s="13" t="s">
        <v>642</v>
      </c>
      <c r="C19" s="13" t="s">
        <v>495</v>
      </c>
      <c r="D19" s="12" t="s">
        <v>258</v>
      </c>
      <c r="E19" s="12" t="s">
        <v>259</v>
      </c>
      <c r="F19" s="28" t="s">
        <v>170</v>
      </c>
      <c r="G19" s="15">
        <v>7</v>
      </c>
      <c r="H19" s="36">
        <f>일대목차!I23</f>
        <v>10682</v>
      </c>
      <c r="I19" s="36">
        <f t="shared" si="0"/>
        <v>74774</v>
      </c>
      <c r="J19" s="36">
        <v>7</v>
      </c>
      <c r="K19" s="36">
        <f>일대목차!L23</f>
        <v>14903</v>
      </c>
      <c r="L19" s="36">
        <f t="shared" si="1"/>
        <v>104321</v>
      </c>
      <c r="M19" s="36">
        <f>일대목차!N23</f>
        <v>0</v>
      </c>
      <c r="N19" s="36">
        <f t="shared" si="2"/>
        <v>0</v>
      </c>
      <c r="O19" s="36"/>
      <c r="P19" s="36">
        <f t="shared" si="3"/>
        <v>179095</v>
      </c>
      <c r="Q19" s="12" t="s">
        <v>496</v>
      </c>
      <c r="AC19" s="34">
        <f>G19*H19</f>
        <v>74774</v>
      </c>
    </row>
    <row r="20" spans="1:31" ht="23.1" customHeight="1" x14ac:dyDescent="0.15">
      <c r="A20" s="13" t="s">
        <v>500</v>
      </c>
      <c r="B20" s="13" t="s">
        <v>642</v>
      </c>
      <c r="C20" s="13" t="s">
        <v>501</v>
      </c>
      <c r="D20" s="12" t="s">
        <v>267</v>
      </c>
      <c r="E20" s="12" t="s">
        <v>268</v>
      </c>
      <c r="F20" s="28" t="s">
        <v>176</v>
      </c>
      <c r="G20" s="15">
        <v>1</v>
      </c>
      <c r="H20" s="36">
        <f>일대목차!I25</f>
        <v>2067</v>
      </c>
      <c r="I20" s="36">
        <f t="shared" si="0"/>
        <v>2067</v>
      </c>
      <c r="J20" s="36">
        <v>1</v>
      </c>
      <c r="K20" s="36">
        <f>일대목차!L25</f>
        <v>21894</v>
      </c>
      <c r="L20" s="36">
        <f t="shared" si="1"/>
        <v>21894</v>
      </c>
      <c r="M20" s="36">
        <f>일대목차!N25</f>
        <v>0</v>
      </c>
      <c r="N20" s="36">
        <f t="shared" si="2"/>
        <v>0</v>
      </c>
      <c r="O20" s="36"/>
      <c r="P20" s="36">
        <f t="shared" si="3"/>
        <v>23961</v>
      </c>
      <c r="Q20" s="12" t="s">
        <v>502</v>
      </c>
    </row>
    <row r="21" spans="1:31" ht="23.1" customHeight="1" x14ac:dyDescent="0.15">
      <c r="A21" s="13" t="s">
        <v>509</v>
      </c>
      <c r="B21" s="13" t="s">
        <v>642</v>
      </c>
      <c r="C21" s="13" t="s">
        <v>510</v>
      </c>
      <c r="D21" s="12" t="s">
        <v>278</v>
      </c>
      <c r="E21" s="12" t="s">
        <v>279</v>
      </c>
      <c r="F21" s="28" t="s">
        <v>280</v>
      </c>
      <c r="G21" s="15">
        <v>1</v>
      </c>
      <c r="H21" s="36">
        <f>일대목차!I28</f>
        <v>75075</v>
      </c>
      <c r="I21" s="36">
        <f t="shared" si="0"/>
        <v>75075</v>
      </c>
      <c r="J21" s="36">
        <v>1</v>
      </c>
      <c r="K21" s="36">
        <f>일대목차!L28</f>
        <v>92502</v>
      </c>
      <c r="L21" s="36">
        <f t="shared" si="1"/>
        <v>92502</v>
      </c>
      <c r="M21" s="36">
        <f>일대목차!N28</f>
        <v>0</v>
      </c>
      <c r="N21" s="36">
        <f t="shared" si="2"/>
        <v>0</v>
      </c>
      <c r="O21" s="36"/>
      <c r="P21" s="36">
        <f t="shared" si="3"/>
        <v>167577</v>
      </c>
      <c r="Q21" s="12" t="s">
        <v>511</v>
      </c>
    </row>
    <row r="22" spans="1:31" ht="23.1" customHeight="1" x14ac:dyDescent="0.15">
      <c r="A22" s="13" t="s">
        <v>647</v>
      </c>
      <c r="B22" s="13" t="s">
        <v>642</v>
      </c>
      <c r="C22" s="13" t="s">
        <v>283</v>
      </c>
      <c r="D22" s="12" t="s">
        <v>284</v>
      </c>
      <c r="E22" s="12" t="s">
        <v>285</v>
      </c>
      <c r="F22" s="28" t="s">
        <v>176</v>
      </c>
      <c r="G22" s="15">
        <v>8</v>
      </c>
      <c r="H22" s="36">
        <f>합산자재!H39</f>
        <v>299</v>
      </c>
      <c r="I22" s="36">
        <f t="shared" si="0"/>
        <v>2392</v>
      </c>
      <c r="J22" s="36">
        <v>8</v>
      </c>
      <c r="K22" s="36">
        <f>합산자재!I39</f>
        <v>0</v>
      </c>
      <c r="L22" s="36">
        <f t="shared" si="1"/>
        <v>0</v>
      </c>
      <c r="M22" s="36">
        <f>합산자재!J39</f>
        <v>0</v>
      </c>
      <c r="N22" s="36">
        <f t="shared" si="2"/>
        <v>0</v>
      </c>
      <c r="O22" s="36"/>
      <c r="P22" s="36">
        <f t="shared" si="3"/>
        <v>2392</v>
      </c>
      <c r="Q22" s="12"/>
    </row>
    <row r="23" spans="1:31" ht="23.1" customHeight="1" x14ac:dyDescent="0.15">
      <c r="A23" s="13" t="s">
        <v>648</v>
      </c>
      <c r="B23" s="13" t="s">
        <v>642</v>
      </c>
      <c r="C23" s="13" t="s">
        <v>288</v>
      </c>
      <c r="D23" s="12" t="s">
        <v>289</v>
      </c>
      <c r="E23" s="12" t="s">
        <v>290</v>
      </c>
      <c r="F23" s="28" t="s">
        <v>176</v>
      </c>
      <c r="G23" s="15">
        <v>2</v>
      </c>
      <c r="H23" s="36">
        <f>합산자재!H40</f>
        <v>101</v>
      </c>
      <c r="I23" s="36">
        <f t="shared" si="0"/>
        <v>202</v>
      </c>
      <c r="J23" s="36">
        <v>2</v>
      </c>
      <c r="K23" s="36">
        <f>합산자재!I40</f>
        <v>0</v>
      </c>
      <c r="L23" s="36">
        <f t="shared" si="1"/>
        <v>0</v>
      </c>
      <c r="M23" s="36">
        <f>합산자재!J40</f>
        <v>0</v>
      </c>
      <c r="N23" s="36">
        <f t="shared" si="2"/>
        <v>0</v>
      </c>
      <c r="O23" s="36"/>
      <c r="P23" s="36">
        <f t="shared" si="3"/>
        <v>202</v>
      </c>
      <c r="Q23" s="12"/>
    </row>
    <row r="24" spans="1:31" ht="23.1" customHeight="1" x14ac:dyDescent="0.15">
      <c r="A24" s="13" t="s">
        <v>428</v>
      </c>
      <c r="B24" s="13" t="s">
        <v>642</v>
      </c>
      <c r="C24" s="13" t="s">
        <v>429</v>
      </c>
      <c r="D24" s="12" t="s">
        <v>431</v>
      </c>
      <c r="E24" s="12" t="s">
        <v>432</v>
      </c>
      <c r="F24" s="28" t="s">
        <v>372</v>
      </c>
      <c r="G24" s="15">
        <v>1</v>
      </c>
      <c r="H24" s="36">
        <f>일대목차!I4</f>
        <v>5439</v>
      </c>
      <c r="I24" s="36">
        <f t="shared" si="0"/>
        <v>5439</v>
      </c>
      <c r="J24" s="36">
        <v>1</v>
      </c>
      <c r="K24" s="36">
        <f>일대목차!L4</f>
        <v>19704</v>
      </c>
      <c r="L24" s="36">
        <f t="shared" si="1"/>
        <v>19704</v>
      </c>
      <c r="M24" s="36">
        <f>일대목차!N4</f>
        <v>0</v>
      </c>
      <c r="N24" s="36">
        <f t="shared" si="2"/>
        <v>0</v>
      </c>
      <c r="O24" s="36"/>
      <c r="P24" s="36">
        <f t="shared" si="3"/>
        <v>25143</v>
      </c>
      <c r="Q24" s="12" t="s">
        <v>430</v>
      </c>
    </row>
    <row r="25" spans="1:31" ht="23.1" customHeight="1" x14ac:dyDescent="0.15">
      <c r="A25" s="13" t="s">
        <v>438</v>
      </c>
      <c r="B25" s="13" t="s">
        <v>642</v>
      </c>
      <c r="C25" s="13" t="s">
        <v>439</v>
      </c>
      <c r="D25" s="12" t="s">
        <v>441</v>
      </c>
      <c r="E25" s="12" t="s">
        <v>378</v>
      </c>
      <c r="F25" s="28" t="s">
        <v>170</v>
      </c>
      <c r="G25" s="15">
        <v>5</v>
      </c>
      <c r="H25" s="36">
        <f>일대목차!I6</f>
        <v>412</v>
      </c>
      <c r="I25" s="36">
        <f t="shared" si="0"/>
        <v>2060</v>
      </c>
      <c r="J25" s="36">
        <v>5</v>
      </c>
      <c r="K25" s="36">
        <f>일대목차!L6</f>
        <v>13765</v>
      </c>
      <c r="L25" s="36">
        <f t="shared" si="1"/>
        <v>68825</v>
      </c>
      <c r="M25" s="36">
        <f>일대목차!N6</f>
        <v>0</v>
      </c>
      <c r="N25" s="36">
        <f t="shared" si="2"/>
        <v>0</v>
      </c>
      <c r="O25" s="36"/>
      <c r="P25" s="36">
        <f t="shared" si="3"/>
        <v>70885</v>
      </c>
      <c r="Q25" s="12" t="s">
        <v>440</v>
      </c>
    </row>
    <row r="26" spans="1:31" ht="23.1" customHeight="1" x14ac:dyDescent="0.15">
      <c r="A26" s="13" t="s">
        <v>433</v>
      </c>
      <c r="B26" s="13" t="s">
        <v>642</v>
      </c>
      <c r="C26" s="13" t="s">
        <v>434</v>
      </c>
      <c r="D26" s="12" t="s">
        <v>436</v>
      </c>
      <c r="E26" s="12" t="s">
        <v>437</v>
      </c>
      <c r="F26" s="28" t="s">
        <v>309</v>
      </c>
      <c r="G26" s="15">
        <v>1</v>
      </c>
      <c r="H26" s="36">
        <f>일대목차!I5</f>
        <v>4407</v>
      </c>
      <c r="I26" s="36">
        <f t="shared" si="0"/>
        <v>4407</v>
      </c>
      <c r="J26" s="36">
        <v>1</v>
      </c>
      <c r="K26" s="36">
        <f>일대목차!L5</f>
        <v>104903</v>
      </c>
      <c r="L26" s="36">
        <f t="shared" si="1"/>
        <v>104903</v>
      </c>
      <c r="M26" s="36">
        <f>일대목차!N5</f>
        <v>519</v>
      </c>
      <c r="N26" s="36">
        <f t="shared" si="2"/>
        <v>519</v>
      </c>
      <c r="O26" s="36"/>
      <c r="P26" s="36">
        <f t="shared" si="3"/>
        <v>109829</v>
      </c>
      <c r="Q26" s="12" t="s">
        <v>435</v>
      </c>
    </row>
    <row r="27" spans="1:31" ht="23.1" customHeight="1" x14ac:dyDescent="0.15">
      <c r="A27" s="13" t="s">
        <v>442</v>
      </c>
      <c r="B27" s="13" t="s">
        <v>642</v>
      </c>
      <c r="C27" s="13" t="s">
        <v>443</v>
      </c>
      <c r="D27" s="12" t="s">
        <v>445</v>
      </c>
      <c r="E27" s="12" t="s">
        <v>446</v>
      </c>
      <c r="F27" s="28" t="s">
        <v>176</v>
      </c>
      <c r="G27" s="15">
        <v>2</v>
      </c>
      <c r="H27" s="36">
        <f>일대목차!I7</f>
        <v>2290</v>
      </c>
      <c r="I27" s="36">
        <f t="shared" si="0"/>
        <v>4580</v>
      </c>
      <c r="J27" s="36">
        <v>2</v>
      </c>
      <c r="K27" s="36">
        <f>일대목차!L7</f>
        <v>9852</v>
      </c>
      <c r="L27" s="36">
        <f t="shared" si="1"/>
        <v>19704</v>
      </c>
      <c r="M27" s="36">
        <f>일대목차!N7</f>
        <v>0</v>
      </c>
      <c r="N27" s="36">
        <f t="shared" si="2"/>
        <v>0</v>
      </c>
      <c r="O27" s="36"/>
      <c r="P27" s="36">
        <f t="shared" si="3"/>
        <v>24284</v>
      </c>
      <c r="Q27" s="12" t="s">
        <v>444</v>
      </c>
    </row>
    <row r="28" spans="1:31" ht="23.1" customHeight="1" x14ac:dyDescent="0.15">
      <c r="A28" s="13" t="s">
        <v>518</v>
      </c>
      <c r="B28" s="13" t="s">
        <v>642</v>
      </c>
      <c r="C28" s="13" t="s">
        <v>519</v>
      </c>
      <c r="D28" s="12" t="s">
        <v>316</v>
      </c>
      <c r="E28" s="12" t="s">
        <v>317</v>
      </c>
      <c r="F28" s="28" t="s">
        <v>318</v>
      </c>
      <c r="G28" s="15">
        <v>1</v>
      </c>
      <c r="H28" s="36">
        <f>일대목차!I31</f>
        <v>1175799</v>
      </c>
      <c r="I28" s="36">
        <f t="shared" si="0"/>
        <v>1175799</v>
      </c>
      <c r="J28" s="36">
        <v>1</v>
      </c>
      <c r="K28" s="36">
        <f>일대목차!L31</f>
        <v>259992</v>
      </c>
      <c r="L28" s="36">
        <f t="shared" si="1"/>
        <v>259992</v>
      </c>
      <c r="M28" s="36">
        <f>일대목차!N31</f>
        <v>0</v>
      </c>
      <c r="N28" s="36">
        <f t="shared" si="2"/>
        <v>0</v>
      </c>
      <c r="O28" s="36"/>
      <c r="P28" s="36">
        <f t="shared" si="3"/>
        <v>1435791</v>
      </c>
      <c r="Q28" s="12" t="s">
        <v>520</v>
      </c>
    </row>
    <row r="29" spans="1:31" ht="23.1" customHeight="1" x14ac:dyDescent="0.15">
      <c r="B29" s="13" t="s">
        <v>556</v>
      </c>
      <c r="D29" s="12" t="s">
        <v>557</v>
      </c>
      <c r="E29" s="12"/>
      <c r="F29" s="28"/>
      <c r="G29" s="15"/>
      <c r="H29" s="36"/>
      <c r="I29" s="36">
        <f>TRUNC(SUM(I4:I28))</f>
        <v>1621073</v>
      </c>
      <c r="J29" s="36"/>
      <c r="K29" s="36"/>
      <c r="L29" s="36">
        <f>TRUNC(SUM(L4:L28))</f>
        <v>1923853</v>
      </c>
      <c r="M29" s="36"/>
      <c r="N29" s="36">
        <f>TRUNC(SUM(N4:N28))</f>
        <v>519</v>
      </c>
      <c r="O29" s="36"/>
      <c r="P29" s="36">
        <f>TRUNC(SUM(P4:P28))</f>
        <v>3545445</v>
      </c>
      <c r="Q29" s="12"/>
      <c r="AE29" s="34">
        <f>TRUNC(SUM(AE4:AE28))</f>
        <v>0</v>
      </c>
    </row>
    <row r="30" spans="1:31" ht="23.1" customHeight="1" x14ac:dyDescent="0.15">
      <c r="B30" s="13" t="s">
        <v>363</v>
      </c>
      <c r="D30" s="108" t="s">
        <v>649</v>
      </c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</row>
    <row r="31" spans="1:31" ht="23.1" customHeight="1" x14ac:dyDescent="0.15">
      <c r="A31" s="13" t="s">
        <v>455</v>
      </c>
      <c r="B31" s="13" t="s">
        <v>650</v>
      </c>
      <c r="C31" s="13" t="s">
        <v>456</v>
      </c>
      <c r="D31" s="12" t="s">
        <v>174</v>
      </c>
      <c r="E31" s="12" t="s">
        <v>183</v>
      </c>
      <c r="F31" s="28" t="s">
        <v>170</v>
      </c>
      <c r="G31" s="15">
        <v>19</v>
      </c>
      <c r="H31" s="36">
        <f>일대목차!I10</f>
        <v>1597</v>
      </c>
      <c r="I31" s="36">
        <f t="shared" ref="I31:I54" si="4">TRUNC(G31*H31)</f>
        <v>30343</v>
      </c>
      <c r="J31" s="36">
        <v>19</v>
      </c>
      <c r="K31" s="36">
        <f>일대목차!L10</f>
        <v>16146</v>
      </c>
      <c r="L31" s="36">
        <f t="shared" ref="L31:L54" si="5">TRUNC(G31*K31)</f>
        <v>306774</v>
      </c>
      <c r="M31" s="36">
        <f>일대목차!N10</f>
        <v>0</v>
      </c>
      <c r="N31" s="36">
        <f t="shared" ref="N31:N54" si="6">TRUNC(G31*M31)</f>
        <v>0</v>
      </c>
      <c r="O31" s="36"/>
      <c r="P31" s="36">
        <f t="shared" ref="P31:P54" si="7">SUM(I31,L31,N31)</f>
        <v>337117</v>
      </c>
      <c r="Q31" s="12" t="s">
        <v>457</v>
      </c>
      <c r="AC31" s="34">
        <f>G31*H31</f>
        <v>30343</v>
      </c>
    </row>
    <row r="32" spans="1:31" ht="23.1" customHeight="1" x14ac:dyDescent="0.15">
      <c r="A32" s="13" t="s">
        <v>461</v>
      </c>
      <c r="B32" s="13" t="s">
        <v>650</v>
      </c>
      <c r="C32" s="13" t="s">
        <v>462</v>
      </c>
      <c r="D32" s="12" t="s">
        <v>189</v>
      </c>
      <c r="E32" s="12" t="s">
        <v>194</v>
      </c>
      <c r="F32" s="28" t="s">
        <v>176</v>
      </c>
      <c r="G32" s="15">
        <v>2</v>
      </c>
      <c r="H32" s="36">
        <f>일대목차!I12</f>
        <v>1958</v>
      </c>
      <c r="I32" s="36">
        <f t="shared" si="4"/>
        <v>3916</v>
      </c>
      <c r="J32" s="36">
        <v>2</v>
      </c>
      <c r="K32" s="36">
        <f>일대목차!L12</f>
        <v>32841</v>
      </c>
      <c r="L32" s="36">
        <f t="shared" si="5"/>
        <v>65682</v>
      </c>
      <c r="M32" s="36">
        <f>일대목차!N12</f>
        <v>0</v>
      </c>
      <c r="N32" s="36">
        <f t="shared" si="6"/>
        <v>0</v>
      </c>
      <c r="O32" s="36"/>
      <c r="P32" s="36">
        <f t="shared" si="7"/>
        <v>69598</v>
      </c>
      <c r="Q32" s="12" t="s">
        <v>463</v>
      </c>
    </row>
    <row r="33" spans="1:31" ht="23.1" customHeight="1" x14ac:dyDescent="0.15">
      <c r="A33" s="13" t="s">
        <v>464</v>
      </c>
      <c r="B33" s="13" t="s">
        <v>650</v>
      </c>
      <c r="C33" s="13" t="s">
        <v>465</v>
      </c>
      <c r="D33" s="12" t="s">
        <v>196</v>
      </c>
      <c r="E33" s="12" t="s">
        <v>197</v>
      </c>
      <c r="F33" s="28" t="s">
        <v>176</v>
      </c>
      <c r="G33" s="15">
        <v>2</v>
      </c>
      <c r="H33" s="36">
        <f>일대목차!I13</f>
        <v>2245</v>
      </c>
      <c r="I33" s="36">
        <f t="shared" si="4"/>
        <v>4490</v>
      </c>
      <c r="J33" s="36">
        <v>2</v>
      </c>
      <c r="K33" s="36">
        <f>일대목차!L13</f>
        <v>54735</v>
      </c>
      <c r="L33" s="36">
        <f t="shared" si="5"/>
        <v>109470</v>
      </c>
      <c r="M33" s="36">
        <f>일대목차!N13</f>
        <v>0</v>
      </c>
      <c r="N33" s="36">
        <f t="shared" si="6"/>
        <v>0</v>
      </c>
      <c r="O33" s="36"/>
      <c r="P33" s="36">
        <f t="shared" si="7"/>
        <v>113960</v>
      </c>
      <c r="Q33" s="12" t="s">
        <v>466</v>
      </c>
    </row>
    <row r="34" spans="1:31" ht="23.1" customHeight="1" x14ac:dyDescent="0.15">
      <c r="A34" s="13" t="s">
        <v>646</v>
      </c>
      <c r="B34" s="13" t="s">
        <v>650</v>
      </c>
      <c r="C34" s="13" t="s">
        <v>207</v>
      </c>
      <c r="D34" s="12" t="s">
        <v>201</v>
      </c>
      <c r="E34" s="12" t="s">
        <v>208</v>
      </c>
      <c r="F34" s="28" t="s">
        <v>176</v>
      </c>
      <c r="G34" s="15">
        <v>2</v>
      </c>
      <c r="H34" s="36">
        <f>합산자재!H17</f>
        <v>343</v>
      </c>
      <c r="I34" s="36">
        <f t="shared" si="4"/>
        <v>686</v>
      </c>
      <c r="J34" s="36">
        <v>2</v>
      </c>
      <c r="K34" s="36">
        <f>합산자재!I17</f>
        <v>0</v>
      </c>
      <c r="L34" s="36">
        <f t="shared" si="5"/>
        <v>0</v>
      </c>
      <c r="M34" s="36">
        <f>합산자재!J17</f>
        <v>0</v>
      </c>
      <c r="N34" s="36">
        <f t="shared" si="6"/>
        <v>0</v>
      </c>
      <c r="O34" s="36"/>
      <c r="P34" s="36">
        <f t="shared" si="7"/>
        <v>686</v>
      </c>
      <c r="Q34" s="12"/>
    </row>
    <row r="35" spans="1:31" ht="23.1" customHeight="1" x14ac:dyDescent="0.15">
      <c r="A35" s="13" t="s">
        <v>470</v>
      </c>
      <c r="B35" s="13" t="s">
        <v>650</v>
      </c>
      <c r="C35" s="13" t="s">
        <v>471</v>
      </c>
      <c r="D35" s="12" t="s">
        <v>210</v>
      </c>
      <c r="E35" s="12" t="s">
        <v>211</v>
      </c>
      <c r="F35" s="28" t="s">
        <v>212</v>
      </c>
      <c r="G35" s="15">
        <v>6</v>
      </c>
      <c r="H35" s="36">
        <f>일대목차!I15</f>
        <v>3018</v>
      </c>
      <c r="I35" s="36">
        <f t="shared" si="4"/>
        <v>18108</v>
      </c>
      <c r="J35" s="36">
        <v>6</v>
      </c>
      <c r="K35" s="36">
        <f>일대목차!L15</f>
        <v>10947</v>
      </c>
      <c r="L35" s="36">
        <f t="shared" si="5"/>
        <v>65682</v>
      </c>
      <c r="M35" s="36">
        <f>일대목차!N15</f>
        <v>0</v>
      </c>
      <c r="N35" s="36">
        <f t="shared" si="6"/>
        <v>0</v>
      </c>
      <c r="O35" s="36"/>
      <c r="P35" s="36">
        <f t="shared" si="7"/>
        <v>83790</v>
      </c>
      <c r="Q35" s="12" t="s">
        <v>472</v>
      </c>
    </row>
    <row r="36" spans="1:31" ht="23.1" customHeight="1" x14ac:dyDescent="0.15">
      <c r="A36" s="13" t="s">
        <v>488</v>
      </c>
      <c r="B36" s="13" t="s">
        <v>650</v>
      </c>
      <c r="C36" s="13" t="s">
        <v>489</v>
      </c>
      <c r="D36" s="12" t="s">
        <v>245</v>
      </c>
      <c r="E36" s="12" t="s">
        <v>252</v>
      </c>
      <c r="F36" s="28" t="s">
        <v>170</v>
      </c>
      <c r="G36" s="15">
        <v>65</v>
      </c>
      <c r="H36" s="36">
        <f>일대목차!I21</f>
        <v>1007</v>
      </c>
      <c r="I36" s="36">
        <f t="shared" si="4"/>
        <v>65455</v>
      </c>
      <c r="J36" s="36">
        <v>65</v>
      </c>
      <c r="K36" s="36">
        <f>일대목차!L21</f>
        <v>2736</v>
      </c>
      <c r="L36" s="36">
        <f t="shared" si="5"/>
        <v>177840</v>
      </c>
      <c r="M36" s="36">
        <f>일대목차!N21</f>
        <v>0</v>
      </c>
      <c r="N36" s="36">
        <f t="shared" si="6"/>
        <v>0</v>
      </c>
      <c r="O36" s="36"/>
      <c r="P36" s="36">
        <f t="shared" si="7"/>
        <v>243295</v>
      </c>
      <c r="Q36" s="12" t="s">
        <v>490</v>
      </c>
      <c r="AC36" s="34">
        <f>G36*H36</f>
        <v>65455</v>
      </c>
    </row>
    <row r="37" spans="1:31" ht="23.1" customHeight="1" x14ac:dyDescent="0.15">
      <c r="A37" s="13" t="s">
        <v>500</v>
      </c>
      <c r="B37" s="13" t="s">
        <v>650</v>
      </c>
      <c r="C37" s="13" t="s">
        <v>501</v>
      </c>
      <c r="D37" s="12" t="s">
        <v>267</v>
      </c>
      <c r="E37" s="12" t="s">
        <v>268</v>
      </c>
      <c r="F37" s="28" t="s">
        <v>176</v>
      </c>
      <c r="G37" s="15">
        <v>2</v>
      </c>
      <c r="H37" s="36">
        <f>일대목차!I25</f>
        <v>2067</v>
      </c>
      <c r="I37" s="36">
        <f t="shared" si="4"/>
        <v>4134</v>
      </c>
      <c r="J37" s="36">
        <v>2</v>
      </c>
      <c r="K37" s="36">
        <f>일대목차!L25</f>
        <v>21894</v>
      </c>
      <c r="L37" s="36">
        <f t="shared" si="5"/>
        <v>43788</v>
      </c>
      <c r="M37" s="36">
        <f>일대목차!N25</f>
        <v>0</v>
      </c>
      <c r="N37" s="36">
        <f t="shared" si="6"/>
        <v>0</v>
      </c>
      <c r="O37" s="36"/>
      <c r="P37" s="36">
        <f t="shared" si="7"/>
        <v>47922</v>
      </c>
      <c r="Q37" s="12" t="s">
        <v>502</v>
      </c>
    </row>
    <row r="38" spans="1:31" ht="23.1" customHeight="1" x14ac:dyDescent="0.15">
      <c r="A38" s="13" t="s">
        <v>503</v>
      </c>
      <c r="B38" s="13" t="s">
        <v>650</v>
      </c>
      <c r="C38" s="13" t="s">
        <v>504</v>
      </c>
      <c r="D38" s="12" t="s">
        <v>271</v>
      </c>
      <c r="E38" s="12" t="s">
        <v>268</v>
      </c>
      <c r="F38" s="28" t="s">
        <v>176</v>
      </c>
      <c r="G38" s="15">
        <v>2</v>
      </c>
      <c r="H38" s="36">
        <f>일대목차!I26</f>
        <v>2819</v>
      </c>
      <c r="I38" s="36">
        <f t="shared" si="4"/>
        <v>5638</v>
      </c>
      <c r="J38" s="36">
        <v>2</v>
      </c>
      <c r="K38" s="36">
        <f>일대목차!L26</f>
        <v>21894</v>
      </c>
      <c r="L38" s="36">
        <f t="shared" si="5"/>
        <v>43788</v>
      </c>
      <c r="M38" s="36">
        <f>일대목차!N26</f>
        <v>0</v>
      </c>
      <c r="N38" s="36">
        <f t="shared" si="6"/>
        <v>0</v>
      </c>
      <c r="O38" s="36"/>
      <c r="P38" s="36">
        <f t="shared" si="7"/>
        <v>49426</v>
      </c>
      <c r="Q38" s="12" t="s">
        <v>505</v>
      </c>
    </row>
    <row r="39" spans="1:31" ht="23.1" customHeight="1" x14ac:dyDescent="0.15">
      <c r="A39" s="13" t="s">
        <v>438</v>
      </c>
      <c r="B39" s="13" t="s">
        <v>650</v>
      </c>
      <c r="C39" s="13" t="s">
        <v>439</v>
      </c>
      <c r="D39" s="12" t="s">
        <v>441</v>
      </c>
      <c r="E39" s="12" t="s">
        <v>378</v>
      </c>
      <c r="F39" s="28" t="s">
        <v>170</v>
      </c>
      <c r="G39" s="15">
        <v>7</v>
      </c>
      <c r="H39" s="36">
        <f>일대목차!I6</f>
        <v>412</v>
      </c>
      <c r="I39" s="36">
        <f t="shared" si="4"/>
        <v>2884</v>
      </c>
      <c r="J39" s="36">
        <v>7</v>
      </c>
      <c r="K39" s="36">
        <f>일대목차!L6</f>
        <v>13765</v>
      </c>
      <c r="L39" s="36">
        <f t="shared" si="5"/>
        <v>96355</v>
      </c>
      <c r="M39" s="36">
        <f>일대목차!N6</f>
        <v>0</v>
      </c>
      <c r="N39" s="36">
        <f t="shared" si="6"/>
        <v>0</v>
      </c>
      <c r="O39" s="36"/>
      <c r="P39" s="36">
        <f t="shared" si="7"/>
        <v>99239</v>
      </c>
      <c r="Q39" s="12" t="s">
        <v>440</v>
      </c>
    </row>
    <row r="40" spans="1:31" ht="23.1" customHeight="1" x14ac:dyDescent="0.15">
      <c r="A40" s="13" t="s">
        <v>433</v>
      </c>
      <c r="B40" s="13" t="s">
        <v>650</v>
      </c>
      <c r="C40" s="13" t="s">
        <v>434</v>
      </c>
      <c r="D40" s="12" t="s">
        <v>436</v>
      </c>
      <c r="E40" s="12" t="s">
        <v>437</v>
      </c>
      <c r="F40" s="28" t="s">
        <v>309</v>
      </c>
      <c r="G40" s="15">
        <v>2</v>
      </c>
      <c r="H40" s="36">
        <f>일대목차!I5</f>
        <v>4407</v>
      </c>
      <c r="I40" s="36">
        <f t="shared" si="4"/>
        <v>8814</v>
      </c>
      <c r="J40" s="36">
        <v>2</v>
      </c>
      <c r="K40" s="36">
        <f>일대목차!L5</f>
        <v>104903</v>
      </c>
      <c r="L40" s="36">
        <f t="shared" si="5"/>
        <v>209806</v>
      </c>
      <c r="M40" s="36">
        <f>일대목차!N5</f>
        <v>519</v>
      </c>
      <c r="N40" s="36">
        <f t="shared" si="6"/>
        <v>1038</v>
      </c>
      <c r="O40" s="36"/>
      <c r="P40" s="36">
        <f t="shared" si="7"/>
        <v>219658</v>
      </c>
      <c r="Q40" s="12" t="s">
        <v>435</v>
      </c>
    </row>
    <row r="41" spans="1:31" ht="23.1" customHeight="1" x14ac:dyDescent="0.15">
      <c r="D41" s="12"/>
      <c r="E41" s="12"/>
      <c r="F41" s="28"/>
      <c r="G41" s="15"/>
      <c r="H41" s="36"/>
      <c r="I41" s="36">
        <f t="shared" si="4"/>
        <v>0</v>
      </c>
      <c r="J41" s="36"/>
      <c r="K41" s="36"/>
      <c r="L41" s="36">
        <f t="shared" si="5"/>
        <v>0</v>
      </c>
      <c r="M41" s="36"/>
      <c r="N41" s="36">
        <f t="shared" si="6"/>
        <v>0</v>
      </c>
      <c r="O41" s="36"/>
      <c r="P41" s="36">
        <f t="shared" si="7"/>
        <v>0</v>
      </c>
      <c r="Q41" s="12"/>
      <c r="AE41" s="34">
        <f>TRUNC(SUM(AE30:AE40))</f>
        <v>0</v>
      </c>
    </row>
    <row r="42" spans="1:31" ht="23.1" customHeight="1" x14ac:dyDescent="0.15">
      <c r="D42" s="12"/>
      <c r="E42" s="12"/>
      <c r="F42" s="28"/>
      <c r="G42" s="15"/>
      <c r="H42" s="36"/>
      <c r="I42" s="36">
        <f t="shared" si="4"/>
        <v>0</v>
      </c>
      <c r="J42" s="36"/>
      <c r="K42" s="36"/>
      <c r="L42" s="36">
        <f t="shared" si="5"/>
        <v>0</v>
      </c>
      <c r="M42" s="36"/>
      <c r="N42" s="36">
        <f t="shared" si="6"/>
        <v>0</v>
      </c>
      <c r="O42" s="36"/>
      <c r="P42" s="36">
        <f t="shared" si="7"/>
        <v>0</v>
      </c>
      <c r="Q42" s="12"/>
    </row>
    <row r="43" spans="1:31" ht="23.1" customHeight="1" x14ac:dyDescent="0.15">
      <c r="D43" s="12"/>
      <c r="E43" s="12"/>
      <c r="F43" s="28"/>
      <c r="G43" s="15"/>
      <c r="H43" s="36"/>
      <c r="I43" s="36">
        <f t="shared" si="4"/>
        <v>0</v>
      </c>
      <c r="J43" s="36"/>
      <c r="K43" s="36"/>
      <c r="L43" s="36">
        <f t="shared" si="5"/>
        <v>0</v>
      </c>
      <c r="M43" s="36"/>
      <c r="N43" s="36">
        <f t="shared" si="6"/>
        <v>0</v>
      </c>
      <c r="O43" s="36"/>
      <c r="P43" s="36">
        <f t="shared" si="7"/>
        <v>0</v>
      </c>
      <c r="Q43" s="12"/>
    </row>
    <row r="44" spans="1:31" ht="23.1" customHeight="1" x14ac:dyDescent="0.15">
      <c r="D44" s="12"/>
      <c r="E44" s="12"/>
      <c r="F44" s="28"/>
      <c r="G44" s="15"/>
      <c r="H44" s="36"/>
      <c r="I44" s="36">
        <f t="shared" si="4"/>
        <v>0</v>
      </c>
      <c r="J44" s="36"/>
      <c r="K44" s="36"/>
      <c r="L44" s="36">
        <f t="shared" si="5"/>
        <v>0</v>
      </c>
      <c r="M44" s="36"/>
      <c r="N44" s="36">
        <f t="shared" si="6"/>
        <v>0</v>
      </c>
      <c r="O44" s="36"/>
      <c r="P44" s="36">
        <f t="shared" si="7"/>
        <v>0</v>
      </c>
      <c r="Q44" s="12"/>
    </row>
    <row r="45" spans="1:31" ht="23.1" customHeight="1" x14ac:dyDescent="0.15">
      <c r="D45" s="12"/>
      <c r="E45" s="12"/>
      <c r="F45" s="28"/>
      <c r="G45" s="15"/>
      <c r="H45" s="36"/>
      <c r="I45" s="36">
        <f t="shared" si="4"/>
        <v>0</v>
      </c>
      <c r="J45" s="36"/>
      <c r="K45" s="36"/>
      <c r="L45" s="36">
        <f t="shared" si="5"/>
        <v>0</v>
      </c>
      <c r="M45" s="36"/>
      <c r="N45" s="36">
        <f t="shared" si="6"/>
        <v>0</v>
      </c>
      <c r="O45" s="36"/>
      <c r="P45" s="36">
        <f t="shared" si="7"/>
        <v>0</v>
      </c>
      <c r="Q45" s="12"/>
    </row>
    <row r="46" spans="1:31" ht="23.1" customHeight="1" x14ac:dyDescent="0.15">
      <c r="D46" s="12"/>
      <c r="E46" s="12"/>
      <c r="F46" s="28"/>
      <c r="G46" s="15"/>
      <c r="H46" s="36"/>
      <c r="I46" s="36">
        <f t="shared" si="4"/>
        <v>0</v>
      </c>
      <c r="J46" s="36"/>
      <c r="K46" s="36"/>
      <c r="L46" s="36">
        <f t="shared" si="5"/>
        <v>0</v>
      </c>
      <c r="M46" s="36"/>
      <c r="N46" s="36">
        <f t="shared" si="6"/>
        <v>0</v>
      </c>
      <c r="O46" s="36"/>
      <c r="P46" s="36">
        <f t="shared" si="7"/>
        <v>0</v>
      </c>
      <c r="Q46" s="12"/>
    </row>
    <row r="47" spans="1:31" ht="23.1" customHeight="1" x14ac:dyDescent="0.15">
      <c r="D47" s="12"/>
      <c r="E47" s="12"/>
      <c r="F47" s="28"/>
      <c r="G47" s="15"/>
      <c r="H47" s="36"/>
      <c r="I47" s="36">
        <f t="shared" si="4"/>
        <v>0</v>
      </c>
      <c r="J47" s="36"/>
      <c r="K47" s="36"/>
      <c r="L47" s="36">
        <f t="shared" si="5"/>
        <v>0</v>
      </c>
      <c r="M47" s="36"/>
      <c r="N47" s="36">
        <f t="shared" si="6"/>
        <v>0</v>
      </c>
      <c r="O47" s="36"/>
      <c r="P47" s="36">
        <f t="shared" si="7"/>
        <v>0</v>
      </c>
      <c r="Q47" s="12"/>
    </row>
    <row r="48" spans="1:31" ht="23.1" customHeight="1" x14ac:dyDescent="0.15">
      <c r="D48" s="12"/>
      <c r="E48" s="12"/>
      <c r="F48" s="28"/>
      <c r="G48" s="15"/>
      <c r="H48" s="36"/>
      <c r="I48" s="36">
        <f t="shared" si="4"/>
        <v>0</v>
      </c>
      <c r="J48" s="36"/>
      <c r="K48" s="36"/>
      <c r="L48" s="36">
        <f t="shared" si="5"/>
        <v>0</v>
      </c>
      <c r="M48" s="36"/>
      <c r="N48" s="36">
        <f t="shared" si="6"/>
        <v>0</v>
      </c>
      <c r="O48" s="36"/>
      <c r="P48" s="36">
        <f t="shared" si="7"/>
        <v>0</v>
      </c>
      <c r="Q48" s="12"/>
    </row>
    <row r="49" spans="1:29" ht="23.1" customHeight="1" x14ac:dyDescent="0.15">
      <c r="D49" s="12"/>
      <c r="E49" s="12"/>
      <c r="F49" s="28"/>
      <c r="G49" s="15"/>
      <c r="H49" s="36"/>
      <c r="I49" s="36">
        <f t="shared" si="4"/>
        <v>0</v>
      </c>
      <c r="J49" s="36"/>
      <c r="K49" s="36"/>
      <c r="L49" s="36">
        <f t="shared" si="5"/>
        <v>0</v>
      </c>
      <c r="M49" s="36"/>
      <c r="N49" s="36">
        <f t="shared" si="6"/>
        <v>0</v>
      </c>
      <c r="O49" s="36"/>
      <c r="P49" s="36">
        <f t="shared" si="7"/>
        <v>0</v>
      </c>
      <c r="Q49" s="12"/>
    </row>
    <row r="50" spans="1:29" ht="23.1" customHeight="1" x14ac:dyDescent="0.15">
      <c r="D50" s="12"/>
      <c r="E50" s="12"/>
      <c r="F50" s="28"/>
      <c r="G50" s="15"/>
      <c r="H50" s="36"/>
      <c r="I50" s="36">
        <f t="shared" si="4"/>
        <v>0</v>
      </c>
      <c r="J50" s="36"/>
      <c r="K50" s="36"/>
      <c r="L50" s="36">
        <f t="shared" si="5"/>
        <v>0</v>
      </c>
      <c r="M50" s="36"/>
      <c r="N50" s="36">
        <f t="shared" si="6"/>
        <v>0</v>
      </c>
      <c r="O50" s="36"/>
      <c r="P50" s="36">
        <f t="shared" si="7"/>
        <v>0</v>
      </c>
      <c r="Q50" s="12"/>
    </row>
    <row r="51" spans="1:29" ht="23.1" customHeight="1" x14ac:dyDescent="0.15">
      <c r="D51" s="12"/>
      <c r="E51" s="12"/>
      <c r="F51" s="28"/>
      <c r="G51" s="15"/>
      <c r="H51" s="36"/>
      <c r="I51" s="36">
        <f t="shared" si="4"/>
        <v>0</v>
      </c>
      <c r="J51" s="36"/>
      <c r="K51" s="36"/>
      <c r="L51" s="36">
        <f t="shared" si="5"/>
        <v>0</v>
      </c>
      <c r="M51" s="36"/>
      <c r="N51" s="36">
        <f t="shared" si="6"/>
        <v>0</v>
      </c>
      <c r="O51" s="36"/>
      <c r="P51" s="36">
        <f t="shared" si="7"/>
        <v>0</v>
      </c>
      <c r="Q51" s="12"/>
    </row>
    <row r="52" spans="1:29" ht="23.1" customHeight="1" x14ac:dyDescent="0.15">
      <c r="D52" s="12"/>
      <c r="E52" s="12"/>
      <c r="F52" s="28"/>
      <c r="G52" s="15"/>
      <c r="H52" s="36"/>
      <c r="I52" s="36">
        <f t="shared" si="4"/>
        <v>0</v>
      </c>
      <c r="J52" s="36"/>
      <c r="K52" s="36"/>
      <c r="L52" s="36">
        <f t="shared" si="5"/>
        <v>0</v>
      </c>
      <c r="M52" s="36"/>
      <c r="N52" s="36">
        <f t="shared" si="6"/>
        <v>0</v>
      </c>
      <c r="O52" s="36"/>
      <c r="P52" s="36">
        <f t="shared" si="7"/>
        <v>0</v>
      </c>
      <c r="Q52" s="12"/>
    </row>
    <row r="53" spans="1:29" ht="23.1" customHeight="1" x14ac:dyDescent="0.15">
      <c r="D53" s="12"/>
      <c r="E53" s="12"/>
      <c r="F53" s="28"/>
      <c r="G53" s="15"/>
      <c r="H53" s="36"/>
      <c r="I53" s="36">
        <f t="shared" si="4"/>
        <v>0</v>
      </c>
      <c r="J53" s="36"/>
      <c r="K53" s="36"/>
      <c r="L53" s="36">
        <f t="shared" si="5"/>
        <v>0</v>
      </c>
      <c r="M53" s="36"/>
      <c r="N53" s="36">
        <f t="shared" si="6"/>
        <v>0</v>
      </c>
      <c r="O53" s="36"/>
      <c r="P53" s="36">
        <f t="shared" si="7"/>
        <v>0</v>
      </c>
      <c r="Q53" s="12"/>
    </row>
    <row r="54" spans="1:29" ht="23.1" customHeight="1" x14ac:dyDescent="0.15">
      <c r="D54" s="12"/>
      <c r="E54" s="12"/>
      <c r="F54" s="28"/>
      <c r="G54" s="15"/>
      <c r="H54" s="36"/>
      <c r="I54" s="36">
        <f t="shared" si="4"/>
        <v>0</v>
      </c>
      <c r="J54" s="36"/>
      <c r="K54" s="36"/>
      <c r="L54" s="36">
        <f t="shared" si="5"/>
        <v>0</v>
      </c>
      <c r="M54" s="36"/>
      <c r="N54" s="36">
        <f t="shared" si="6"/>
        <v>0</v>
      </c>
      <c r="O54" s="36"/>
      <c r="P54" s="36">
        <f t="shared" si="7"/>
        <v>0</v>
      </c>
      <c r="Q54" s="12"/>
    </row>
    <row r="55" spans="1:29" ht="23.1" customHeight="1" x14ac:dyDescent="0.15">
      <c r="B55" s="13" t="s">
        <v>556</v>
      </c>
      <c r="D55" s="12" t="s">
        <v>557</v>
      </c>
      <c r="E55" s="12"/>
      <c r="F55" s="28"/>
      <c r="G55" s="15"/>
      <c r="H55" s="36"/>
      <c r="I55" s="36">
        <f>TRUNC(SUM(I30:I54))</f>
        <v>144468</v>
      </c>
      <c r="J55" s="36"/>
      <c r="K55" s="36"/>
      <c r="L55" s="36">
        <f>TRUNC(SUM(L30:L54))</f>
        <v>1119185</v>
      </c>
      <c r="M55" s="36"/>
      <c r="N55" s="36">
        <f>TRUNC(SUM(N30:N54))</f>
        <v>1038</v>
      </c>
      <c r="O55" s="36"/>
      <c r="P55" s="36">
        <f>TRUNC(SUM(P30:P54))</f>
        <v>1264691</v>
      </c>
      <c r="Q55" s="12"/>
    </row>
    <row r="56" spans="1:29" ht="23.1" customHeight="1" x14ac:dyDescent="0.15">
      <c r="B56" s="13" t="s">
        <v>363</v>
      </c>
      <c r="D56" s="108" t="s">
        <v>651</v>
      </c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10"/>
    </row>
    <row r="57" spans="1:29" ht="23.1" customHeight="1" x14ac:dyDescent="0.15">
      <c r="A57" s="13" t="s">
        <v>652</v>
      </c>
      <c r="B57" s="13" t="s">
        <v>653</v>
      </c>
      <c r="C57" s="13" t="s">
        <v>173</v>
      </c>
      <c r="D57" s="12" t="s">
        <v>174</v>
      </c>
      <c r="E57" s="12" t="s">
        <v>175</v>
      </c>
      <c r="F57" s="28" t="s">
        <v>176</v>
      </c>
      <c r="G57" s="15">
        <v>28</v>
      </c>
      <c r="H57" s="36">
        <f>합산자재!H5</f>
        <v>346</v>
      </c>
      <c r="I57" s="36">
        <f t="shared" ref="I57:I80" si="8">TRUNC(G57*H57)</f>
        <v>9688</v>
      </c>
      <c r="J57" s="36">
        <v>28</v>
      </c>
      <c r="K57" s="36">
        <f>합산자재!I5</f>
        <v>0</v>
      </c>
      <c r="L57" s="36">
        <f t="shared" ref="L57:L80" si="9">TRUNC(G57*K57)</f>
        <v>0</v>
      </c>
      <c r="M57" s="36">
        <f>합산자재!J5</f>
        <v>0</v>
      </c>
      <c r="N57" s="36">
        <f t="shared" ref="N57:N80" si="10">TRUNC(G57*M57)</f>
        <v>0</v>
      </c>
      <c r="O57" s="36"/>
      <c r="P57" s="36">
        <f t="shared" ref="P57:P80" si="11">SUM(I57,L57,N57)</f>
        <v>9688</v>
      </c>
      <c r="Q57" s="12"/>
    </row>
    <row r="58" spans="1:29" ht="23.1" customHeight="1" x14ac:dyDescent="0.15">
      <c r="A58" s="13" t="s">
        <v>452</v>
      </c>
      <c r="B58" s="13" t="s">
        <v>653</v>
      </c>
      <c r="C58" s="13" t="s">
        <v>453</v>
      </c>
      <c r="D58" s="12" t="s">
        <v>174</v>
      </c>
      <c r="E58" s="12" t="s">
        <v>181</v>
      </c>
      <c r="F58" s="28" t="s">
        <v>170</v>
      </c>
      <c r="G58" s="15">
        <v>32</v>
      </c>
      <c r="H58" s="36">
        <f>일대목차!I9</f>
        <v>970</v>
      </c>
      <c r="I58" s="36">
        <f t="shared" si="8"/>
        <v>31040</v>
      </c>
      <c r="J58" s="36">
        <v>32</v>
      </c>
      <c r="K58" s="36">
        <f>일대목차!L9</f>
        <v>12041</v>
      </c>
      <c r="L58" s="36">
        <f t="shared" si="9"/>
        <v>385312</v>
      </c>
      <c r="M58" s="36">
        <f>일대목차!N9</f>
        <v>0</v>
      </c>
      <c r="N58" s="36">
        <f t="shared" si="10"/>
        <v>0</v>
      </c>
      <c r="O58" s="36"/>
      <c r="P58" s="36">
        <f t="shared" si="11"/>
        <v>416352</v>
      </c>
      <c r="Q58" s="12" t="s">
        <v>454</v>
      </c>
      <c r="AC58" s="34">
        <f>G58*H58</f>
        <v>31040</v>
      </c>
    </row>
    <row r="59" spans="1:29" ht="23.1" customHeight="1" x14ac:dyDescent="0.15">
      <c r="A59" s="13" t="s">
        <v>455</v>
      </c>
      <c r="B59" s="13" t="s">
        <v>653</v>
      </c>
      <c r="C59" s="13" t="s">
        <v>456</v>
      </c>
      <c r="D59" s="12" t="s">
        <v>174</v>
      </c>
      <c r="E59" s="12" t="s">
        <v>183</v>
      </c>
      <c r="F59" s="28" t="s">
        <v>170</v>
      </c>
      <c r="G59" s="15">
        <v>5</v>
      </c>
      <c r="H59" s="36">
        <f>일대목차!I10</f>
        <v>1597</v>
      </c>
      <c r="I59" s="36">
        <f t="shared" si="8"/>
        <v>7985</v>
      </c>
      <c r="J59" s="36">
        <v>5</v>
      </c>
      <c r="K59" s="36">
        <f>일대목차!L10</f>
        <v>16146</v>
      </c>
      <c r="L59" s="36">
        <f t="shared" si="9"/>
        <v>80730</v>
      </c>
      <c r="M59" s="36">
        <f>일대목차!N10</f>
        <v>0</v>
      </c>
      <c r="N59" s="36">
        <f t="shared" si="10"/>
        <v>0</v>
      </c>
      <c r="O59" s="36"/>
      <c r="P59" s="36">
        <f t="shared" si="11"/>
        <v>88715</v>
      </c>
      <c r="Q59" s="12" t="s">
        <v>457</v>
      </c>
      <c r="AC59" s="34">
        <f>G59*H59</f>
        <v>7985</v>
      </c>
    </row>
    <row r="60" spans="1:29" ht="23.1" customHeight="1" x14ac:dyDescent="0.15">
      <c r="A60" s="13" t="s">
        <v>458</v>
      </c>
      <c r="B60" s="13" t="s">
        <v>653</v>
      </c>
      <c r="C60" s="13" t="s">
        <v>459</v>
      </c>
      <c r="D60" s="12" t="s">
        <v>189</v>
      </c>
      <c r="E60" s="12" t="s">
        <v>190</v>
      </c>
      <c r="F60" s="28" t="s">
        <v>176</v>
      </c>
      <c r="G60" s="15">
        <v>10</v>
      </c>
      <c r="H60" s="36">
        <f>일대목차!I11</f>
        <v>1623</v>
      </c>
      <c r="I60" s="36">
        <f t="shared" si="8"/>
        <v>16230</v>
      </c>
      <c r="J60" s="36">
        <v>10</v>
      </c>
      <c r="K60" s="36">
        <f>일대목차!L11</f>
        <v>32841</v>
      </c>
      <c r="L60" s="36">
        <f t="shared" si="9"/>
        <v>328410</v>
      </c>
      <c r="M60" s="36">
        <f>일대목차!N11</f>
        <v>0</v>
      </c>
      <c r="N60" s="36">
        <f t="shared" si="10"/>
        <v>0</v>
      </c>
      <c r="O60" s="36"/>
      <c r="P60" s="36">
        <f t="shared" si="11"/>
        <v>344640</v>
      </c>
      <c r="Q60" s="12" t="s">
        <v>460</v>
      </c>
    </row>
    <row r="61" spans="1:29" ht="23.1" customHeight="1" x14ac:dyDescent="0.15">
      <c r="A61" s="13" t="s">
        <v>461</v>
      </c>
      <c r="B61" s="13" t="s">
        <v>653</v>
      </c>
      <c r="C61" s="13" t="s">
        <v>462</v>
      </c>
      <c r="D61" s="12" t="s">
        <v>189</v>
      </c>
      <c r="E61" s="12" t="s">
        <v>194</v>
      </c>
      <c r="F61" s="28" t="s">
        <v>176</v>
      </c>
      <c r="G61" s="15">
        <v>4</v>
      </c>
      <c r="H61" s="36">
        <f>일대목차!I12</f>
        <v>1958</v>
      </c>
      <c r="I61" s="36">
        <f t="shared" si="8"/>
        <v>7832</v>
      </c>
      <c r="J61" s="36">
        <v>4</v>
      </c>
      <c r="K61" s="36">
        <f>일대목차!L12</f>
        <v>32841</v>
      </c>
      <c r="L61" s="36">
        <f t="shared" si="9"/>
        <v>131364</v>
      </c>
      <c r="M61" s="36">
        <f>일대목차!N12</f>
        <v>0</v>
      </c>
      <c r="N61" s="36">
        <f t="shared" si="10"/>
        <v>0</v>
      </c>
      <c r="O61" s="36"/>
      <c r="P61" s="36">
        <f t="shared" si="11"/>
        <v>139196</v>
      </c>
      <c r="Q61" s="12" t="s">
        <v>463</v>
      </c>
    </row>
    <row r="62" spans="1:29" ht="23.1" customHeight="1" x14ac:dyDescent="0.15">
      <c r="A62" s="13" t="s">
        <v>464</v>
      </c>
      <c r="B62" s="13" t="s">
        <v>653</v>
      </c>
      <c r="C62" s="13" t="s">
        <v>465</v>
      </c>
      <c r="D62" s="12" t="s">
        <v>196</v>
      </c>
      <c r="E62" s="12" t="s">
        <v>197</v>
      </c>
      <c r="F62" s="28" t="s">
        <v>176</v>
      </c>
      <c r="G62" s="15">
        <v>2</v>
      </c>
      <c r="H62" s="36">
        <f>일대목차!I13</f>
        <v>2245</v>
      </c>
      <c r="I62" s="36">
        <f t="shared" si="8"/>
        <v>4490</v>
      </c>
      <c r="J62" s="36">
        <v>2</v>
      </c>
      <c r="K62" s="36">
        <f>일대목차!L13</f>
        <v>54735</v>
      </c>
      <c r="L62" s="36">
        <f t="shared" si="9"/>
        <v>109470</v>
      </c>
      <c r="M62" s="36">
        <f>일대목차!N13</f>
        <v>0</v>
      </c>
      <c r="N62" s="36">
        <f t="shared" si="10"/>
        <v>0</v>
      </c>
      <c r="O62" s="36"/>
      <c r="P62" s="36">
        <f t="shared" si="11"/>
        <v>113960</v>
      </c>
      <c r="Q62" s="12" t="s">
        <v>466</v>
      </c>
    </row>
    <row r="63" spans="1:29" ht="23.1" customHeight="1" x14ac:dyDescent="0.15">
      <c r="A63" s="13" t="s">
        <v>654</v>
      </c>
      <c r="B63" s="13" t="s">
        <v>653</v>
      </c>
      <c r="C63" s="13" t="s">
        <v>200</v>
      </c>
      <c r="D63" s="12" t="s">
        <v>201</v>
      </c>
      <c r="E63" s="12" t="s">
        <v>202</v>
      </c>
      <c r="F63" s="28" t="s">
        <v>176</v>
      </c>
      <c r="G63" s="15">
        <v>10</v>
      </c>
      <c r="H63" s="36">
        <f>합산자재!H14</f>
        <v>343</v>
      </c>
      <c r="I63" s="36">
        <f t="shared" si="8"/>
        <v>3430</v>
      </c>
      <c r="J63" s="36">
        <v>10</v>
      </c>
      <c r="K63" s="36">
        <f>합산자재!I14</f>
        <v>0</v>
      </c>
      <c r="L63" s="36">
        <f t="shared" si="9"/>
        <v>0</v>
      </c>
      <c r="M63" s="36">
        <f>합산자재!J14</f>
        <v>0</v>
      </c>
      <c r="N63" s="36">
        <f t="shared" si="10"/>
        <v>0</v>
      </c>
      <c r="O63" s="36"/>
      <c r="P63" s="36">
        <f t="shared" si="11"/>
        <v>3430</v>
      </c>
      <c r="Q63" s="12"/>
    </row>
    <row r="64" spans="1:29" ht="23.1" customHeight="1" x14ac:dyDescent="0.15">
      <c r="A64" s="13" t="s">
        <v>645</v>
      </c>
      <c r="B64" s="13" t="s">
        <v>653</v>
      </c>
      <c r="C64" s="13" t="s">
        <v>203</v>
      </c>
      <c r="D64" s="12" t="s">
        <v>201</v>
      </c>
      <c r="E64" s="12" t="s">
        <v>204</v>
      </c>
      <c r="F64" s="28" t="s">
        <v>176</v>
      </c>
      <c r="G64" s="15">
        <v>4</v>
      </c>
      <c r="H64" s="36">
        <f>합산자재!H15</f>
        <v>343</v>
      </c>
      <c r="I64" s="36">
        <f t="shared" si="8"/>
        <v>1372</v>
      </c>
      <c r="J64" s="36">
        <v>4</v>
      </c>
      <c r="K64" s="36">
        <f>합산자재!I15</f>
        <v>0</v>
      </c>
      <c r="L64" s="36">
        <f t="shared" si="9"/>
        <v>0</v>
      </c>
      <c r="M64" s="36">
        <f>합산자재!J15</f>
        <v>0</v>
      </c>
      <c r="N64" s="36">
        <f t="shared" si="10"/>
        <v>0</v>
      </c>
      <c r="O64" s="36"/>
      <c r="P64" s="36">
        <f t="shared" si="11"/>
        <v>1372</v>
      </c>
      <c r="Q64" s="12"/>
    </row>
    <row r="65" spans="1:31" ht="23.1" customHeight="1" x14ac:dyDescent="0.15">
      <c r="A65" s="13" t="s">
        <v>470</v>
      </c>
      <c r="B65" s="13" t="s">
        <v>653</v>
      </c>
      <c r="C65" s="13" t="s">
        <v>471</v>
      </c>
      <c r="D65" s="12" t="s">
        <v>210</v>
      </c>
      <c r="E65" s="12" t="s">
        <v>211</v>
      </c>
      <c r="F65" s="28" t="s">
        <v>212</v>
      </c>
      <c r="G65" s="15">
        <v>4</v>
      </c>
      <c r="H65" s="36">
        <f>일대목차!I15</f>
        <v>3018</v>
      </c>
      <c r="I65" s="36">
        <f t="shared" si="8"/>
        <v>12072</v>
      </c>
      <c r="J65" s="36">
        <v>4</v>
      </c>
      <c r="K65" s="36">
        <f>일대목차!L15</f>
        <v>10947</v>
      </c>
      <c r="L65" s="36">
        <f t="shared" si="9"/>
        <v>43788</v>
      </c>
      <c r="M65" s="36">
        <f>일대목차!N15</f>
        <v>0</v>
      </c>
      <c r="N65" s="36">
        <f t="shared" si="10"/>
        <v>0</v>
      </c>
      <c r="O65" s="36"/>
      <c r="P65" s="36">
        <f t="shared" si="11"/>
        <v>55860</v>
      </c>
      <c r="Q65" s="12" t="s">
        <v>472</v>
      </c>
    </row>
    <row r="66" spans="1:31" ht="23.1" customHeight="1" x14ac:dyDescent="0.15">
      <c r="A66" s="13" t="s">
        <v>485</v>
      </c>
      <c r="B66" s="13" t="s">
        <v>653</v>
      </c>
      <c r="C66" s="13" t="s">
        <v>486</v>
      </c>
      <c r="D66" s="12" t="s">
        <v>245</v>
      </c>
      <c r="E66" s="12" t="s">
        <v>250</v>
      </c>
      <c r="F66" s="28" t="s">
        <v>170</v>
      </c>
      <c r="G66" s="15">
        <v>133</v>
      </c>
      <c r="H66" s="36">
        <f>일대목차!I20</f>
        <v>691</v>
      </c>
      <c r="I66" s="36">
        <f t="shared" si="8"/>
        <v>91903</v>
      </c>
      <c r="J66" s="36">
        <v>133</v>
      </c>
      <c r="K66" s="36">
        <f>일대목차!L20</f>
        <v>2736</v>
      </c>
      <c r="L66" s="36">
        <f t="shared" si="9"/>
        <v>363888</v>
      </c>
      <c r="M66" s="36">
        <f>일대목차!N20</f>
        <v>0</v>
      </c>
      <c r="N66" s="36">
        <f t="shared" si="10"/>
        <v>0</v>
      </c>
      <c r="O66" s="36"/>
      <c r="P66" s="36">
        <f t="shared" si="11"/>
        <v>455791</v>
      </c>
      <c r="Q66" s="12" t="s">
        <v>487</v>
      </c>
      <c r="AC66" s="34">
        <f>G66*H66</f>
        <v>91903</v>
      </c>
    </row>
    <row r="67" spans="1:31" ht="23.1" customHeight="1" x14ac:dyDescent="0.15">
      <c r="A67" s="13" t="s">
        <v>497</v>
      </c>
      <c r="B67" s="13" t="s">
        <v>653</v>
      </c>
      <c r="C67" s="13" t="s">
        <v>498</v>
      </c>
      <c r="D67" s="12" t="s">
        <v>262</v>
      </c>
      <c r="E67" s="12" t="s">
        <v>263</v>
      </c>
      <c r="F67" s="28" t="s">
        <v>176</v>
      </c>
      <c r="G67" s="15">
        <v>2</v>
      </c>
      <c r="H67" s="36">
        <f>일대목차!I24</f>
        <v>3137</v>
      </c>
      <c r="I67" s="36">
        <f t="shared" si="8"/>
        <v>6274</v>
      </c>
      <c r="J67" s="36">
        <v>2</v>
      </c>
      <c r="K67" s="36">
        <f>일대목차!L24</f>
        <v>23262</v>
      </c>
      <c r="L67" s="36">
        <f t="shared" si="9"/>
        <v>46524</v>
      </c>
      <c r="M67" s="36">
        <f>일대목차!N24</f>
        <v>0</v>
      </c>
      <c r="N67" s="36">
        <f t="shared" si="10"/>
        <v>0</v>
      </c>
      <c r="O67" s="36"/>
      <c r="P67" s="36">
        <f t="shared" si="11"/>
        <v>52798</v>
      </c>
      <c r="Q67" s="12" t="s">
        <v>499</v>
      </c>
    </row>
    <row r="68" spans="1:31" ht="23.1" customHeight="1" x14ac:dyDescent="0.15">
      <c r="A68" s="13" t="s">
        <v>438</v>
      </c>
      <c r="B68" s="13" t="s">
        <v>653</v>
      </c>
      <c r="C68" s="13" t="s">
        <v>439</v>
      </c>
      <c r="D68" s="12" t="s">
        <v>441</v>
      </c>
      <c r="E68" s="12" t="s">
        <v>378</v>
      </c>
      <c r="F68" s="28" t="s">
        <v>170</v>
      </c>
      <c r="G68" s="15">
        <v>4</v>
      </c>
      <c r="H68" s="36">
        <f>일대목차!I6</f>
        <v>412</v>
      </c>
      <c r="I68" s="36">
        <f t="shared" si="8"/>
        <v>1648</v>
      </c>
      <c r="J68" s="36">
        <v>4</v>
      </c>
      <c r="K68" s="36">
        <f>일대목차!L6</f>
        <v>13765</v>
      </c>
      <c r="L68" s="36">
        <f t="shared" si="9"/>
        <v>55060</v>
      </c>
      <c r="M68" s="36">
        <f>일대목차!N6</f>
        <v>0</v>
      </c>
      <c r="N68" s="36">
        <f t="shared" si="10"/>
        <v>0</v>
      </c>
      <c r="O68" s="36"/>
      <c r="P68" s="36">
        <f t="shared" si="11"/>
        <v>56708</v>
      </c>
      <c r="Q68" s="12" t="s">
        <v>440</v>
      </c>
    </row>
    <row r="69" spans="1:31" ht="23.1" customHeight="1" x14ac:dyDescent="0.15">
      <c r="A69" s="13" t="s">
        <v>433</v>
      </c>
      <c r="B69" s="13" t="s">
        <v>653</v>
      </c>
      <c r="C69" s="13" t="s">
        <v>434</v>
      </c>
      <c r="D69" s="12" t="s">
        <v>436</v>
      </c>
      <c r="E69" s="12" t="s">
        <v>437</v>
      </c>
      <c r="F69" s="28" t="s">
        <v>309</v>
      </c>
      <c r="G69" s="15">
        <v>1</v>
      </c>
      <c r="H69" s="36">
        <f>일대목차!I5</f>
        <v>4407</v>
      </c>
      <c r="I69" s="36">
        <f t="shared" si="8"/>
        <v>4407</v>
      </c>
      <c r="J69" s="36">
        <v>1</v>
      </c>
      <c r="K69" s="36">
        <f>일대목차!L5</f>
        <v>104903</v>
      </c>
      <c r="L69" s="36">
        <f t="shared" si="9"/>
        <v>104903</v>
      </c>
      <c r="M69" s="36">
        <f>일대목차!N5</f>
        <v>519</v>
      </c>
      <c r="N69" s="36">
        <f t="shared" si="10"/>
        <v>519</v>
      </c>
      <c r="O69" s="36"/>
      <c r="P69" s="36">
        <f t="shared" si="11"/>
        <v>109829</v>
      </c>
      <c r="Q69" s="12" t="s">
        <v>435</v>
      </c>
    </row>
    <row r="70" spans="1:31" ht="23.1" customHeight="1" x14ac:dyDescent="0.15">
      <c r="A70" s="13" t="s">
        <v>515</v>
      </c>
      <c r="B70" s="13" t="s">
        <v>653</v>
      </c>
      <c r="C70" s="13" t="s">
        <v>516</v>
      </c>
      <c r="D70" s="12" t="s">
        <v>307</v>
      </c>
      <c r="E70" s="12" t="s">
        <v>308</v>
      </c>
      <c r="F70" s="28" t="s">
        <v>309</v>
      </c>
      <c r="G70" s="15">
        <v>12</v>
      </c>
      <c r="H70" s="36">
        <f>일대목차!I30</f>
        <v>164</v>
      </c>
      <c r="I70" s="36">
        <f t="shared" si="8"/>
        <v>1968</v>
      </c>
      <c r="J70" s="36">
        <v>12</v>
      </c>
      <c r="K70" s="36">
        <f>일대목차!L30</f>
        <v>5473</v>
      </c>
      <c r="L70" s="36">
        <f t="shared" si="9"/>
        <v>65676</v>
      </c>
      <c r="M70" s="36">
        <f>일대목차!N30</f>
        <v>0</v>
      </c>
      <c r="N70" s="36">
        <f t="shared" si="10"/>
        <v>0</v>
      </c>
      <c r="O70" s="36"/>
      <c r="P70" s="36">
        <f t="shared" si="11"/>
        <v>67644</v>
      </c>
      <c r="Q70" s="12" t="s">
        <v>517</v>
      </c>
    </row>
    <row r="71" spans="1:31" ht="23.1" customHeight="1" x14ac:dyDescent="0.15">
      <c r="A71" s="13" t="s">
        <v>521</v>
      </c>
      <c r="B71" s="13" t="s">
        <v>653</v>
      </c>
      <c r="C71" s="13" t="s">
        <v>522</v>
      </c>
      <c r="D71" s="12" t="s">
        <v>320</v>
      </c>
      <c r="E71" s="12" t="s">
        <v>321</v>
      </c>
      <c r="F71" s="28" t="s">
        <v>212</v>
      </c>
      <c r="G71" s="15">
        <v>2</v>
      </c>
      <c r="H71" s="36">
        <f>일대목차!I32</f>
        <v>78559</v>
      </c>
      <c r="I71" s="36">
        <f t="shared" si="8"/>
        <v>157118</v>
      </c>
      <c r="J71" s="36">
        <v>2</v>
      </c>
      <c r="K71" s="36">
        <f>일대목차!L32</f>
        <v>51998</v>
      </c>
      <c r="L71" s="36">
        <f t="shared" si="9"/>
        <v>103996</v>
      </c>
      <c r="M71" s="36">
        <f>일대목차!N32</f>
        <v>0</v>
      </c>
      <c r="N71" s="36">
        <f t="shared" si="10"/>
        <v>0</v>
      </c>
      <c r="O71" s="36"/>
      <c r="P71" s="36">
        <f t="shared" si="11"/>
        <v>261114</v>
      </c>
      <c r="Q71" s="12" t="s">
        <v>523</v>
      </c>
    </row>
    <row r="72" spans="1:31" ht="23.1" customHeight="1" x14ac:dyDescent="0.15">
      <c r="A72" s="13" t="s">
        <v>524</v>
      </c>
      <c r="B72" s="13" t="s">
        <v>653</v>
      </c>
      <c r="C72" s="13" t="s">
        <v>525</v>
      </c>
      <c r="D72" s="12" t="s">
        <v>324</v>
      </c>
      <c r="E72" s="12" t="s">
        <v>325</v>
      </c>
      <c r="F72" s="28" t="s">
        <v>176</v>
      </c>
      <c r="G72" s="15">
        <v>12</v>
      </c>
      <c r="H72" s="36">
        <f>일대목차!I33</f>
        <v>22494</v>
      </c>
      <c r="I72" s="36">
        <f t="shared" si="8"/>
        <v>269928</v>
      </c>
      <c r="J72" s="36">
        <v>12</v>
      </c>
      <c r="K72" s="36">
        <f>일대목차!L33</f>
        <v>49809</v>
      </c>
      <c r="L72" s="36">
        <f t="shared" si="9"/>
        <v>597708</v>
      </c>
      <c r="M72" s="36">
        <f>일대목차!N33</f>
        <v>0</v>
      </c>
      <c r="N72" s="36">
        <f t="shared" si="10"/>
        <v>0</v>
      </c>
      <c r="O72" s="36"/>
      <c r="P72" s="36">
        <f t="shared" si="11"/>
        <v>867636</v>
      </c>
      <c r="Q72" s="12" t="s">
        <v>526</v>
      </c>
    </row>
    <row r="73" spans="1:31" ht="23.1" customHeight="1" x14ac:dyDescent="0.15">
      <c r="D73" s="12"/>
      <c r="E73" s="12"/>
      <c r="F73" s="28"/>
      <c r="G73" s="15"/>
      <c r="H73" s="36"/>
      <c r="I73" s="36">
        <f t="shared" si="8"/>
        <v>0</v>
      </c>
      <c r="J73" s="36"/>
      <c r="K73" s="36"/>
      <c r="L73" s="36">
        <f t="shared" si="9"/>
        <v>0</v>
      </c>
      <c r="M73" s="36"/>
      <c r="N73" s="36">
        <f t="shared" si="10"/>
        <v>0</v>
      </c>
      <c r="O73" s="36"/>
      <c r="P73" s="36">
        <f t="shared" si="11"/>
        <v>0</v>
      </c>
      <c r="Q73" s="12"/>
      <c r="AE73" s="34">
        <f>TRUNC(SUM(AE56:AE72))</f>
        <v>0</v>
      </c>
    </row>
    <row r="74" spans="1:31" ht="23.1" customHeight="1" x14ac:dyDescent="0.15">
      <c r="D74" s="12"/>
      <c r="E74" s="12"/>
      <c r="F74" s="28"/>
      <c r="G74" s="15"/>
      <c r="H74" s="36"/>
      <c r="I74" s="36">
        <f t="shared" si="8"/>
        <v>0</v>
      </c>
      <c r="J74" s="36"/>
      <c r="K74" s="36"/>
      <c r="L74" s="36">
        <f t="shared" si="9"/>
        <v>0</v>
      </c>
      <c r="M74" s="36"/>
      <c r="N74" s="36">
        <f t="shared" si="10"/>
        <v>0</v>
      </c>
      <c r="O74" s="36"/>
      <c r="P74" s="36">
        <f t="shared" si="11"/>
        <v>0</v>
      </c>
      <c r="Q74" s="12"/>
    </row>
    <row r="75" spans="1:31" ht="23.1" customHeight="1" x14ac:dyDescent="0.15">
      <c r="D75" s="12"/>
      <c r="E75" s="12"/>
      <c r="F75" s="28"/>
      <c r="G75" s="15"/>
      <c r="H75" s="36"/>
      <c r="I75" s="36">
        <f t="shared" si="8"/>
        <v>0</v>
      </c>
      <c r="J75" s="36"/>
      <c r="K75" s="36"/>
      <c r="L75" s="36">
        <f t="shared" si="9"/>
        <v>0</v>
      </c>
      <c r="M75" s="36"/>
      <c r="N75" s="36">
        <f t="shared" si="10"/>
        <v>0</v>
      </c>
      <c r="O75" s="36"/>
      <c r="P75" s="36">
        <f t="shared" si="11"/>
        <v>0</v>
      </c>
      <c r="Q75" s="12"/>
    </row>
    <row r="76" spans="1:31" ht="23.1" customHeight="1" x14ac:dyDescent="0.15">
      <c r="D76" s="12"/>
      <c r="E76" s="12"/>
      <c r="F76" s="28"/>
      <c r="G76" s="15"/>
      <c r="H76" s="36"/>
      <c r="I76" s="36">
        <f t="shared" si="8"/>
        <v>0</v>
      </c>
      <c r="J76" s="36"/>
      <c r="K76" s="36"/>
      <c r="L76" s="36">
        <f t="shared" si="9"/>
        <v>0</v>
      </c>
      <c r="M76" s="36"/>
      <c r="N76" s="36">
        <f t="shared" si="10"/>
        <v>0</v>
      </c>
      <c r="O76" s="36"/>
      <c r="P76" s="36">
        <f t="shared" si="11"/>
        <v>0</v>
      </c>
      <c r="Q76" s="12"/>
    </row>
    <row r="77" spans="1:31" ht="23.1" customHeight="1" x14ac:dyDescent="0.15">
      <c r="D77" s="12"/>
      <c r="E77" s="12"/>
      <c r="F77" s="28"/>
      <c r="G77" s="15"/>
      <c r="H77" s="36"/>
      <c r="I77" s="36">
        <f t="shared" si="8"/>
        <v>0</v>
      </c>
      <c r="J77" s="36"/>
      <c r="K77" s="36"/>
      <c r="L77" s="36">
        <f t="shared" si="9"/>
        <v>0</v>
      </c>
      <c r="M77" s="36"/>
      <c r="N77" s="36">
        <f t="shared" si="10"/>
        <v>0</v>
      </c>
      <c r="O77" s="36"/>
      <c r="P77" s="36">
        <f t="shared" si="11"/>
        <v>0</v>
      </c>
      <c r="Q77" s="12"/>
    </row>
    <row r="78" spans="1:31" ht="23.1" customHeight="1" x14ac:dyDescent="0.15">
      <c r="D78" s="12"/>
      <c r="E78" s="12"/>
      <c r="F78" s="28"/>
      <c r="G78" s="15"/>
      <c r="H78" s="36"/>
      <c r="I78" s="36">
        <f t="shared" si="8"/>
        <v>0</v>
      </c>
      <c r="J78" s="36"/>
      <c r="K78" s="36"/>
      <c r="L78" s="36">
        <f t="shared" si="9"/>
        <v>0</v>
      </c>
      <c r="M78" s="36"/>
      <c r="N78" s="36">
        <f t="shared" si="10"/>
        <v>0</v>
      </c>
      <c r="O78" s="36"/>
      <c r="P78" s="36">
        <f t="shared" si="11"/>
        <v>0</v>
      </c>
      <c r="Q78" s="12"/>
    </row>
    <row r="79" spans="1:31" ht="23.1" customHeight="1" x14ac:dyDescent="0.15">
      <c r="D79" s="12"/>
      <c r="E79" s="12"/>
      <c r="F79" s="28"/>
      <c r="G79" s="15"/>
      <c r="H79" s="36"/>
      <c r="I79" s="36">
        <f t="shared" si="8"/>
        <v>0</v>
      </c>
      <c r="J79" s="36"/>
      <c r="K79" s="36"/>
      <c r="L79" s="36">
        <f t="shared" si="9"/>
        <v>0</v>
      </c>
      <c r="M79" s="36"/>
      <c r="N79" s="36">
        <f t="shared" si="10"/>
        <v>0</v>
      </c>
      <c r="O79" s="36"/>
      <c r="P79" s="36">
        <f t="shared" si="11"/>
        <v>0</v>
      </c>
      <c r="Q79" s="12"/>
    </row>
    <row r="80" spans="1:31" ht="23.1" customHeight="1" x14ac:dyDescent="0.15">
      <c r="D80" s="12"/>
      <c r="E80" s="12"/>
      <c r="F80" s="28"/>
      <c r="G80" s="15"/>
      <c r="H80" s="36"/>
      <c r="I80" s="36">
        <f t="shared" si="8"/>
        <v>0</v>
      </c>
      <c r="J80" s="36"/>
      <c r="K80" s="36"/>
      <c r="L80" s="36">
        <f t="shared" si="9"/>
        <v>0</v>
      </c>
      <c r="M80" s="36"/>
      <c r="N80" s="36">
        <f t="shared" si="10"/>
        <v>0</v>
      </c>
      <c r="O80" s="36"/>
      <c r="P80" s="36">
        <f t="shared" si="11"/>
        <v>0</v>
      </c>
      <c r="Q80" s="12"/>
    </row>
    <row r="81" spans="1:31" ht="23.1" customHeight="1" x14ac:dyDescent="0.15">
      <c r="B81" s="13" t="s">
        <v>556</v>
      </c>
      <c r="D81" s="12" t="s">
        <v>557</v>
      </c>
      <c r="E81" s="12"/>
      <c r="F81" s="28"/>
      <c r="G81" s="15"/>
      <c r="H81" s="36"/>
      <c r="I81" s="36">
        <f>TRUNC(SUM(I56:I80))</f>
        <v>627385</v>
      </c>
      <c r="J81" s="36"/>
      <c r="K81" s="36"/>
      <c r="L81" s="36">
        <f>TRUNC(SUM(L56:L80))</f>
        <v>2416829</v>
      </c>
      <c r="M81" s="36"/>
      <c r="N81" s="36">
        <f>TRUNC(SUM(N56:N80))</f>
        <v>519</v>
      </c>
      <c r="O81" s="36"/>
      <c r="P81" s="36">
        <f>TRUNC(SUM(P56:P80))</f>
        <v>3044733</v>
      </c>
      <c r="Q81" s="12"/>
    </row>
    <row r="82" spans="1:31" ht="23.1" customHeight="1" x14ac:dyDescent="0.15">
      <c r="B82" s="13" t="s">
        <v>363</v>
      </c>
      <c r="D82" s="108" t="s">
        <v>655</v>
      </c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10"/>
    </row>
    <row r="83" spans="1:31" ht="23.1" customHeight="1" x14ac:dyDescent="0.15">
      <c r="A83" s="13" t="s">
        <v>652</v>
      </c>
      <c r="B83" s="13" t="s">
        <v>656</v>
      </c>
      <c r="C83" s="13" t="s">
        <v>173</v>
      </c>
      <c r="D83" s="12" t="s">
        <v>174</v>
      </c>
      <c r="E83" s="12" t="s">
        <v>175</v>
      </c>
      <c r="F83" s="28" t="s">
        <v>176</v>
      </c>
      <c r="G83" s="15">
        <v>8</v>
      </c>
      <c r="H83" s="36">
        <f>합산자재!H5</f>
        <v>346</v>
      </c>
      <c r="I83" s="36">
        <f t="shared" ref="I83:I106" si="12">TRUNC(G83*H83)</f>
        <v>2768</v>
      </c>
      <c r="J83" s="36">
        <v>8</v>
      </c>
      <c r="K83" s="36">
        <f>합산자재!I5</f>
        <v>0</v>
      </c>
      <c r="L83" s="36">
        <f t="shared" ref="L83:L106" si="13">TRUNC(G83*K83)</f>
        <v>0</v>
      </c>
      <c r="M83" s="36">
        <f>합산자재!J5</f>
        <v>0</v>
      </c>
      <c r="N83" s="36">
        <f t="shared" ref="N83:N106" si="14">TRUNC(G83*M83)</f>
        <v>0</v>
      </c>
      <c r="O83" s="36"/>
      <c r="P83" s="36">
        <f t="shared" ref="P83:P106" si="15">SUM(I83,L83,N83)</f>
        <v>2768</v>
      </c>
      <c r="Q83" s="12"/>
    </row>
    <row r="84" spans="1:31" ht="23.1" customHeight="1" x14ac:dyDescent="0.15">
      <c r="A84" s="13" t="s">
        <v>452</v>
      </c>
      <c r="B84" s="13" t="s">
        <v>656</v>
      </c>
      <c r="C84" s="13" t="s">
        <v>453</v>
      </c>
      <c r="D84" s="12" t="s">
        <v>174</v>
      </c>
      <c r="E84" s="12" t="s">
        <v>181</v>
      </c>
      <c r="F84" s="28" t="s">
        <v>170</v>
      </c>
      <c r="G84" s="15">
        <v>20</v>
      </c>
      <c r="H84" s="36">
        <f>일대목차!I9</f>
        <v>970</v>
      </c>
      <c r="I84" s="36">
        <f t="shared" si="12"/>
        <v>19400</v>
      </c>
      <c r="J84" s="36">
        <v>20</v>
      </c>
      <c r="K84" s="36">
        <f>일대목차!L9</f>
        <v>12041</v>
      </c>
      <c r="L84" s="36">
        <f t="shared" si="13"/>
        <v>240820</v>
      </c>
      <c r="M84" s="36">
        <f>일대목차!N9</f>
        <v>0</v>
      </c>
      <c r="N84" s="36">
        <f t="shared" si="14"/>
        <v>0</v>
      </c>
      <c r="O84" s="36"/>
      <c r="P84" s="36">
        <f t="shared" si="15"/>
        <v>260220</v>
      </c>
      <c r="Q84" s="12" t="s">
        <v>454</v>
      </c>
      <c r="AC84" s="34">
        <f>G84*H84</f>
        <v>19400</v>
      </c>
    </row>
    <row r="85" spans="1:31" ht="23.1" customHeight="1" x14ac:dyDescent="0.15">
      <c r="A85" s="13" t="s">
        <v>458</v>
      </c>
      <c r="B85" s="13" t="s">
        <v>656</v>
      </c>
      <c r="C85" s="13" t="s">
        <v>459</v>
      </c>
      <c r="D85" s="12" t="s">
        <v>189</v>
      </c>
      <c r="E85" s="12" t="s">
        <v>190</v>
      </c>
      <c r="F85" s="28" t="s">
        <v>176</v>
      </c>
      <c r="G85" s="15">
        <v>4</v>
      </c>
      <c r="H85" s="36">
        <f>일대목차!I11</f>
        <v>1623</v>
      </c>
      <c r="I85" s="36">
        <f t="shared" si="12"/>
        <v>6492</v>
      </c>
      <c r="J85" s="36">
        <v>4</v>
      </c>
      <c r="K85" s="36">
        <f>일대목차!L11</f>
        <v>32841</v>
      </c>
      <c r="L85" s="36">
        <f t="shared" si="13"/>
        <v>131364</v>
      </c>
      <c r="M85" s="36">
        <f>일대목차!N11</f>
        <v>0</v>
      </c>
      <c r="N85" s="36">
        <f t="shared" si="14"/>
        <v>0</v>
      </c>
      <c r="O85" s="36"/>
      <c r="P85" s="36">
        <f t="shared" si="15"/>
        <v>137856</v>
      </c>
      <c r="Q85" s="12" t="s">
        <v>460</v>
      </c>
    </row>
    <row r="86" spans="1:31" ht="23.1" customHeight="1" x14ac:dyDescent="0.15">
      <c r="A86" s="13" t="s">
        <v>654</v>
      </c>
      <c r="B86" s="13" t="s">
        <v>656</v>
      </c>
      <c r="C86" s="13" t="s">
        <v>200</v>
      </c>
      <c r="D86" s="12" t="s">
        <v>201</v>
      </c>
      <c r="E86" s="12" t="s">
        <v>202</v>
      </c>
      <c r="F86" s="28" t="s">
        <v>176</v>
      </c>
      <c r="G86" s="15">
        <v>4</v>
      </c>
      <c r="H86" s="36">
        <f>합산자재!H14</f>
        <v>343</v>
      </c>
      <c r="I86" s="36">
        <f t="shared" si="12"/>
        <v>1372</v>
      </c>
      <c r="J86" s="36">
        <v>4</v>
      </c>
      <c r="K86" s="36">
        <f>합산자재!I14</f>
        <v>0</v>
      </c>
      <c r="L86" s="36">
        <f t="shared" si="13"/>
        <v>0</v>
      </c>
      <c r="M86" s="36">
        <f>합산자재!J14</f>
        <v>0</v>
      </c>
      <c r="N86" s="36">
        <f t="shared" si="14"/>
        <v>0</v>
      </c>
      <c r="O86" s="36"/>
      <c r="P86" s="36">
        <f t="shared" si="15"/>
        <v>1372</v>
      </c>
      <c r="Q86" s="12"/>
    </row>
    <row r="87" spans="1:31" ht="23.1" customHeight="1" x14ac:dyDescent="0.15">
      <c r="A87" s="13" t="s">
        <v>470</v>
      </c>
      <c r="B87" s="13" t="s">
        <v>656</v>
      </c>
      <c r="C87" s="13" t="s">
        <v>471</v>
      </c>
      <c r="D87" s="12" t="s">
        <v>210</v>
      </c>
      <c r="E87" s="12" t="s">
        <v>211</v>
      </c>
      <c r="F87" s="28" t="s">
        <v>212</v>
      </c>
      <c r="G87" s="15">
        <v>1</v>
      </c>
      <c r="H87" s="36">
        <f>일대목차!I15</f>
        <v>3018</v>
      </c>
      <c r="I87" s="36">
        <f t="shared" si="12"/>
        <v>3018</v>
      </c>
      <c r="J87" s="36">
        <v>1</v>
      </c>
      <c r="K87" s="36">
        <f>일대목차!L15</f>
        <v>10947</v>
      </c>
      <c r="L87" s="36">
        <f t="shared" si="13"/>
        <v>10947</v>
      </c>
      <c r="M87" s="36">
        <f>일대목차!N15</f>
        <v>0</v>
      </c>
      <c r="N87" s="36">
        <f t="shared" si="14"/>
        <v>0</v>
      </c>
      <c r="O87" s="36"/>
      <c r="P87" s="36">
        <f t="shared" si="15"/>
        <v>13965</v>
      </c>
      <c r="Q87" s="12" t="s">
        <v>472</v>
      </c>
    </row>
    <row r="88" spans="1:31" ht="23.1" customHeight="1" x14ac:dyDescent="0.15">
      <c r="A88" s="13" t="s">
        <v>482</v>
      </c>
      <c r="B88" s="13" t="s">
        <v>656</v>
      </c>
      <c r="C88" s="13" t="s">
        <v>483</v>
      </c>
      <c r="D88" s="12" t="s">
        <v>245</v>
      </c>
      <c r="E88" s="12" t="s">
        <v>246</v>
      </c>
      <c r="F88" s="28" t="s">
        <v>170</v>
      </c>
      <c r="G88" s="15">
        <v>68</v>
      </c>
      <c r="H88" s="36">
        <f>일대목차!I19</f>
        <v>480</v>
      </c>
      <c r="I88" s="36">
        <f t="shared" si="12"/>
        <v>32640</v>
      </c>
      <c r="J88" s="36">
        <v>68</v>
      </c>
      <c r="K88" s="36">
        <f>일대목차!L19</f>
        <v>2736</v>
      </c>
      <c r="L88" s="36">
        <f t="shared" si="13"/>
        <v>186048</v>
      </c>
      <c r="M88" s="36">
        <f>일대목차!N19</f>
        <v>0</v>
      </c>
      <c r="N88" s="36">
        <f t="shared" si="14"/>
        <v>0</v>
      </c>
      <c r="O88" s="36"/>
      <c r="P88" s="36">
        <f t="shared" si="15"/>
        <v>218688</v>
      </c>
      <c r="Q88" s="12" t="s">
        <v>484</v>
      </c>
      <c r="AC88" s="34">
        <f>G88*H88</f>
        <v>32640</v>
      </c>
    </row>
    <row r="89" spans="1:31" ht="23.1" customHeight="1" x14ac:dyDescent="0.15">
      <c r="A89" s="13" t="s">
        <v>506</v>
      </c>
      <c r="B89" s="13" t="s">
        <v>656</v>
      </c>
      <c r="C89" s="13" t="s">
        <v>507</v>
      </c>
      <c r="D89" s="12" t="s">
        <v>273</v>
      </c>
      <c r="E89" s="12" t="s">
        <v>274</v>
      </c>
      <c r="F89" s="28" t="s">
        <v>176</v>
      </c>
      <c r="G89" s="15">
        <v>2</v>
      </c>
      <c r="H89" s="36">
        <f>일대목차!I27</f>
        <v>5156</v>
      </c>
      <c r="I89" s="36">
        <f t="shared" si="12"/>
        <v>10312</v>
      </c>
      <c r="J89" s="36">
        <v>2</v>
      </c>
      <c r="K89" s="36">
        <f>일대목차!L27</f>
        <v>35577</v>
      </c>
      <c r="L89" s="36">
        <f t="shared" si="13"/>
        <v>71154</v>
      </c>
      <c r="M89" s="36">
        <f>일대목차!N27</f>
        <v>0</v>
      </c>
      <c r="N89" s="36">
        <f t="shared" si="14"/>
        <v>0</v>
      </c>
      <c r="O89" s="36"/>
      <c r="P89" s="36">
        <f t="shared" si="15"/>
        <v>81466</v>
      </c>
      <c r="Q89" s="12" t="s">
        <v>508</v>
      </c>
    </row>
    <row r="90" spans="1:31" ht="23.1" customHeight="1" x14ac:dyDescent="0.15">
      <c r="A90" s="13" t="s">
        <v>433</v>
      </c>
      <c r="B90" s="13" t="s">
        <v>656</v>
      </c>
      <c r="C90" s="13" t="s">
        <v>434</v>
      </c>
      <c r="D90" s="12" t="s">
        <v>436</v>
      </c>
      <c r="E90" s="12" t="s">
        <v>437</v>
      </c>
      <c r="F90" s="28" t="s">
        <v>309</v>
      </c>
      <c r="G90" s="15">
        <v>1</v>
      </c>
      <c r="H90" s="36">
        <f>일대목차!I5</f>
        <v>4407</v>
      </c>
      <c r="I90" s="36">
        <f t="shared" si="12"/>
        <v>4407</v>
      </c>
      <c r="J90" s="36">
        <v>1</v>
      </c>
      <c r="K90" s="36">
        <f>일대목차!L5</f>
        <v>104903</v>
      </c>
      <c r="L90" s="36">
        <f t="shared" si="13"/>
        <v>104903</v>
      </c>
      <c r="M90" s="36">
        <f>일대목차!N5</f>
        <v>519</v>
      </c>
      <c r="N90" s="36">
        <f t="shared" si="14"/>
        <v>519</v>
      </c>
      <c r="O90" s="36"/>
      <c r="P90" s="36">
        <f t="shared" si="15"/>
        <v>109829</v>
      </c>
      <c r="Q90" s="12" t="s">
        <v>435</v>
      </c>
    </row>
    <row r="91" spans="1:31" ht="23.1" customHeight="1" x14ac:dyDescent="0.15">
      <c r="A91" s="13" t="s">
        <v>512</v>
      </c>
      <c r="B91" s="13" t="s">
        <v>656</v>
      </c>
      <c r="C91" s="13" t="s">
        <v>513</v>
      </c>
      <c r="D91" s="12" t="s">
        <v>303</v>
      </c>
      <c r="E91" s="12" t="s">
        <v>304</v>
      </c>
      <c r="F91" s="28" t="s">
        <v>176</v>
      </c>
      <c r="G91" s="15">
        <v>2</v>
      </c>
      <c r="H91" s="36">
        <f>일대목차!I29</f>
        <v>351987</v>
      </c>
      <c r="I91" s="36">
        <f t="shared" si="12"/>
        <v>703974</v>
      </c>
      <c r="J91" s="36">
        <v>2</v>
      </c>
      <c r="K91" s="36">
        <f>일대목차!L29</f>
        <v>66260</v>
      </c>
      <c r="L91" s="36">
        <f t="shared" si="13"/>
        <v>132520</v>
      </c>
      <c r="M91" s="36">
        <f>일대목차!N29</f>
        <v>0</v>
      </c>
      <c r="N91" s="36">
        <f t="shared" si="14"/>
        <v>0</v>
      </c>
      <c r="O91" s="36"/>
      <c r="P91" s="36">
        <f t="shared" si="15"/>
        <v>836494</v>
      </c>
      <c r="Q91" s="12" t="s">
        <v>514</v>
      </c>
    </row>
    <row r="92" spans="1:31" ht="23.1" customHeight="1" x14ac:dyDescent="0.15">
      <c r="D92" s="12"/>
      <c r="E92" s="12"/>
      <c r="F92" s="28"/>
      <c r="G92" s="15"/>
      <c r="H92" s="36"/>
      <c r="I92" s="36">
        <f t="shared" si="12"/>
        <v>0</v>
      </c>
      <c r="J92" s="36"/>
      <c r="K92" s="36"/>
      <c r="L92" s="36">
        <f t="shared" si="13"/>
        <v>0</v>
      </c>
      <c r="M92" s="36"/>
      <c r="N92" s="36">
        <f t="shared" si="14"/>
        <v>0</v>
      </c>
      <c r="O92" s="36"/>
      <c r="P92" s="36">
        <f t="shared" si="15"/>
        <v>0</v>
      </c>
      <c r="Q92" s="12"/>
      <c r="AE92" s="34">
        <f>TRUNC(SUM(AE82:AE91))</f>
        <v>0</v>
      </c>
    </row>
    <row r="93" spans="1:31" ht="23.1" customHeight="1" x14ac:dyDescent="0.15">
      <c r="D93" s="12"/>
      <c r="E93" s="12"/>
      <c r="F93" s="28"/>
      <c r="G93" s="15"/>
      <c r="H93" s="36"/>
      <c r="I93" s="36">
        <f t="shared" si="12"/>
        <v>0</v>
      </c>
      <c r="J93" s="36"/>
      <c r="K93" s="36"/>
      <c r="L93" s="36">
        <f t="shared" si="13"/>
        <v>0</v>
      </c>
      <c r="M93" s="36"/>
      <c r="N93" s="36">
        <f t="shared" si="14"/>
        <v>0</v>
      </c>
      <c r="O93" s="36"/>
      <c r="P93" s="36">
        <f t="shared" si="15"/>
        <v>0</v>
      </c>
      <c r="Q93" s="12"/>
    </row>
    <row r="94" spans="1:31" ht="23.1" customHeight="1" x14ac:dyDescent="0.15">
      <c r="D94" s="12"/>
      <c r="E94" s="12"/>
      <c r="F94" s="28"/>
      <c r="G94" s="15"/>
      <c r="H94" s="36"/>
      <c r="I94" s="36">
        <f t="shared" si="12"/>
        <v>0</v>
      </c>
      <c r="J94" s="36"/>
      <c r="K94" s="36"/>
      <c r="L94" s="36">
        <f t="shared" si="13"/>
        <v>0</v>
      </c>
      <c r="M94" s="36"/>
      <c r="N94" s="36">
        <f t="shared" si="14"/>
        <v>0</v>
      </c>
      <c r="O94" s="36"/>
      <c r="P94" s="36">
        <f t="shared" si="15"/>
        <v>0</v>
      </c>
      <c r="Q94" s="12"/>
    </row>
    <row r="95" spans="1:31" ht="23.1" customHeight="1" x14ac:dyDescent="0.15">
      <c r="D95" s="12"/>
      <c r="E95" s="12"/>
      <c r="F95" s="28"/>
      <c r="G95" s="15"/>
      <c r="H95" s="36"/>
      <c r="I95" s="36">
        <f t="shared" si="12"/>
        <v>0</v>
      </c>
      <c r="J95" s="36"/>
      <c r="K95" s="36"/>
      <c r="L95" s="36">
        <f t="shared" si="13"/>
        <v>0</v>
      </c>
      <c r="M95" s="36"/>
      <c r="N95" s="36">
        <f t="shared" si="14"/>
        <v>0</v>
      </c>
      <c r="O95" s="36"/>
      <c r="P95" s="36">
        <f t="shared" si="15"/>
        <v>0</v>
      </c>
      <c r="Q95" s="12"/>
    </row>
    <row r="96" spans="1:31" ht="23.1" customHeight="1" x14ac:dyDescent="0.15">
      <c r="D96" s="12"/>
      <c r="E96" s="12"/>
      <c r="F96" s="28"/>
      <c r="G96" s="15"/>
      <c r="H96" s="36"/>
      <c r="I96" s="36">
        <f t="shared" si="12"/>
        <v>0</v>
      </c>
      <c r="J96" s="36"/>
      <c r="K96" s="36"/>
      <c r="L96" s="36">
        <f t="shared" si="13"/>
        <v>0</v>
      </c>
      <c r="M96" s="36"/>
      <c r="N96" s="36">
        <f t="shared" si="14"/>
        <v>0</v>
      </c>
      <c r="O96" s="36"/>
      <c r="P96" s="36">
        <f t="shared" si="15"/>
        <v>0</v>
      </c>
      <c r="Q96" s="12"/>
    </row>
    <row r="97" spans="1:29" ht="23.1" customHeight="1" x14ac:dyDescent="0.15">
      <c r="D97" s="12"/>
      <c r="E97" s="12"/>
      <c r="F97" s="28"/>
      <c r="G97" s="15"/>
      <c r="H97" s="36"/>
      <c r="I97" s="36">
        <f t="shared" si="12"/>
        <v>0</v>
      </c>
      <c r="J97" s="36"/>
      <c r="K97" s="36"/>
      <c r="L97" s="36">
        <f t="shared" si="13"/>
        <v>0</v>
      </c>
      <c r="M97" s="36"/>
      <c r="N97" s="36">
        <f t="shared" si="14"/>
        <v>0</v>
      </c>
      <c r="O97" s="36"/>
      <c r="P97" s="36">
        <f t="shared" si="15"/>
        <v>0</v>
      </c>
      <c r="Q97" s="12"/>
    </row>
    <row r="98" spans="1:29" ht="23.1" customHeight="1" x14ac:dyDescent="0.15">
      <c r="D98" s="12"/>
      <c r="E98" s="12"/>
      <c r="F98" s="28"/>
      <c r="G98" s="15"/>
      <c r="H98" s="36"/>
      <c r="I98" s="36">
        <f t="shared" si="12"/>
        <v>0</v>
      </c>
      <c r="J98" s="36"/>
      <c r="K98" s="36"/>
      <c r="L98" s="36">
        <f t="shared" si="13"/>
        <v>0</v>
      </c>
      <c r="M98" s="36"/>
      <c r="N98" s="36">
        <f t="shared" si="14"/>
        <v>0</v>
      </c>
      <c r="O98" s="36"/>
      <c r="P98" s="36">
        <f t="shared" si="15"/>
        <v>0</v>
      </c>
      <c r="Q98" s="12"/>
    </row>
    <row r="99" spans="1:29" ht="23.1" customHeight="1" x14ac:dyDescent="0.15">
      <c r="D99" s="12"/>
      <c r="E99" s="12"/>
      <c r="F99" s="28"/>
      <c r="G99" s="15"/>
      <c r="H99" s="36"/>
      <c r="I99" s="36">
        <f t="shared" si="12"/>
        <v>0</v>
      </c>
      <c r="J99" s="36"/>
      <c r="K99" s="36"/>
      <c r="L99" s="36">
        <f t="shared" si="13"/>
        <v>0</v>
      </c>
      <c r="M99" s="36"/>
      <c r="N99" s="36">
        <f t="shared" si="14"/>
        <v>0</v>
      </c>
      <c r="O99" s="36"/>
      <c r="P99" s="36">
        <f t="shared" si="15"/>
        <v>0</v>
      </c>
      <c r="Q99" s="12"/>
    </row>
    <row r="100" spans="1:29" ht="23.1" customHeight="1" x14ac:dyDescent="0.15">
      <c r="D100" s="12"/>
      <c r="E100" s="12"/>
      <c r="F100" s="28"/>
      <c r="G100" s="15"/>
      <c r="H100" s="36"/>
      <c r="I100" s="36">
        <f t="shared" si="12"/>
        <v>0</v>
      </c>
      <c r="J100" s="36"/>
      <c r="K100" s="36"/>
      <c r="L100" s="36">
        <f t="shared" si="13"/>
        <v>0</v>
      </c>
      <c r="M100" s="36"/>
      <c r="N100" s="36">
        <f t="shared" si="14"/>
        <v>0</v>
      </c>
      <c r="O100" s="36"/>
      <c r="P100" s="36">
        <f t="shared" si="15"/>
        <v>0</v>
      </c>
      <c r="Q100" s="12"/>
    </row>
    <row r="101" spans="1:29" ht="23.1" customHeight="1" x14ac:dyDescent="0.15">
      <c r="D101" s="12"/>
      <c r="E101" s="12"/>
      <c r="F101" s="28"/>
      <c r="G101" s="15"/>
      <c r="H101" s="36"/>
      <c r="I101" s="36">
        <f t="shared" si="12"/>
        <v>0</v>
      </c>
      <c r="J101" s="36"/>
      <c r="K101" s="36"/>
      <c r="L101" s="36">
        <f t="shared" si="13"/>
        <v>0</v>
      </c>
      <c r="M101" s="36"/>
      <c r="N101" s="36">
        <f t="shared" si="14"/>
        <v>0</v>
      </c>
      <c r="O101" s="36"/>
      <c r="P101" s="36">
        <f t="shared" si="15"/>
        <v>0</v>
      </c>
      <c r="Q101" s="12"/>
    </row>
    <row r="102" spans="1:29" ht="23.1" customHeight="1" x14ac:dyDescent="0.15">
      <c r="D102" s="12"/>
      <c r="E102" s="12"/>
      <c r="F102" s="28"/>
      <c r="G102" s="15"/>
      <c r="H102" s="36"/>
      <c r="I102" s="36">
        <f t="shared" si="12"/>
        <v>0</v>
      </c>
      <c r="J102" s="36"/>
      <c r="K102" s="36"/>
      <c r="L102" s="36">
        <f t="shared" si="13"/>
        <v>0</v>
      </c>
      <c r="M102" s="36"/>
      <c r="N102" s="36">
        <f t="shared" si="14"/>
        <v>0</v>
      </c>
      <c r="O102" s="36"/>
      <c r="P102" s="36">
        <f t="shared" si="15"/>
        <v>0</v>
      </c>
      <c r="Q102" s="12"/>
    </row>
    <row r="103" spans="1:29" ht="23.1" customHeight="1" x14ac:dyDescent="0.15">
      <c r="D103" s="12"/>
      <c r="E103" s="12"/>
      <c r="F103" s="28"/>
      <c r="G103" s="15"/>
      <c r="H103" s="36"/>
      <c r="I103" s="36">
        <f t="shared" si="12"/>
        <v>0</v>
      </c>
      <c r="J103" s="36"/>
      <c r="K103" s="36"/>
      <c r="L103" s="36">
        <f t="shared" si="13"/>
        <v>0</v>
      </c>
      <c r="M103" s="36"/>
      <c r="N103" s="36">
        <f t="shared" si="14"/>
        <v>0</v>
      </c>
      <c r="O103" s="36"/>
      <c r="P103" s="36">
        <f t="shared" si="15"/>
        <v>0</v>
      </c>
      <c r="Q103" s="12"/>
    </row>
    <row r="104" spans="1:29" ht="23.1" customHeight="1" x14ac:dyDescent="0.15">
      <c r="D104" s="12"/>
      <c r="E104" s="12"/>
      <c r="F104" s="28"/>
      <c r="G104" s="15"/>
      <c r="H104" s="36"/>
      <c r="I104" s="36">
        <f t="shared" si="12"/>
        <v>0</v>
      </c>
      <c r="J104" s="36"/>
      <c r="K104" s="36"/>
      <c r="L104" s="36">
        <f t="shared" si="13"/>
        <v>0</v>
      </c>
      <c r="M104" s="36"/>
      <c r="N104" s="36">
        <f t="shared" si="14"/>
        <v>0</v>
      </c>
      <c r="O104" s="36"/>
      <c r="P104" s="36">
        <f t="shared" si="15"/>
        <v>0</v>
      </c>
      <c r="Q104" s="12"/>
    </row>
    <row r="105" spans="1:29" ht="23.1" customHeight="1" x14ac:dyDescent="0.15">
      <c r="D105" s="12"/>
      <c r="E105" s="12"/>
      <c r="F105" s="28"/>
      <c r="G105" s="15"/>
      <c r="H105" s="36"/>
      <c r="I105" s="36">
        <f t="shared" si="12"/>
        <v>0</v>
      </c>
      <c r="J105" s="36"/>
      <c r="K105" s="36"/>
      <c r="L105" s="36">
        <f t="shared" si="13"/>
        <v>0</v>
      </c>
      <c r="M105" s="36"/>
      <c r="N105" s="36">
        <f t="shared" si="14"/>
        <v>0</v>
      </c>
      <c r="O105" s="36"/>
      <c r="P105" s="36">
        <f t="shared" si="15"/>
        <v>0</v>
      </c>
      <c r="Q105" s="12"/>
    </row>
    <row r="106" spans="1:29" ht="23.1" customHeight="1" x14ac:dyDescent="0.15">
      <c r="D106" s="12"/>
      <c r="E106" s="12"/>
      <c r="F106" s="28"/>
      <c r="G106" s="15"/>
      <c r="H106" s="36"/>
      <c r="I106" s="36">
        <f t="shared" si="12"/>
        <v>0</v>
      </c>
      <c r="J106" s="36"/>
      <c r="K106" s="36"/>
      <c r="L106" s="36">
        <f t="shared" si="13"/>
        <v>0</v>
      </c>
      <c r="M106" s="36"/>
      <c r="N106" s="36">
        <f t="shared" si="14"/>
        <v>0</v>
      </c>
      <c r="O106" s="36"/>
      <c r="P106" s="36">
        <f t="shared" si="15"/>
        <v>0</v>
      </c>
      <c r="Q106" s="12"/>
    </row>
    <row r="107" spans="1:29" ht="23.1" customHeight="1" x14ac:dyDescent="0.15">
      <c r="B107" s="13" t="s">
        <v>556</v>
      </c>
      <c r="D107" s="12" t="s">
        <v>557</v>
      </c>
      <c r="E107" s="12"/>
      <c r="F107" s="28"/>
      <c r="G107" s="15"/>
      <c r="H107" s="36"/>
      <c r="I107" s="36">
        <f>TRUNC(SUM(I82:I106))</f>
        <v>784383</v>
      </c>
      <c r="J107" s="36"/>
      <c r="K107" s="36"/>
      <c r="L107" s="36">
        <f>TRUNC(SUM(L82:L106))</f>
        <v>877756</v>
      </c>
      <c r="M107" s="36"/>
      <c r="N107" s="36">
        <f>TRUNC(SUM(N82:N106))</f>
        <v>519</v>
      </c>
      <c r="O107" s="36"/>
      <c r="P107" s="36">
        <f>TRUNC(SUM(P82:P106))</f>
        <v>1662658</v>
      </c>
      <c r="Q107" s="12"/>
    </row>
    <row r="108" spans="1:29" ht="23.1" customHeight="1" x14ac:dyDescent="0.15">
      <c r="B108" s="13" t="s">
        <v>363</v>
      </c>
      <c r="D108" s="108" t="s">
        <v>657</v>
      </c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10"/>
    </row>
    <row r="109" spans="1:29" ht="23.1" customHeight="1" x14ac:dyDescent="0.15">
      <c r="A109" s="13" t="s">
        <v>658</v>
      </c>
      <c r="B109" s="13" t="s">
        <v>659</v>
      </c>
      <c r="C109" s="13" t="s">
        <v>205</v>
      </c>
      <c r="D109" s="12" t="s">
        <v>201</v>
      </c>
      <c r="E109" s="12" t="s">
        <v>206</v>
      </c>
      <c r="F109" s="28" t="s">
        <v>176</v>
      </c>
      <c r="G109" s="15">
        <v>2</v>
      </c>
      <c r="H109" s="36">
        <f>합산자재!H16</f>
        <v>343</v>
      </c>
      <c r="I109" s="36">
        <f t="shared" ref="I109:I132" si="16">TRUNC(G109*H109)</f>
        <v>686</v>
      </c>
      <c r="J109" s="36">
        <v>2</v>
      </c>
      <c r="K109" s="36">
        <f>합산자재!I16</f>
        <v>0</v>
      </c>
      <c r="L109" s="36">
        <f t="shared" ref="L109:L132" si="17">TRUNC(G109*K109)</f>
        <v>0</v>
      </c>
      <c r="M109" s="36">
        <f>합산자재!J16</f>
        <v>0</v>
      </c>
      <c r="N109" s="36">
        <f t="shared" ref="N109:N132" si="18">TRUNC(G109*M109)</f>
        <v>0</v>
      </c>
      <c r="O109" s="36"/>
      <c r="P109" s="36">
        <f t="shared" ref="P109:P132" si="19">SUM(I109,L109,N109)</f>
        <v>686</v>
      </c>
      <c r="Q109" s="12"/>
    </row>
    <row r="110" spans="1:29" ht="23.1" customHeight="1" x14ac:dyDescent="0.15">
      <c r="A110" s="13" t="s">
        <v>527</v>
      </c>
      <c r="B110" s="13" t="s">
        <v>659</v>
      </c>
      <c r="C110" s="13" t="s">
        <v>528</v>
      </c>
      <c r="D110" s="12" t="s">
        <v>330</v>
      </c>
      <c r="E110" s="12" t="s">
        <v>331</v>
      </c>
      <c r="F110" s="28" t="s">
        <v>176</v>
      </c>
      <c r="G110" s="15">
        <v>10</v>
      </c>
      <c r="H110" s="36">
        <f>일대목차!I34</f>
        <v>448</v>
      </c>
      <c r="I110" s="36">
        <f t="shared" si="16"/>
        <v>4480</v>
      </c>
      <c r="J110" s="36">
        <v>10</v>
      </c>
      <c r="K110" s="36">
        <f>일대목차!L34</f>
        <v>14942</v>
      </c>
      <c r="L110" s="36">
        <f t="shared" si="17"/>
        <v>149420</v>
      </c>
      <c r="M110" s="36">
        <f>일대목차!N34</f>
        <v>0</v>
      </c>
      <c r="N110" s="36">
        <f t="shared" si="18"/>
        <v>0</v>
      </c>
      <c r="O110" s="36"/>
      <c r="P110" s="36">
        <f t="shared" si="19"/>
        <v>153900</v>
      </c>
      <c r="Q110" s="12" t="s">
        <v>529</v>
      </c>
    </row>
    <row r="111" spans="1:29" ht="23.1" customHeight="1" x14ac:dyDescent="0.15">
      <c r="A111" s="13" t="s">
        <v>530</v>
      </c>
      <c r="B111" s="13" t="s">
        <v>659</v>
      </c>
      <c r="C111" s="13" t="s">
        <v>531</v>
      </c>
      <c r="D111" s="12" t="s">
        <v>330</v>
      </c>
      <c r="E111" s="12" t="s">
        <v>250</v>
      </c>
      <c r="F111" s="28" t="s">
        <v>170</v>
      </c>
      <c r="G111" s="15">
        <v>68</v>
      </c>
      <c r="H111" s="36">
        <f>일대목차!I35</f>
        <v>24</v>
      </c>
      <c r="I111" s="36">
        <f t="shared" si="16"/>
        <v>1632</v>
      </c>
      <c r="J111" s="36">
        <v>68</v>
      </c>
      <c r="K111" s="36">
        <f>일대목차!L35</f>
        <v>821</v>
      </c>
      <c r="L111" s="36">
        <f t="shared" si="17"/>
        <v>55828</v>
      </c>
      <c r="M111" s="36">
        <f>일대목차!N35</f>
        <v>0</v>
      </c>
      <c r="N111" s="36">
        <f t="shared" si="18"/>
        <v>0</v>
      </c>
      <c r="O111" s="36"/>
      <c r="P111" s="36">
        <f t="shared" si="19"/>
        <v>57460</v>
      </c>
      <c r="Q111" s="12" t="s">
        <v>532</v>
      </c>
      <c r="AC111" s="34">
        <f>G111*H111</f>
        <v>1632</v>
      </c>
    </row>
    <row r="112" spans="1:29" ht="23.1" customHeight="1" x14ac:dyDescent="0.15">
      <c r="A112" s="13" t="s">
        <v>533</v>
      </c>
      <c r="B112" s="13" t="s">
        <v>659</v>
      </c>
      <c r="C112" s="13" t="s">
        <v>534</v>
      </c>
      <c r="D112" s="12" t="s">
        <v>330</v>
      </c>
      <c r="E112" s="12" t="s">
        <v>252</v>
      </c>
      <c r="F112" s="28" t="s">
        <v>170</v>
      </c>
      <c r="G112" s="15">
        <v>378</v>
      </c>
      <c r="H112" s="36">
        <f>일대목차!I36</f>
        <v>24</v>
      </c>
      <c r="I112" s="36">
        <f t="shared" si="16"/>
        <v>9072</v>
      </c>
      <c r="J112" s="36">
        <v>378</v>
      </c>
      <c r="K112" s="36">
        <f>일대목차!L36</f>
        <v>821</v>
      </c>
      <c r="L112" s="36">
        <f t="shared" si="17"/>
        <v>310338</v>
      </c>
      <c r="M112" s="36">
        <f>일대목차!N36</f>
        <v>0</v>
      </c>
      <c r="N112" s="36">
        <f t="shared" si="18"/>
        <v>0</v>
      </c>
      <c r="O112" s="36"/>
      <c r="P112" s="36">
        <f t="shared" si="19"/>
        <v>319410</v>
      </c>
      <c r="Q112" s="12" t="s">
        <v>535</v>
      </c>
      <c r="AC112" s="34">
        <f>G112*H112</f>
        <v>9072</v>
      </c>
    </row>
    <row r="113" spans="1:31" ht="23.1" customHeight="1" x14ac:dyDescent="0.15">
      <c r="A113" s="13" t="s">
        <v>536</v>
      </c>
      <c r="B113" s="13" t="s">
        <v>659</v>
      </c>
      <c r="C113" s="13" t="s">
        <v>537</v>
      </c>
      <c r="D113" s="12" t="s">
        <v>330</v>
      </c>
      <c r="E113" s="12" t="s">
        <v>335</v>
      </c>
      <c r="F113" s="28" t="s">
        <v>176</v>
      </c>
      <c r="G113" s="15">
        <v>2</v>
      </c>
      <c r="H113" s="36">
        <f>일대목차!I37</f>
        <v>209</v>
      </c>
      <c r="I113" s="36">
        <f t="shared" si="16"/>
        <v>418</v>
      </c>
      <c r="J113" s="36">
        <v>2</v>
      </c>
      <c r="K113" s="36">
        <f>일대목차!L37</f>
        <v>6978</v>
      </c>
      <c r="L113" s="36">
        <f t="shared" si="17"/>
        <v>13956</v>
      </c>
      <c r="M113" s="36">
        <f>일대목차!N37</f>
        <v>0</v>
      </c>
      <c r="N113" s="36">
        <f t="shared" si="18"/>
        <v>0</v>
      </c>
      <c r="O113" s="36"/>
      <c r="P113" s="36">
        <f t="shared" si="19"/>
        <v>14374</v>
      </c>
      <c r="Q113" s="12" t="s">
        <v>538</v>
      </c>
    </row>
    <row r="114" spans="1:31" ht="23.1" customHeight="1" x14ac:dyDescent="0.15">
      <c r="A114" s="13" t="s">
        <v>539</v>
      </c>
      <c r="B114" s="13" t="s">
        <v>659</v>
      </c>
      <c r="C114" s="13" t="s">
        <v>540</v>
      </c>
      <c r="D114" s="12" t="s">
        <v>330</v>
      </c>
      <c r="E114" s="12" t="s">
        <v>337</v>
      </c>
      <c r="F114" s="28" t="s">
        <v>176</v>
      </c>
      <c r="G114" s="15">
        <v>4</v>
      </c>
      <c r="H114" s="36">
        <f>일대목차!I38</f>
        <v>98</v>
      </c>
      <c r="I114" s="36">
        <f t="shared" si="16"/>
        <v>392</v>
      </c>
      <c r="J114" s="36">
        <v>4</v>
      </c>
      <c r="K114" s="36">
        <f>일대목차!L38</f>
        <v>3284</v>
      </c>
      <c r="L114" s="36">
        <f t="shared" si="17"/>
        <v>13136</v>
      </c>
      <c r="M114" s="36">
        <f>일대목차!N38</f>
        <v>0</v>
      </c>
      <c r="N114" s="36">
        <f t="shared" si="18"/>
        <v>0</v>
      </c>
      <c r="O114" s="36"/>
      <c r="P114" s="36">
        <f t="shared" si="19"/>
        <v>13528</v>
      </c>
      <c r="Q114" s="12" t="s">
        <v>541</v>
      </c>
    </row>
    <row r="115" spans="1:31" ht="23.1" customHeight="1" x14ac:dyDescent="0.15">
      <c r="D115" s="12"/>
      <c r="E115" s="12"/>
      <c r="F115" s="28"/>
      <c r="G115" s="15"/>
      <c r="H115" s="36"/>
      <c r="I115" s="36">
        <f t="shared" si="16"/>
        <v>0</v>
      </c>
      <c r="J115" s="36"/>
      <c r="K115" s="36"/>
      <c r="L115" s="36">
        <f t="shared" si="17"/>
        <v>0</v>
      </c>
      <c r="M115" s="36"/>
      <c r="N115" s="36">
        <f t="shared" si="18"/>
        <v>0</v>
      </c>
      <c r="O115" s="36"/>
      <c r="P115" s="36">
        <f t="shared" si="19"/>
        <v>0</v>
      </c>
      <c r="Q115" s="12"/>
      <c r="AE115" s="34">
        <f>TRUNC(SUM(AE108:AE114))</f>
        <v>0</v>
      </c>
    </row>
    <row r="116" spans="1:31" ht="23.1" customHeight="1" x14ac:dyDescent="0.15">
      <c r="D116" s="12"/>
      <c r="E116" s="12"/>
      <c r="F116" s="28"/>
      <c r="G116" s="15"/>
      <c r="H116" s="36"/>
      <c r="I116" s="36">
        <f t="shared" si="16"/>
        <v>0</v>
      </c>
      <c r="J116" s="36"/>
      <c r="K116" s="36"/>
      <c r="L116" s="36">
        <f t="shared" si="17"/>
        <v>0</v>
      </c>
      <c r="M116" s="36"/>
      <c r="N116" s="36">
        <f t="shared" si="18"/>
        <v>0</v>
      </c>
      <c r="O116" s="36"/>
      <c r="P116" s="36">
        <f t="shared" si="19"/>
        <v>0</v>
      </c>
      <c r="Q116" s="12"/>
    </row>
    <row r="117" spans="1:31" ht="23.1" customHeight="1" x14ac:dyDescent="0.15">
      <c r="D117" s="12"/>
      <c r="E117" s="12"/>
      <c r="F117" s="28"/>
      <c r="G117" s="15"/>
      <c r="H117" s="36"/>
      <c r="I117" s="36">
        <f t="shared" si="16"/>
        <v>0</v>
      </c>
      <c r="J117" s="36"/>
      <c r="K117" s="36"/>
      <c r="L117" s="36">
        <f t="shared" si="17"/>
        <v>0</v>
      </c>
      <c r="M117" s="36"/>
      <c r="N117" s="36">
        <f t="shared" si="18"/>
        <v>0</v>
      </c>
      <c r="O117" s="36"/>
      <c r="P117" s="36">
        <f t="shared" si="19"/>
        <v>0</v>
      </c>
      <c r="Q117" s="12"/>
    </row>
    <row r="118" spans="1:31" ht="23.1" customHeight="1" x14ac:dyDescent="0.15">
      <c r="D118" s="12"/>
      <c r="E118" s="12"/>
      <c r="F118" s="28"/>
      <c r="G118" s="15"/>
      <c r="H118" s="36"/>
      <c r="I118" s="36">
        <f t="shared" si="16"/>
        <v>0</v>
      </c>
      <c r="J118" s="36"/>
      <c r="K118" s="36"/>
      <c r="L118" s="36">
        <f t="shared" si="17"/>
        <v>0</v>
      </c>
      <c r="M118" s="36"/>
      <c r="N118" s="36">
        <f t="shared" si="18"/>
        <v>0</v>
      </c>
      <c r="O118" s="36"/>
      <c r="P118" s="36">
        <f t="shared" si="19"/>
        <v>0</v>
      </c>
      <c r="Q118" s="12"/>
    </row>
    <row r="119" spans="1:31" ht="23.1" customHeight="1" x14ac:dyDescent="0.15">
      <c r="D119" s="12"/>
      <c r="E119" s="12"/>
      <c r="F119" s="28"/>
      <c r="G119" s="15"/>
      <c r="H119" s="36"/>
      <c r="I119" s="36">
        <f t="shared" si="16"/>
        <v>0</v>
      </c>
      <c r="J119" s="36"/>
      <c r="K119" s="36"/>
      <c r="L119" s="36">
        <f t="shared" si="17"/>
        <v>0</v>
      </c>
      <c r="M119" s="36"/>
      <c r="N119" s="36">
        <f t="shared" si="18"/>
        <v>0</v>
      </c>
      <c r="O119" s="36"/>
      <c r="P119" s="36">
        <f t="shared" si="19"/>
        <v>0</v>
      </c>
      <c r="Q119" s="12"/>
    </row>
    <row r="120" spans="1:31" ht="23.1" customHeight="1" x14ac:dyDescent="0.15">
      <c r="D120" s="12"/>
      <c r="E120" s="12"/>
      <c r="F120" s="28"/>
      <c r="G120" s="15"/>
      <c r="H120" s="36"/>
      <c r="I120" s="36">
        <f t="shared" si="16"/>
        <v>0</v>
      </c>
      <c r="J120" s="36"/>
      <c r="K120" s="36"/>
      <c r="L120" s="36">
        <f t="shared" si="17"/>
        <v>0</v>
      </c>
      <c r="M120" s="36"/>
      <c r="N120" s="36">
        <f t="shared" si="18"/>
        <v>0</v>
      </c>
      <c r="O120" s="36"/>
      <c r="P120" s="36">
        <f t="shared" si="19"/>
        <v>0</v>
      </c>
      <c r="Q120" s="12"/>
    </row>
    <row r="121" spans="1:31" ht="23.1" customHeight="1" x14ac:dyDescent="0.15">
      <c r="D121" s="12"/>
      <c r="E121" s="12"/>
      <c r="F121" s="28"/>
      <c r="G121" s="15"/>
      <c r="H121" s="36"/>
      <c r="I121" s="36">
        <f t="shared" si="16"/>
        <v>0</v>
      </c>
      <c r="J121" s="36"/>
      <c r="K121" s="36"/>
      <c r="L121" s="36">
        <f t="shared" si="17"/>
        <v>0</v>
      </c>
      <c r="M121" s="36"/>
      <c r="N121" s="36">
        <f t="shared" si="18"/>
        <v>0</v>
      </c>
      <c r="O121" s="36"/>
      <c r="P121" s="36">
        <f t="shared" si="19"/>
        <v>0</v>
      </c>
      <c r="Q121" s="12"/>
    </row>
    <row r="122" spans="1:31" ht="23.1" customHeight="1" x14ac:dyDescent="0.15">
      <c r="D122" s="12"/>
      <c r="E122" s="12"/>
      <c r="F122" s="28"/>
      <c r="G122" s="15"/>
      <c r="H122" s="36"/>
      <c r="I122" s="36">
        <f t="shared" si="16"/>
        <v>0</v>
      </c>
      <c r="J122" s="36"/>
      <c r="K122" s="36"/>
      <c r="L122" s="36">
        <f t="shared" si="17"/>
        <v>0</v>
      </c>
      <c r="M122" s="36"/>
      <c r="N122" s="36">
        <f t="shared" si="18"/>
        <v>0</v>
      </c>
      <c r="O122" s="36"/>
      <c r="P122" s="36">
        <f t="shared" si="19"/>
        <v>0</v>
      </c>
      <c r="Q122" s="12"/>
    </row>
    <row r="123" spans="1:31" ht="23.1" customHeight="1" x14ac:dyDescent="0.15">
      <c r="D123" s="12"/>
      <c r="E123" s="12"/>
      <c r="F123" s="28"/>
      <c r="G123" s="15"/>
      <c r="H123" s="36"/>
      <c r="I123" s="36">
        <f t="shared" si="16"/>
        <v>0</v>
      </c>
      <c r="J123" s="36"/>
      <c r="K123" s="36"/>
      <c r="L123" s="36">
        <f t="shared" si="17"/>
        <v>0</v>
      </c>
      <c r="M123" s="36"/>
      <c r="N123" s="36">
        <f t="shared" si="18"/>
        <v>0</v>
      </c>
      <c r="O123" s="36"/>
      <c r="P123" s="36">
        <f t="shared" si="19"/>
        <v>0</v>
      </c>
      <c r="Q123" s="12"/>
    </row>
    <row r="124" spans="1:31" ht="23.1" customHeight="1" x14ac:dyDescent="0.15">
      <c r="D124" s="12"/>
      <c r="E124" s="12"/>
      <c r="F124" s="28"/>
      <c r="G124" s="15"/>
      <c r="H124" s="36"/>
      <c r="I124" s="36">
        <f t="shared" si="16"/>
        <v>0</v>
      </c>
      <c r="J124" s="36"/>
      <c r="K124" s="36"/>
      <c r="L124" s="36">
        <f t="shared" si="17"/>
        <v>0</v>
      </c>
      <c r="M124" s="36"/>
      <c r="N124" s="36">
        <f t="shared" si="18"/>
        <v>0</v>
      </c>
      <c r="O124" s="36"/>
      <c r="P124" s="36">
        <f t="shared" si="19"/>
        <v>0</v>
      </c>
      <c r="Q124" s="12"/>
    </row>
    <row r="125" spans="1:31" ht="23.1" customHeight="1" x14ac:dyDescent="0.15">
      <c r="D125" s="12"/>
      <c r="E125" s="12"/>
      <c r="F125" s="28"/>
      <c r="G125" s="15"/>
      <c r="H125" s="36"/>
      <c r="I125" s="36">
        <f t="shared" si="16"/>
        <v>0</v>
      </c>
      <c r="J125" s="36"/>
      <c r="K125" s="36"/>
      <c r="L125" s="36">
        <f t="shared" si="17"/>
        <v>0</v>
      </c>
      <c r="M125" s="36"/>
      <c r="N125" s="36">
        <f t="shared" si="18"/>
        <v>0</v>
      </c>
      <c r="O125" s="36"/>
      <c r="P125" s="36">
        <f t="shared" si="19"/>
        <v>0</v>
      </c>
      <c r="Q125" s="12"/>
    </row>
    <row r="126" spans="1:31" ht="23.1" customHeight="1" x14ac:dyDescent="0.15">
      <c r="D126" s="12"/>
      <c r="E126" s="12"/>
      <c r="F126" s="28"/>
      <c r="G126" s="15"/>
      <c r="H126" s="36"/>
      <c r="I126" s="36">
        <f t="shared" si="16"/>
        <v>0</v>
      </c>
      <c r="J126" s="36"/>
      <c r="K126" s="36"/>
      <c r="L126" s="36">
        <f t="shared" si="17"/>
        <v>0</v>
      </c>
      <c r="M126" s="36"/>
      <c r="N126" s="36">
        <f t="shared" si="18"/>
        <v>0</v>
      </c>
      <c r="O126" s="36"/>
      <c r="P126" s="36">
        <f t="shared" si="19"/>
        <v>0</v>
      </c>
      <c r="Q126" s="12"/>
    </row>
    <row r="127" spans="1:31" ht="23.1" customHeight="1" x14ac:dyDescent="0.15">
      <c r="D127" s="12"/>
      <c r="E127" s="12"/>
      <c r="F127" s="28"/>
      <c r="G127" s="15"/>
      <c r="H127" s="36"/>
      <c r="I127" s="36">
        <f t="shared" si="16"/>
        <v>0</v>
      </c>
      <c r="J127" s="36"/>
      <c r="K127" s="36"/>
      <c r="L127" s="36">
        <f t="shared" si="17"/>
        <v>0</v>
      </c>
      <c r="M127" s="36"/>
      <c r="N127" s="36">
        <f t="shared" si="18"/>
        <v>0</v>
      </c>
      <c r="O127" s="36"/>
      <c r="P127" s="36">
        <f t="shared" si="19"/>
        <v>0</v>
      </c>
      <c r="Q127" s="12"/>
    </row>
    <row r="128" spans="1:31" ht="23.1" customHeight="1" x14ac:dyDescent="0.15">
      <c r="D128" s="12"/>
      <c r="E128" s="12"/>
      <c r="F128" s="28"/>
      <c r="G128" s="15"/>
      <c r="H128" s="36"/>
      <c r="I128" s="36">
        <f t="shared" si="16"/>
        <v>0</v>
      </c>
      <c r="J128" s="36"/>
      <c r="K128" s="36"/>
      <c r="L128" s="36">
        <f t="shared" si="17"/>
        <v>0</v>
      </c>
      <c r="M128" s="36"/>
      <c r="N128" s="36">
        <f t="shared" si="18"/>
        <v>0</v>
      </c>
      <c r="O128" s="36"/>
      <c r="P128" s="36">
        <f t="shared" si="19"/>
        <v>0</v>
      </c>
      <c r="Q128" s="12"/>
    </row>
    <row r="129" spans="2:17" ht="23.1" customHeight="1" x14ac:dyDescent="0.15">
      <c r="D129" s="12"/>
      <c r="E129" s="12"/>
      <c r="F129" s="28"/>
      <c r="G129" s="15"/>
      <c r="H129" s="36"/>
      <c r="I129" s="36">
        <f t="shared" si="16"/>
        <v>0</v>
      </c>
      <c r="J129" s="36"/>
      <c r="K129" s="36"/>
      <c r="L129" s="36">
        <f t="shared" si="17"/>
        <v>0</v>
      </c>
      <c r="M129" s="36"/>
      <c r="N129" s="36">
        <f t="shared" si="18"/>
        <v>0</v>
      </c>
      <c r="O129" s="36"/>
      <c r="P129" s="36">
        <f t="shared" si="19"/>
        <v>0</v>
      </c>
      <c r="Q129" s="12"/>
    </row>
    <row r="130" spans="2:17" ht="23.1" customHeight="1" x14ac:dyDescent="0.15">
      <c r="D130" s="12"/>
      <c r="E130" s="12"/>
      <c r="F130" s="28"/>
      <c r="G130" s="15"/>
      <c r="H130" s="36"/>
      <c r="I130" s="36">
        <f t="shared" si="16"/>
        <v>0</v>
      </c>
      <c r="J130" s="36"/>
      <c r="K130" s="36"/>
      <c r="L130" s="36">
        <f t="shared" si="17"/>
        <v>0</v>
      </c>
      <c r="M130" s="36"/>
      <c r="N130" s="36">
        <f t="shared" si="18"/>
        <v>0</v>
      </c>
      <c r="O130" s="36"/>
      <c r="P130" s="36">
        <f t="shared" si="19"/>
        <v>0</v>
      </c>
      <c r="Q130" s="12"/>
    </row>
    <row r="131" spans="2:17" ht="23.1" customHeight="1" x14ac:dyDescent="0.15">
      <c r="D131" s="12"/>
      <c r="E131" s="12"/>
      <c r="F131" s="28"/>
      <c r="G131" s="15"/>
      <c r="H131" s="36"/>
      <c r="I131" s="36">
        <f t="shared" si="16"/>
        <v>0</v>
      </c>
      <c r="J131" s="36"/>
      <c r="K131" s="36"/>
      <c r="L131" s="36">
        <f t="shared" si="17"/>
        <v>0</v>
      </c>
      <c r="M131" s="36"/>
      <c r="N131" s="36">
        <f t="shared" si="18"/>
        <v>0</v>
      </c>
      <c r="O131" s="36"/>
      <c r="P131" s="36">
        <f t="shared" si="19"/>
        <v>0</v>
      </c>
      <c r="Q131" s="12"/>
    </row>
    <row r="132" spans="2:17" ht="23.1" customHeight="1" x14ac:dyDescent="0.15">
      <c r="D132" s="12"/>
      <c r="E132" s="12"/>
      <c r="F132" s="28"/>
      <c r="G132" s="15"/>
      <c r="H132" s="36"/>
      <c r="I132" s="36">
        <f t="shared" si="16"/>
        <v>0</v>
      </c>
      <c r="J132" s="36"/>
      <c r="K132" s="36"/>
      <c r="L132" s="36">
        <f t="shared" si="17"/>
        <v>0</v>
      </c>
      <c r="M132" s="36"/>
      <c r="N132" s="36">
        <f t="shared" si="18"/>
        <v>0</v>
      </c>
      <c r="O132" s="36"/>
      <c r="P132" s="36">
        <f t="shared" si="19"/>
        <v>0</v>
      </c>
      <c r="Q132" s="12"/>
    </row>
    <row r="133" spans="2:17" ht="23.1" customHeight="1" x14ac:dyDescent="0.15">
      <c r="B133" s="13" t="s">
        <v>556</v>
      </c>
      <c r="D133" s="12" t="s">
        <v>557</v>
      </c>
      <c r="E133" s="12"/>
      <c r="F133" s="28"/>
      <c r="G133" s="15"/>
      <c r="H133" s="36"/>
      <c r="I133" s="36">
        <f>TRUNC(SUM(I108:I132))</f>
        <v>16680</v>
      </c>
      <c r="J133" s="36"/>
      <c r="K133" s="36"/>
      <c r="L133" s="36">
        <f>TRUNC(SUM(L108:L132))</f>
        <v>542678</v>
      </c>
      <c r="M133" s="36"/>
      <c r="N133" s="36">
        <f>TRUNC(SUM(N108:N132))</f>
        <v>0</v>
      </c>
      <c r="O133" s="36"/>
      <c r="P133" s="36">
        <f>TRUNC(SUM(P108:P132))</f>
        <v>559358</v>
      </c>
      <c r="Q133" s="12"/>
    </row>
  </sheetData>
  <mergeCells count="19"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D4:Q4"/>
    <mergeCell ref="D30:Q30"/>
    <mergeCell ref="D56:Q56"/>
    <mergeCell ref="D82:Q82"/>
    <mergeCell ref="D108:Q10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EE14C-5B44-4B8D-B1D3-A387012E19DA}">
  <dimension ref="A1:AE55"/>
  <sheetViews>
    <sheetView view="pageBreakPreview" zoomScaleNormal="100" zoomScaleSheetLayoutView="100" workbookViewId="0">
      <pane ySplit="3" topLeftCell="A4" activePane="bottomLeft" state="frozen"/>
      <selection activeCell="H11" sqref="H11"/>
      <selection pane="bottomLeft" activeCell="D5" sqref="A1:D1048576"/>
    </sheetView>
  </sheetViews>
  <sheetFormatPr defaultRowHeight="23.1" customHeight="1" x14ac:dyDescent="0.15"/>
  <cols>
    <col min="1" max="1" width="12.109375" style="69" hidden="1" customWidth="1"/>
    <col min="2" max="2" width="17.44140625" style="69" hidden="1" customWidth="1"/>
    <col min="3" max="3" width="20.6640625" style="69" hidden="1" customWidth="1"/>
    <col min="4" max="4" width="24.33203125" style="69" customWidth="1"/>
    <col min="5" max="5" width="25.33203125" style="69" customWidth="1"/>
    <col min="6" max="6" width="4.21875" style="84" customWidth="1"/>
    <col min="7" max="7" width="10" style="77" customWidth="1"/>
    <col min="8" max="8" width="13" style="78" customWidth="1"/>
    <col min="9" max="9" width="13.21875" style="78" customWidth="1"/>
    <col min="10" max="10" width="5.5546875" style="78" hidden="1" customWidth="1"/>
    <col min="11" max="11" width="10.44140625" style="78" customWidth="1"/>
    <col min="12" max="12" width="11.77734375" style="78" customWidth="1"/>
    <col min="13" max="13" width="8.44140625" style="78" customWidth="1"/>
    <col min="14" max="14" width="9.109375" style="78" customWidth="1"/>
    <col min="15" max="15" width="6" style="78" hidden="1" customWidth="1"/>
    <col min="16" max="16" width="13" style="78" customWidth="1"/>
    <col min="17" max="17" width="11.109375" style="69" customWidth="1"/>
    <col min="18" max="26" width="8.88671875" style="68"/>
    <col min="27" max="31" width="11.77734375" style="78" customWidth="1"/>
    <col min="32" max="256" width="8.88671875" style="68"/>
    <col min="257" max="259" width="0" style="68" hidden="1" customWidth="1"/>
    <col min="260" max="260" width="24.33203125" style="68" customWidth="1"/>
    <col min="261" max="261" width="25.33203125" style="68" customWidth="1"/>
    <col min="262" max="262" width="4.21875" style="68" customWidth="1"/>
    <col min="263" max="263" width="10" style="68" customWidth="1"/>
    <col min="264" max="264" width="13" style="68" customWidth="1"/>
    <col min="265" max="265" width="13.21875" style="68" customWidth="1"/>
    <col min="266" max="266" width="0" style="68" hidden="1" customWidth="1"/>
    <col min="267" max="267" width="10.44140625" style="68" customWidth="1"/>
    <col min="268" max="268" width="11.77734375" style="68" customWidth="1"/>
    <col min="269" max="269" width="8.44140625" style="68" customWidth="1"/>
    <col min="270" max="270" width="9.109375" style="68" customWidth="1"/>
    <col min="271" max="271" width="0" style="68" hidden="1" customWidth="1"/>
    <col min="272" max="272" width="13" style="68" customWidth="1"/>
    <col min="273" max="273" width="11.109375" style="68" customWidth="1"/>
    <col min="274" max="282" width="8.88671875" style="68"/>
    <col min="283" max="287" width="11.77734375" style="68" customWidth="1"/>
    <col min="288" max="512" width="8.88671875" style="68"/>
    <col min="513" max="515" width="0" style="68" hidden="1" customWidth="1"/>
    <col min="516" max="516" width="24.33203125" style="68" customWidth="1"/>
    <col min="517" max="517" width="25.33203125" style="68" customWidth="1"/>
    <col min="518" max="518" width="4.21875" style="68" customWidth="1"/>
    <col min="519" max="519" width="10" style="68" customWidth="1"/>
    <col min="520" max="520" width="13" style="68" customWidth="1"/>
    <col min="521" max="521" width="13.21875" style="68" customWidth="1"/>
    <col min="522" max="522" width="0" style="68" hidden="1" customWidth="1"/>
    <col min="523" max="523" width="10.44140625" style="68" customWidth="1"/>
    <col min="524" max="524" width="11.77734375" style="68" customWidth="1"/>
    <col min="525" max="525" width="8.44140625" style="68" customWidth="1"/>
    <col min="526" max="526" width="9.109375" style="68" customWidth="1"/>
    <col min="527" max="527" width="0" style="68" hidden="1" customWidth="1"/>
    <col min="528" max="528" width="13" style="68" customWidth="1"/>
    <col min="529" max="529" width="11.109375" style="68" customWidth="1"/>
    <col min="530" max="538" width="8.88671875" style="68"/>
    <col min="539" max="543" width="11.77734375" style="68" customWidth="1"/>
    <col min="544" max="768" width="8.88671875" style="68"/>
    <col min="769" max="771" width="0" style="68" hidden="1" customWidth="1"/>
    <col min="772" max="772" width="24.33203125" style="68" customWidth="1"/>
    <col min="773" max="773" width="25.33203125" style="68" customWidth="1"/>
    <col min="774" max="774" width="4.21875" style="68" customWidth="1"/>
    <col min="775" max="775" width="10" style="68" customWidth="1"/>
    <col min="776" max="776" width="13" style="68" customWidth="1"/>
    <col min="777" max="777" width="13.21875" style="68" customWidth="1"/>
    <col min="778" max="778" width="0" style="68" hidden="1" customWidth="1"/>
    <col min="779" max="779" width="10.44140625" style="68" customWidth="1"/>
    <col min="780" max="780" width="11.77734375" style="68" customWidth="1"/>
    <col min="781" max="781" width="8.44140625" style="68" customWidth="1"/>
    <col min="782" max="782" width="9.109375" style="68" customWidth="1"/>
    <col min="783" max="783" width="0" style="68" hidden="1" customWidth="1"/>
    <col min="784" max="784" width="13" style="68" customWidth="1"/>
    <col min="785" max="785" width="11.109375" style="68" customWidth="1"/>
    <col min="786" max="794" width="8.88671875" style="68"/>
    <col min="795" max="799" width="11.77734375" style="68" customWidth="1"/>
    <col min="800" max="1024" width="8.88671875" style="68"/>
    <col min="1025" max="1027" width="0" style="68" hidden="1" customWidth="1"/>
    <col min="1028" max="1028" width="24.33203125" style="68" customWidth="1"/>
    <col min="1029" max="1029" width="25.33203125" style="68" customWidth="1"/>
    <col min="1030" max="1030" width="4.21875" style="68" customWidth="1"/>
    <col min="1031" max="1031" width="10" style="68" customWidth="1"/>
    <col min="1032" max="1032" width="13" style="68" customWidth="1"/>
    <col min="1033" max="1033" width="13.21875" style="68" customWidth="1"/>
    <col min="1034" max="1034" width="0" style="68" hidden="1" customWidth="1"/>
    <col min="1035" max="1035" width="10.44140625" style="68" customWidth="1"/>
    <col min="1036" max="1036" width="11.77734375" style="68" customWidth="1"/>
    <col min="1037" max="1037" width="8.44140625" style="68" customWidth="1"/>
    <col min="1038" max="1038" width="9.109375" style="68" customWidth="1"/>
    <col min="1039" max="1039" width="0" style="68" hidden="1" customWidth="1"/>
    <col min="1040" max="1040" width="13" style="68" customWidth="1"/>
    <col min="1041" max="1041" width="11.109375" style="68" customWidth="1"/>
    <col min="1042" max="1050" width="8.88671875" style="68"/>
    <col min="1051" max="1055" width="11.77734375" style="68" customWidth="1"/>
    <col min="1056" max="1280" width="8.88671875" style="68"/>
    <col min="1281" max="1283" width="0" style="68" hidden="1" customWidth="1"/>
    <col min="1284" max="1284" width="24.33203125" style="68" customWidth="1"/>
    <col min="1285" max="1285" width="25.33203125" style="68" customWidth="1"/>
    <col min="1286" max="1286" width="4.21875" style="68" customWidth="1"/>
    <col min="1287" max="1287" width="10" style="68" customWidth="1"/>
    <col min="1288" max="1288" width="13" style="68" customWidth="1"/>
    <col min="1289" max="1289" width="13.21875" style="68" customWidth="1"/>
    <col min="1290" max="1290" width="0" style="68" hidden="1" customWidth="1"/>
    <col min="1291" max="1291" width="10.44140625" style="68" customWidth="1"/>
    <col min="1292" max="1292" width="11.77734375" style="68" customWidth="1"/>
    <col min="1293" max="1293" width="8.44140625" style="68" customWidth="1"/>
    <col min="1294" max="1294" width="9.109375" style="68" customWidth="1"/>
    <col min="1295" max="1295" width="0" style="68" hidden="1" customWidth="1"/>
    <col min="1296" max="1296" width="13" style="68" customWidth="1"/>
    <col min="1297" max="1297" width="11.109375" style="68" customWidth="1"/>
    <col min="1298" max="1306" width="8.88671875" style="68"/>
    <col min="1307" max="1311" width="11.77734375" style="68" customWidth="1"/>
    <col min="1312" max="1536" width="8.88671875" style="68"/>
    <col min="1537" max="1539" width="0" style="68" hidden="1" customWidth="1"/>
    <col min="1540" max="1540" width="24.33203125" style="68" customWidth="1"/>
    <col min="1541" max="1541" width="25.33203125" style="68" customWidth="1"/>
    <col min="1542" max="1542" width="4.21875" style="68" customWidth="1"/>
    <col min="1543" max="1543" width="10" style="68" customWidth="1"/>
    <col min="1544" max="1544" width="13" style="68" customWidth="1"/>
    <col min="1545" max="1545" width="13.21875" style="68" customWidth="1"/>
    <col min="1546" max="1546" width="0" style="68" hidden="1" customWidth="1"/>
    <col min="1547" max="1547" width="10.44140625" style="68" customWidth="1"/>
    <col min="1548" max="1548" width="11.77734375" style="68" customWidth="1"/>
    <col min="1549" max="1549" width="8.44140625" style="68" customWidth="1"/>
    <col min="1550" max="1550" width="9.109375" style="68" customWidth="1"/>
    <col min="1551" max="1551" width="0" style="68" hidden="1" customWidth="1"/>
    <col min="1552" max="1552" width="13" style="68" customWidth="1"/>
    <col min="1553" max="1553" width="11.109375" style="68" customWidth="1"/>
    <col min="1554" max="1562" width="8.88671875" style="68"/>
    <col min="1563" max="1567" width="11.77734375" style="68" customWidth="1"/>
    <col min="1568" max="1792" width="8.88671875" style="68"/>
    <col min="1793" max="1795" width="0" style="68" hidden="1" customWidth="1"/>
    <col min="1796" max="1796" width="24.33203125" style="68" customWidth="1"/>
    <col min="1797" max="1797" width="25.33203125" style="68" customWidth="1"/>
    <col min="1798" max="1798" width="4.21875" style="68" customWidth="1"/>
    <col min="1799" max="1799" width="10" style="68" customWidth="1"/>
    <col min="1800" max="1800" width="13" style="68" customWidth="1"/>
    <col min="1801" max="1801" width="13.21875" style="68" customWidth="1"/>
    <col min="1802" max="1802" width="0" style="68" hidden="1" customWidth="1"/>
    <col min="1803" max="1803" width="10.44140625" style="68" customWidth="1"/>
    <col min="1804" max="1804" width="11.77734375" style="68" customWidth="1"/>
    <col min="1805" max="1805" width="8.44140625" style="68" customWidth="1"/>
    <col min="1806" max="1806" width="9.109375" style="68" customWidth="1"/>
    <col min="1807" max="1807" width="0" style="68" hidden="1" customWidth="1"/>
    <col min="1808" max="1808" width="13" style="68" customWidth="1"/>
    <col min="1809" max="1809" width="11.109375" style="68" customWidth="1"/>
    <col min="1810" max="1818" width="8.88671875" style="68"/>
    <col min="1819" max="1823" width="11.77734375" style="68" customWidth="1"/>
    <col min="1824" max="2048" width="8.88671875" style="68"/>
    <col min="2049" max="2051" width="0" style="68" hidden="1" customWidth="1"/>
    <col min="2052" max="2052" width="24.33203125" style="68" customWidth="1"/>
    <col min="2053" max="2053" width="25.33203125" style="68" customWidth="1"/>
    <col min="2054" max="2054" width="4.21875" style="68" customWidth="1"/>
    <col min="2055" max="2055" width="10" style="68" customWidth="1"/>
    <col min="2056" max="2056" width="13" style="68" customWidth="1"/>
    <col min="2057" max="2057" width="13.21875" style="68" customWidth="1"/>
    <col min="2058" max="2058" width="0" style="68" hidden="1" customWidth="1"/>
    <col min="2059" max="2059" width="10.44140625" style="68" customWidth="1"/>
    <col min="2060" max="2060" width="11.77734375" style="68" customWidth="1"/>
    <col min="2061" max="2061" width="8.44140625" style="68" customWidth="1"/>
    <col min="2062" max="2062" width="9.109375" style="68" customWidth="1"/>
    <col min="2063" max="2063" width="0" style="68" hidden="1" customWidth="1"/>
    <col min="2064" max="2064" width="13" style="68" customWidth="1"/>
    <col min="2065" max="2065" width="11.109375" style="68" customWidth="1"/>
    <col min="2066" max="2074" width="8.88671875" style="68"/>
    <col min="2075" max="2079" width="11.77734375" style="68" customWidth="1"/>
    <col min="2080" max="2304" width="8.88671875" style="68"/>
    <col min="2305" max="2307" width="0" style="68" hidden="1" customWidth="1"/>
    <col min="2308" max="2308" width="24.33203125" style="68" customWidth="1"/>
    <col min="2309" max="2309" width="25.33203125" style="68" customWidth="1"/>
    <col min="2310" max="2310" width="4.21875" style="68" customWidth="1"/>
    <col min="2311" max="2311" width="10" style="68" customWidth="1"/>
    <col min="2312" max="2312" width="13" style="68" customWidth="1"/>
    <col min="2313" max="2313" width="13.21875" style="68" customWidth="1"/>
    <col min="2314" max="2314" width="0" style="68" hidden="1" customWidth="1"/>
    <col min="2315" max="2315" width="10.44140625" style="68" customWidth="1"/>
    <col min="2316" max="2316" width="11.77734375" style="68" customWidth="1"/>
    <col min="2317" max="2317" width="8.44140625" style="68" customWidth="1"/>
    <col min="2318" max="2318" width="9.109375" style="68" customWidth="1"/>
    <col min="2319" max="2319" width="0" style="68" hidden="1" customWidth="1"/>
    <col min="2320" max="2320" width="13" style="68" customWidth="1"/>
    <col min="2321" max="2321" width="11.109375" style="68" customWidth="1"/>
    <col min="2322" max="2330" width="8.88671875" style="68"/>
    <col min="2331" max="2335" width="11.77734375" style="68" customWidth="1"/>
    <col min="2336" max="2560" width="8.88671875" style="68"/>
    <col min="2561" max="2563" width="0" style="68" hidden="1" customWidth="1"/>
    <col min="2564" max="2564" width="24.33203125" style="68" customWidth="1"/>
    <col min="2565" max="2565" width="25.33203125" style="68" customWidth="1"/>
    <col min="2566" max="2566" width="4.21875" style="68" customWidth="1"/>
    <col min="2567" max="2567" width="10" style="68" customWidth="1"/>
    <col min="2568" max="2568" width="13" style="68" customWidth="1"/>
    <col min="2569" max="2569" width="13.21875" style="68" customWidth="1"/>
    <col min="2570" max="2570" width="0" style="68" hidden="1" customWidth="1"/>
    <col min="2571" max="2571" width="10.44140625" style="68" customWidth="1"/>
    <col min="2572" max="2572" width="11.77734375" style="68" customWidth="1"/>
    <col min="2573" max="2573" width="8.44140625" style="68" customWidth="1"/>
    <col min="2574" max="2574" width="9.109375" style="68" customWidth="1"/>
    <col min="2575" max="2575" width="0" style="68" hidden="1" customWidth="1"/>
    <col min="2576" max="2576" width="13" style="68" customWidth="1"/>
    <col min="2577" max="2577" width="11.109375" style="68" customWidth="1"/>
    <col min="2578" max="2586" width="8.88671875" style="68"/>
    <col min="2587" max="2591" width="11.77734375" style="68" customWidth="1"/>
    <col min="2592" max="2816" width="8.88671875" style="68"/>
    <col min="2817" max="2819" width="0" style="68" hidden="1" customWidth="1"/>
    <col min="2820" max="2820" width="24.33203125" style="68" customWidth="1"/>
    <col min="2821" max="2821" width="25.33203125" style="68" customWidth="1"/>
    <col min="2822" max="2822" width="4.21875" style="68" customWidth="1"/>
    <col min="2823" max="2823" width="10" style="68" customWidth="1"/>
    <col min="2824" max="2824" width="13" style="68" customWidth="1"/>
    <col min="2825" max="2825" width="13.21875" style="68" customWidth="1"/>
    <col min="2826" max="2826" width="0" style="68" hidden="1" customWidth="1"/>
    <col min="2827" max="2827" width="10.44140625" style="68" customWidth="1"/>
    <col min="2828" max="2828" width="11.77734375" style="68" customWidth="1"/>
    <col min="2829" max="2829" width="8.44140625" style="68" customWidth="1"/>
    <col min="2830" max="2830" width="9.109375" style="68" customWidth="1"/>
    <col min="2831" max="2831" width="0" style="68" hidden="1" customWidth="1"/>
    <col min="2832" max="2832" width="13" style="68" customWidth="1"/>
    <col min="2833" max="2833" width="11.109375" style="68" customWidth="1"/>
    <col min="2834" max="2842" width="8.88671875" style="68"/>
    <col min="2843" max="2847" width="11.77734375" style="68" customWidth="1"/>
    <col min="2848" max="3072" width="8.88671875" style="68"/>
    <col min="3073" max="3075" width="0" style="68" hidden="1" customWidth="1"/>
    <col min="3076" max="3076" width="24.33203125" style="68" customWidth="1"/>
    <col min="3077" max="3077" width="25.33203125" style="68" customWidth="1"/>
    <col min="3078" max="3078" width="4.21875" style="68" customWidth="1"/>
    <col min="3079" max="3079" width="10" style="68" customWidth="1"/>
    <col min="3080" max="3080" width="13" style="68" customWidth="1"/>
    <col min="3081" max="3081" width="13.21875" style="68" customWidth="1"/>
    <col min="3082" max="3082" width="0" style="68" hidden="1" customWidth="1"/>
    <col min="3083" max="3083" width="10.44140625" style="68" customWidth="1"/>
    <col min="3084" max="3084" width="11.77734375" style="68" customWidth="1"/>
    <col min="3085" max="3085" width="8.44140625" style="68" customWidth="1"/>
    <col min="3086" max="3086" width="9.109375" style="68" customWidth="1"/>
    <col min="3087" max="3087" width="0" style="68" hidden="1" customWidth="1"/>
    <col min="3088" max="3088" width="13" style="68" customWidth="1"/>
    <col min="3089" max="3089" width="11.109375" style="68" customWidth="1"/>
    <col min="3090" max="3098" width="8.88671875" style="68"/>
    <col min="3099" max="3103" width="11.77734375" style="68" customWidth="1"/>
    <col min="3104" max="3328" width="8.88671875" style="68"/>
    <col min="3329" max="3331" width="0" style="68" hidden="1" customWidth="1"/>
    <col min="3332" max="3332" width="24.33203125" style="68" customWidth="1"/>
    <col min="3333" max="3333" width="25.33203125" style="68" customWidth="1"/>
    <col min="3334" max="3334" width="4.21875" style="68" customWidth="1"/>
    <col min="3335" max="3335" width="10" style="68" customWidth="1"/>
    <col min="3336" max="3336" width="13" style="68" customWidth="1"/>
    <col min="3337" max="3337" width="13.21875" style="68" customWidth="1"/>
    <col min="3338" max="3338" width="0" style="68" hidden="1" customWidth="1"/>
    <col min="3339" max="3339" width="10.44140625" style="68" customWidth="1"/>
    <col min="3340" max="3340" width="11.77734375" style="68" customWidth="1"/>
    <col min="3341" max="3341" width="8.44140625" style="68" customWidth="1"/>
    <col min="3342" max="3342" width="9.109375" style="68" customWidth="1"/>
    <col min="3343" max="3343" width="0" style="68" hidden="1" customWidth="1"/>
    <col min="3344" max="3344" width="13" style="68" customWidth="1"/>
    <col min="3345" max="3345" width="11.109375" style="68" customWidth="1"/>
    <col min="3346" max="3354" width="8.88671875" style="68"/>
    <col min="3355" max="3359" width="11.77734375" style="68" customWidth="1"/>
    <col min="3360" max="3584" width="8.88671875" style="68"/>
    <col min="3585" max="3587" width="0" style="68" hidden="1" customWidth="1"/>
    <col min="3588" max="3588" width="24.33203125" style="68" customWidth="1"/>
    <col min="3589" max="3589" width="25.33203125" style="68" customWidth="1"/>
    <col min="3590" max="3590" width="4.21875" style="68" customWidth="1"/>
    <col min="3591" max="3591" width="10" style="68" customWidth="1"/>
    <col min="3592" max="3592" width="13" style="68" customWidth="1"/>
    <col min="3593" max="3593" width="13.21875" style="68" customWidth="1"/>
    <col min="3594" max="3594" width="0" style="68" hidden="1" customWidth="1"/>
    <col min="3595" max="3595" width="10.44140625" style="68" customWidth="1"/>
    <col min="3596" max="3596" width="11.77734375" style="68" customWidth="1"/>
    <col min="3597" max="3597" width="8.44140625" style="68" customWidth="1"/>
    <col min="3598" max="3598" width="9.109375" style="68" customWidth="1"/>
    <col min="3599" max="3599" width="0" style="68" hidden="1" customWidth="1"/>
    <col min="3600" max="3600" width="13" style="68" customWidth="1"/>
    <col min="3601" max="3601" width="11.109375" style="68" customWidth="1"/>
    <col min="3602" max="3610" width="8.88671875" style="68"/>
    <col min="3611" max="3615" width="11.77734375" style="68" customWidth="1"/>
    <col min="3616" max="3840" width="8.88671875" style="68"/>
    <col min="3841" max="3843" width="0" style="68" hidden="1" customWidth="1"/>
    <col min="3844" max="3844" width="24.33203125" style="68" customWidth="1"/>
    <col min="3845" max="3845" width="25.33203125" style="68" customWidth="1"/>
    <col min="3846" max="3846" width="4.21875" style="68" customWidth="1"/>
    <col min="3847" max="3847" width="10" style="68" customWidth="1"/>
    <col min="3848" max="3848" width="13" style="68" customWidth="1"/>
    <col min="3849" max="3849" width="13.21875" style="68" customWidth="1"/>
    <col min="3850" max="3850" width="0" style="68" hidden="1" customWidth="1"/>
    <col min="3851" max="3851" width="10.44140625" style="68" customWidth="1"/>
    <col min="3852" max="3852" width="11.77734375" style="68" customWidth="1"/>
    <col min="3853" max="3853" width="8.44140625" style="68" customWidth="1"/>
    <col min="3854" max="3854" width="9.109375" style="68" customWidth="1"/>
    <col min="3855" max="3855" width="0" style="68" hidden="1" customWidth="1"/>
    <col min="3856" max="3856" width="13" style="68" customWidth="1"/>
    <col min="3857" max="3857" width="11.109375" style="68" customWidth="1"/>
    <col min="3858" max="3866" width="8.88671875" style="68"/>
    <col min="3867" max="3871" width="11.77734375" style="68" customWidth="1"/>
    <col min="3872" max="4096" width="8.88671875" style="68"/>
    <col min="4097" max="4099" width="0" style="68" hidden="1" customWidth="1"/>
    <col min="4100" max="4100" width="24.33203125" style="68" customWidth="1"/>
    <col min="4101" max="4101" width="25.33203125" style="68" customWidth="1"/>
    <col min="4102" max="4102" width="4.21875" style="68" customWidth="1"/>
    <col min="4103" max="4103" width="10" style="68" customWidth="1"/>
    <col min="4104" max="4104" width="13" style="68" customWidth="1"/>
    <col min="4105" max="4105" width="13.21875" style="68" customWidth="1"/>
    <col min="4106" max="4106" width="0" style="68" hidden="1" customWidth="1"/>
    <col min="4107" max="4107" width="10.44140625" style="68" customWidth="1"/>
    <col min="4108" max="4108" width="11.77734375" style="68" customWidth="1"/>
    <col min="4109" max="4109" width="8.44140625" style="68" customWidth="1"/>
    <col min="4110" max="4110" width="9.109375" style="68" customWidth="1"/>
    <col min="4111" max="4111" width="0" style="68" hidden="1" customWidth="1"/>
    <col min="4112" max="4112" width="13" style="68" customWidth="1"/>
    <col min="4113" max="4113" width="11.109375" style="68" customWidth="1"/>
    <col min="4114" max="4122" width="8.88671875" style="68"/>
    <col min="4123" max="4127" width="11.77734375" style="68" customWidth="1"/>
    <col min="4128" max="4352" width="8.88671875" style="68"/>
    <col min="4353" max="4355" width="0" style="68" hidden="1" customWidth="1"/>
    <col min="4356" max="4356" width="24.33203125" style="68" customWidth="1"/>
    <col min="4357" max="4357" width="25.33203125" style="68" customWidth="1"/>
    <col min="4358" max="4358" width="4.21875" style="68" customWidth="1"/>
    <col min="4359" max="4359" width="10" style="68" customWidth="1"/>
    <col min="4360" max="4360" width="13" style="68" customWidth="1"/>
    <col min="4361" max="4361" width="13.21875" style="68" customWidth="1"/>
    <col min="4362" max="4362" width="0" style="68" hidden="1" customWidth="1"/>
    <col min="4363" max="4363" width="10.44140625" style="68" customWidth="1"/>
    <col min="4364" max="4364" width="11.77734375" style="68" customWidth="1"/>
    <col min="4365" max="4365" width="8.44140625" style="68" customWidth="1"/>
    <col min="4366" max="4366" width="9.109375" style="68" customWidth="1"/>
    <col min="4367" max="4367" width="0" style="68" hidden="1" customWidth="1"/>
    <col min="4368" max="4368" width="13" style="68" customWidth="1"/>
    <col min="4369" max="4369" width="11.109375" style="68" customWidth="1"/>
    <col min="4370" max="4378" width="8.88671875" style="68"/>
    <col min="4379" max="4383" width="11.77734375" style="68" customWidth="1"/>
    <col min="4384" max="4608" width="8.88671875" style="68"/>
    <col min="4609" max="4611" width="0" style="68" hidden="1" customWidth="1"/>
    <col min="4612" max="4612" width="24.33203125" style="68" customWidth="1"/>
    <col min="4613" max="4613" width="25.33203125" style="68" customWidth="1"/>
    <col min="4614" max="4614" width="4.21875" style="68" customWidth="1"/>
    <col min="4615" max="4615" width="10" style="68" customWidth="1"/>
    <col min="4616" max="4616" width="13" style="68" customWidth="1"/>
    <col min="4617" max="4617" width="13.21875" style="68" customWidth="1"/>
    <col min="4618" max="4618" width="0" style="68" hidden="1" customWidth="1"/>
    <col min="4619" max="4619" width="10.44140625" style="68" customWidth="1"/>
    <col min="4620" max="4620" width="11.77734375" style="68" customWidth="1"/>
    <col min="4621" max="4621" width="8.44140625" style="68" customWidth="1"/>
    <col min="4622" max="4622" width="9.109375" style="68" customWidth="1"/>
    <col min="4623" max="4623" width="0" style="68" hidden="1" customWidth="1"/>
    <col min="4624" max="4624" width="13" style="68" customWidth="1"/>
    <col min="4625" max="4625" width="11.109375" style="68" customWidth="1"/>
    <col min="4626" max="4634" width="8.88671875" style="68"/>
    <col min="4635" max="4639" width="11.77734375" style="68" customWidth="1"/>
    <col min="4640" max="4864" width="8.88671875" style="68"/>
    <col min="4865" max="4867" width="0" style="68" hidden="1" customWidth="1"/>
    <col min="4868" max="4868" width="24.33203125" style="68" customWidth="1"/>
    <col min="4869" max="4869" width="25.33203125" style="68" customWidth="1"/>
    <col min="4870" max="4870" width="4.21875" style="68" customWidth="1"/>
    <col min="4871" max="4871" width="10" style="68" customWidth="1"/>
    <col min="4872" max="4872" width="13" style="68" customWidth="1"/>
    <col min="4873" max="4873" width="13.21875" style="68" customWidth="1"/>
    <col min="4874" max="4874" width="0" style="68" hidden="1" customWidth="1"/>
    <col min="4875" max="4875" width="10.44140625" style="68" customWidth="1"/>
    <col min="4876" max="4876" width="11.77734375" style="68" customWidth="1"/>
    <col min="4877" max="4877" width="8.44140625" style="68" customWidth="1"/>
    <col min="4878" max="4878" width="9.109375" style="68" customWidth="1"/>
    <col min="4879" max="4879" width="0" style="68" hidden="1" customWidth="1"/>
    <col min="4880" max="4880" width="13" style="68" customWidth="1"/>
    <col min="4881" max="4881" width="11.109375" style="68" customWidth="1"/>
    <col min="4882" max="4890" width="8.88671875" style="68"/>
    <col min="4891" max="4895" width="11.77734375" style="68" customWidth="1"/>
    <col min="4896" max="5120" width="8.88671875" style="68"/>
    <col min="5121" max="5123" width="0" style="68" hidden="1" customWidth="1"/>
    <col min="5124" max="5124" width="24.33203125" style="68" customWidth="1"/>
    <col min="5125" max="5125" width="25.33203125" style="68" customWidth="1"/>
    <col min="5126" max="5126" width="4.21875" style="68" customWidth="1"/>
    <col min="5127" max="5127" width="10" style="68" customWidth="1"/>
    <col min="5128" max="5128" width="13" style="68" customWidth="1"/>
    <col min="5129" max="5129" width="13.21875" style="68" customWidth="1"/>
    <col min="5130" max="5130" width="0" style="68" hidden="1" customWidth="1"/>
    <col min="5131" max="5131" width="10.44140625" style="68" customWidth="1"/>
    <col min="5132" max="5132" width="11.77734375" style="68" customWidth="1"/>
    <col min="5133" max="5133" width="8.44140625" style="68" customWidth="1"/>
    <col min="5134" max="5134" width="9.109375" style="68" customWidth="1"/>
    <col min="5135" max="5135" width="0" style="68" hidden="1" customWidth="1"/>
    <col min="5136" max="5136" width="13" style="68" customWidth="1"/>
    <col min="5137" max="5137" width="11.109375" style="68" customWidth="1"/>
    <col min="5138" max="5146" width="8.88671875" style="68"/>
    <col min="5147" max="5151" width="11.77734375" style="68" customWidth="1"/>
    <col min="5152" max="5376" width="8.88671875" style="68"/>
    <col min="5377" max="5379" width="0" style="68" hidden="1" customWidth="1"/>
    <col min="5380" max="5380" width="24.33203125" style="68" customWidth="1"/>
    <col min="5381" max="5381" width="25.33203125" style="68" customWidth="1"/>
    <col min="5382" max="5382" width="4.21875" style="68" customWidth="1"/>
    <col min="5383" max="5383" width="10" style="68" customWidth="1"/>
    <col min="5384" max="5384" width="13" style="68" customWidth="1"/>
    <col min="5385" max="5385" width="13.21875" style="68" customWidth="1"/>
    <col min="5386" max="5386" width="0" style="68" hidden="1" customWidth="1"/>
    <col min="5387" max="5387" width="10.44140625" style="68" customWidth="1"/>
    <col min="5388" max="5388" width="11.77734375" style="68" customWidth="1"/>
    <col min="5389" max="5389" width="8.44140625" style="68" customWidth="1"/>
    <col min="5390" max="5390" width="9.109375" style="68" customWidth="1"/>
    <col min="5391" max="5391" width="0" style="68" hidden="1" customWidth="1"/>
    <col min="5392" max="5392" width="13" style="68" customWidth="1"/>
    <col min="5393" max="5393" width="11.109375" style="68" customWidth="1"/>
    <col min="5394" max="5402" width="8.88671875" style="68"/>
    <col min="5403" max="5407" width="11.77734375" style="68" customWidth="1"/>
    <col min="5408" max="5632" width="8.88671875" style="68"/>
    <col min="5633" max="5635" width="0" style="68" hidden="1" customWidth="1"/>
    <col min="5636" max="5636" width="24.33203125" style="68" customWidth="1"/>
    <col min="5637" max="5637" width="25.33203125" style="68" customWidth="1"/>
    <col min="5638" max="5638" width="4.21875" style="68" customWidth="1"/>
    <col min="5639" max="5639" width="10" style="68" customWidth="1"/>
    <col min="5640" max="5640" width="13" style="68" customWidth="1"/>
    <col min="5641" max="5641" width="13.21875" style="68" customWidth="1"/>
    <col min="5642" max="5642" width="0" style="68" hidden="1" customWidth="1"/>
    <col min="5643" max="5643" width="10.44140625" style="68" customWidth="1"/>
    <col min="5644" max="5644" width="11.77734375" style="68" customWidth="1"/>
    <col min="5645" max="5645" width="8.44140625" style="68" customWidth="1"/>
    <col min="5646" max="5646" width="9.109375" style="68" customWidth="1"/>
    <col min="5647" max="5647" width="0" style="68" hidden="1" customWidth="1"/>
    <col min="5648" max="5648" width="13" style="68" customWidth="1"/>
    <col min="5649" max="5649" width="11.109375" style="68" customWidth="1"/>
    <col min="5650" max="5658" width="8.88671875" style="68"/>
    <col min="5659" max="5663" width="11.77734375" style="68" customWidth="1"/>
    <col min="5664" max="5888" width="8.88671875" style="68"/>
    <col min="5889" max="5891" width="0" style="68" hidden="1" customWidth="1"/>
    <col min="5892" max="5892" width="24.33203125" style="68" customWidth="1"/>
    <col min="5893" max="5893" width="25.33203125" style="68" customWidth="1"/>
    <col min="5894" max="5894" width="4.21875" style="68" customWidth="1"/>
    <col min="5895" max="5895" width="10" style="68" customWidth="1"/>
    <col min="5896" max="5896" width="13" style="68" customWidth="1"/>
    <col min="5897" max="5897" width="13.21875" style="68" customWidth="1"/>
    <col min="5898" max="5898" width="0" style="68" hidden="1" customWidth="1"/>
    <col min="5899" max="5899" width="10.44140625" style="68" customWidth="1"/>
    <col min="5900" max="5900" width="11.77734375" style="68" customWidth="1"/>
    <col min="5901" max="5901" width="8.44140625" style="68" customWidth="1"/>
    <col min="5902" max="5902" width="9.109375" style="68" customWidth="1"/>
    <col min="5903" max="5903" width="0" style="68" hidden="1" customWidth="1"/>
    <col min="5904" max="5904" width="13" style="68" customWidth="1"/>
    <col min="5905" max="5905" width="11.109375" style="68" customWidth="1"/>
    <col min="5906" max="5914" width="8.88671875" style="68"/>
    <col min="5915" max="5919" width="11.77734375" style="68" customWidth="1"/>
    <col min="5920" max="6144" width="8.88671875" style="68"/>
    <col min="6145" max="6147" width="0" style="68" hidden="1" customWidth="1"/>
    <col min="6148" max="6148" width="24.33203125" style="68" customWidth="1"/>
    <col min="6149" max="6149" width="25.33203125" style="68" customWidth="1"/>
    <col min="6150" max="6150" width="4.21875" style="68" customWidth="1"/>
    <col min="6151" max="6151" width="10" style="68" customWidth="1"/>
    <col min="6152" max="6152" width="13" style="68" customWidth="1"/>
    <col min="6153" max="6153" width="13.21875" style="68" customWidth="1"/>
    <col min="6154" max="6154" width="0" style="68" hidden="1" customWidth="1"/>
    <col min="6155" max="6155" width="10.44140625" style="68" customWidth="1"/>
    <col min="6156" max="6156" width="11.77734375" style="68" customWidth="1"/>
    <col min="6157" max="6157" width="8.44140625" style="68" customWidth="1"/>
    <col min="6158" max="6158" width="9.109375" style="68" customWidth="1"/>
    <col min="6159" max="6159" width="0" style="68" hidden="1" customWidth="1"/>
    <col min="6160" max="6160" width="13" style="68" customWidth="1"/>
    <col min="6161" max="6161" width="11.109375" style="68" customWidth="1"/>
    <col min="6162" max="6170" width="8.88671875" style="68"/>
    <col min="6171" max="6175" width="11.77734375" style="68" customWidth="1"/>
    <col min="6176" max="6400" width="8.88671875" style="68"/>
    <col min="6401" max="6403" width="0" style="68" hidden="1" customWidth="1"/>
    <col min="6404" max="6404" width="24.33203125" style="68" customWidth="1"/>
    <col min="6405" max="6405" width="25.33203125" style="68" customWidth="1"/>
    <col min="6406" max="6406" width="4.21875" style="68" customWidth="1"/>
    <col min="6407" max="6407" width="10" style="68" customWidth="1"/>
    <col min="6408" max="6408" width="13" style="68" customWidth="1"/>
    <col min="6409" max="6409" width="13.21875" style="68" customWidth="1"/>
    <col min="6410" max="6410" width="0" style="68" hidden="1" customWidth="1"/>
    <col min="6411" max="6411" width="10.44140625" style="68" customWidth="1"/>
    <col min="6412" max="6412" width="11.77734375" style="68" customWidth="1"/>
    <col min="6413" max="6413" width="8.44140625" style="68" customWidth="1"/>
    <col min="6414" max="6414" width="9.109375" style="68" customWidth="1"/>
    <col min="6415" max="6415" width="0" style="68" hidden="1" customWidth="1"/>
    <col min="6416" max="6416" width="13" style="68" customWidth="1"/>
    <col min="6417" max="6417" width="11.109375" style="68" customWidth="1"/>
    <col min="6418" max="6426" width="8.88671875" style="68"/>
    <col min="6427" max="6431" width="11.77734375" style="68" customWidth="1"/>
    <col min="6432" max="6656" width="8.88671875" style="68"/>
    <col min="6657" max="6659" width="0" style="68" hidden="1" customWidth="1"/>
    <col min="6660" max="6660" width="24.33203125" style="68" customWidth="1"/>
    <col min="6661" max="6661" width="25.33203125" style="68" customWidth="1"/>
    <col min="6662" max="6662" width="4.21875" style="68" customWidth="1"/>
    <col min="6663" max="6663" width="10" style="68" customWidth="1"/>
    <col min="6664" max="6664" width="13" style="68" customWidth="1"/>
    <col min="6665" max="6665" width="13.21875" style="68" customWidth="1"/>
    <col min="6666" max="6666" width="0" style="68" hidden="1" customWidth="1"/>
    <col min="6667" max="6667" width="10.44140625" style="68" customWidth="1"/>
    <col min="6668" max="6668" width="11.77734375" style="68" customWidth="1"/>
    <col min="6669" max="6669" width="8.44140625" style="68" customWidth="1"/>
    <col min="6670" max="6670" width="9.109375" style="68" customWidth="1"/>
    <col min="6671" max="6671" width="0" style="68" hidden="1" customWidth="1"/>
    <col min="6672" max="6672" width="13" style="68" customWidth="1"/>
    <col min="6673" max="6673" width="11.109375" style="68" customWidth="1"/>
    <col min="6674" max="6682" width="8.88671875" style="68"/>
    <col min="6683" max="6687" width="11.77734375" style="68" customWidth="1"/>
    <col min="6688" max="6912" width="8.88671875" style="68"/>
    <col min="6913" max="6915" width="0" style="68" hidden="1" customWidth="1"/>
    <col min="6916" max="6916" width="24.33203125" style="68" customWidth="1"/>
    <col min="6917" max="6917" width="25.33203125" style="68" customWidth="1"/>
    <col min="6918" max="6918" width="4.21875" style="68" customWidth="1"/>
    <col min="6919" max="6919" width="10" style="68" customWidth="1"/>
    <col min="6920" max="6920" width="13" style="68" customWidth="1"/>
    <col min="6921" max="6921" width="13.21875" style="68" customWidth="1"/>
    <col min="6922" max="6922" width="0" style="68" hidden="1" customWidth="1"/>
    <col min="6923" max="6923" width="10.44140625" style="68" customWidth="1"/>
    <col min="6924" max="6924" width="11.77734375" style="68" customWidth="1"/>
    <col min="6925" max="6925" width="8.44140625" style="68" customWidth="1"/>
    <col min="6926" max="6926" width="9.109375" style="68" customWidth="1"/>
    <col min="6927" max="6927" width="0" style="68" hidden="1" customWidth="1"/>
    <col min="6928" max="6928" width="13" style="68" customWidth="1"/>
    <col min="6929" max="6929" width="11.109375" style="68" customWidth="1"/>
    <col min="6930" max="6938" width="8.88671875" style="68"/>
    <col min="6939" max="6943" width="11.77734375" style="68" customWidth="1"/>
    <col min="6944" max="7168" width="8.88671875" style="68"/>
    <col min="7169" max="7171" width="0" style="68" hidden="1" customWidth="1"/>
    <col min="7172" max="7172" width="24.33203125" style="68" customWidth="1"/>
    <col min="7173" max="7173" width="25.33203125" style="68" customWidth="1"/>
    <col min="7174" max="7174" width="4.21875" style="68" customWidth="1"/>
    <col min="7175" max="7175" width="10" style="68" customWidth="1"/>
    <col min="7176" max="7176" width="13" style="68" customWidth="1"/>
    <col min="7177" max="7177" width="13.21875" style="68" customWidth="1"/>
    <col min="7178" max="7178" width="0" style="68" hidden="1" customWidth="1"/>
    <col min="7179" max="7179" width="10.44140625" style="68" customWidth="1"/>
    <col min="7180" max="7180" width="11.77734375" style="68" customWidth="1"/>
    <col min="7181" max="7181" width="8.44140625" style="68" customWidth="1"/>
    <col min="7182" max="7182" width="9.109375" style="68" customWidth="1"/>
    <col min="7183" max="7183" width="0" style="68" hidden="1" customWidth="1"/>
    <col min="7184" max="7184" width="13" style="68" customWidth="1"/>
    <col min="7185" max="7185" width="11.109375" style="68" customWidth="1"/>
    <col min="7186" max="7194" width="8.88671875" style="68"/>
    <col min="7195" max="7199" width="11.77734375" style="68" customWidth="1"/>
    <col min="7200" max="7424" width="8.88671875" style="68"/>
    <col min="7425" max="7427" width="0" style="68" hidden="1" customWidth="1"/>
    <col min="7428" max="7428" width="24.33203125" style="68" customWidth="1"/>
    <col min="7429" max="7429" width="25.33203125" style="68" customWidth="1"/>
    <col min="7430" max="7430" width="4.21875" style="68" customWidth="1"/>
    <col min="7431" max="7431" width="10" style="68" customWidth="1"/>
    <col min="7432" max="7432" width="13" style="68" customWidth="1"/>
    <col min="7433" max="7433" width="13.21875" style="68" customWidth="1"/>
    <col min="7434" max="7434" width="0" style="68" hidden="1" customWidth="1"/>
    <col min="7435" max="7435" width="10.44140625" style="68" customWidth="1"/>
    <col min="7436" max="7436" width="11.77734375" style="68" customWidth="1"/>
    <col min="7437" max="7437" width="8.44140625" style="68" customWidth="1"/>
    <col min="7438" max="7438" width="9.109375" style="68" customWidth="1"/>
    <col min="7439" max="7439" width="0" style="68" hidden="1" customWidth="1"/>
    <col min="7440" max="7440" width="13" style="68" customWidth="1"/>
    <col min="7441" max="7441" width="11.109375" style="68" customWidth="1"/>
    <col min="7442" max="7450" width="8.88671875" style="68"/>
    <col min="7451" max="7455" width="11.77734375" style="68" customWidth="1"/>
    <col min="7456" max="7680" width="8.88671875" style="68"/>
    <col min="7681" max="7683" width="0" style="68" hidden="1" customWidth="1"/>
    <col min="7684" max="7684" width="24.33203125" style="68" customWidth="1"/>
    <col min="7685" max="7685" width="25.33203125" style="68" customWidth="1"/>
    <col min="7686" max="7686" width="4.21875" style="68" customWidth="1"/>
    <col min="7687" max="7687" width="10" style="68" customWidth="1"/>
    <col min="7688" max="7688" width="13" style="68" customWidth="1"/>
    <col min="7689" max="7689" width="13.21875" style="68" customWidth="1"/>
    <col min="7690" max="7690" width="0" style="68" hidden="1" customWidth="1"/>
    <col min="7691" max="7691" width="10.44140625" style="68" customWidth="1"/>
    <col min="7692" max="7692" width="11.77734375" style="68" customWidth="1"/>
    <col min="7693" max="7693" width="8.44140625" style="68" customWidth="1"/>
    <col min="7694" max="7694" width="9.109375" style="68" customWidth="1"/>
    <col min="7695" max="7695" width="0" style="68" hidden="1" customWidth="1"/>
    <col min="7696" max="7696" width="13" style="68" customWidth="1"/>
    <col min="7697" max="7697" width="11.109375" style="68" customWidth="1"/>
    <col min="7698" max="7706" width="8.88671875" style="68"/>
    <col min="7707" max="7711" width="11.77734375" style="68" customWidth="1"/>
    <col min="7712" max="7936" width="8.88671875" style="68"/>
    <col min="7937" max="7939" width="0" style="68" hidden="1" customWidth="1"/>
    <col min="7940" max="7940" width="24.33203125" style="68" customWidth="1"/>
    <col min="7941" max="7941" width="25.33203125" style="68" customWidth="1"/>
    <col min="7942" max="7942" width="4.21875" style="68" customWidth="1"/>
    <col min="7943" max="7943" width="10" style="68" customWidth="1"/>
    <col min="7944" max="7944" width="13" style="68" customWidth="1"/>
    <col min="7945" max="7945" width="13.21875" style="68" customWidth="1"/>
    <col min="7946" max="7946" width="0" style="68" hidden="1" customWidth="1"/>
    <col min="7947" max="7947" width="10.44140625" style="68" customWidth="1"/>
    <col min="7948" max="7948" width="11.77734375" style="68" customWidth="1"/>
    <col min="7949" max="7949" width="8.44140625" style="68" customWidth="1"/>
    <col min="7950" max="7950" width="9.109375" style="68" customWidth="1"/>
    <col min="7951" max="7951" width="0" style="68" hidden="1" customWidth="1"/>
    <col min="7952" max="7952" width="13" style="68" customWidth="1"/>
    <col min="7953" max="7953" width="11.109375" style="68" customWidth="1"/>
    <col min="7954" max="7962" width="8.88671875" style="68"/>
    <col min="7963" max="7967" width="11.77734375" style="68" customWidth="1"/>
    <col min="7968" max="8192" width="8.88671875" style="68"/>
    <col min="8193" max="8195" width="0" style="68" hidden="1" customWidth="1"/>
    <col min="8196" max="8196" width="24.33203125" style="68" customWidth="1"/>
    <col min="8197" max="8197" width="25.33203125" style="68" customWidth="1"/>
    <col min="8198" max="8198" width="4.21875" style="68" customWidth="1"/>
    <col min="8199" max="8199" width="10" style="68" customWidth="1"/>
    <col min="8200" max="8200" width="13" style="68" customWidth="1"/>
    <col min="8201" max="8201" width="13.21875" style="68" customWidth="1"/>
    <col min="8202" max="8202" width="0" style="68" hidden="1" customWidth="1"/>
    <col min="8203" max="8203" width="10.44140625" style="68" customWidth="1"/>
    <col min="8204" max="8204" width="11.77734375" style="68" customWidth="1"/>
    <col min="8205" max="8205" width="8.44140625" style="68" customWidth="1"/>
    <col min="8206" max="8206" width="9.109375" style="68" customWidth="1"/>
    <col min="8207" max="8207" width="0" style="68" hidden="1" customWidth="1"/>
    <col min="8208" max="8208" width="13" style="68" customWidth="1"/>
    <col min="8209" max="8209" width="11.109375" style="68" customWidth="1"/>
    <col min="8210" max="8218" width="8.88671875" style="68"/>
    <col min="8219" max="8223" width="11.77734375" style="68" customWidth="1"/>
    <col min="8224" max="8448" width="8.88671875" style="68"/>
    <col min="8449" max="8451" width="0" style="68" hidden="1" customWidth="1"/>
    <col min="8452" max="8452" width="24.33203125" style="68" customWidth="1"/>
    <col min="8453" max="8453" width="25.33203125" style="68" customWidth="1"/>
    <col min="8454" max="8454" width="4.21875" style="68" customWidth="1"/>
    <col min="8455" max="8455" width="10" style="68" customWidth="1"/>
    <col min="8456" max="8456" width="13" style="68" customWidth="1"/>
    <col min="8457" max="8457" width="13.21875" style="68" customWidth="1"/>
    <col min="8458" max="8458" width="0" style="68" hidden="1" customWidth="1"/>
    <col min="8459" max="8459" width="10.44140625" style="68" customWidth="1"/>
    <col min="8460" max="8460" width="11.77734375" style="68" customWidth="1"/>
    <col min="8461" max="8461" width="8.44140625" style="68" customWidth="1"/>
    <col min="8462" max="8462" width="9.109375" style="68" customWidth="1"/>
    <col min="8463" max="8463" width="0" style="68" hidden="1" customWidth="1"/>
    <col min="8464" max="8464" width="13" style="68" customWidth="1"/>
    <col min="8465" max="8465" width="11.109375" style="68" customWidth="1"/>
    <col min="8466" max="8474" width="8.88671875" style="68"/>
    <col min="8475" max="8479" width="11.77734375" style="68" customWidth="1"/>
    <col min="8480" max="8704" width="8.88671875" style="68"/>
    <col min="8705" max="8707" width="0" style="68" hidden="1" customWidth="1"/>
    <col min="8708" max="8708" width="24.33203125" style="68" customWidth="1"/>
    <col min="8709" max="8709" width="25.33203125" style="68" customWidth="1"/>
    <col min="8710" max="8710" width="4.21875" style="68" customWidth="1"/>
    <col min="8711" max="8711" width="10" style="68" customWidth="1"/>
    <col min="8712" max="8712" width="13" style="68" customWidth="1"/>
    <col min="8713" max="8713" width="13.21875" style="68" customWidth="1"/>
    <col min="8714" max="8714" width="0" style="68" hidden="1" customWidth="1"/>
    <col min="8715" max="8715" width="10.44140625" style="68" customWidth="1"/>
    <col min="8716" max="8716" width="11.77734375" style="68" customWidth="1"/>
    <col min="8717" max="8717" width="8.44140625" style="68" customWidth="1"/>
    <col min="8718" max="8718" width="9.109375" style="68" customWidth="1"/>
    <col min="8719" max="8719" width="0" style="68" hidden="1" customWidth="1"/>
    <col min="8720" max="8720" width="13" style="68" customWidth="1"/>
    <col min="8721" max="8721" width="11.109375" style="68" customWidth="1"/>
    <col min="8722" max="8730" width="8.88671875" style="68"/>
    <col min="8731" max="8735" width="11.77734375" style="68" customWidth="1"/>
    <col min="8736" max="8960" width="8.88671875" style="68"/>
    <col min="8961" max="8963" width="0" style="68" hidden="1" customWidth="1"/>
    <col min="8964" max="8964" width="24.33203125" style="68" customWidth="1"/>
    <col min="8965" max="8965" width="25.33203125" style="68" customWidth="1"/>
    <col min="8966" max="8966" width="4.21875" style="68" customWidth="1"/>
    <col min="8967" max="8967" width="10" style="68" customWidth="1"/>
    <col min="8968" max="8968" width="13" style="68" customWidth="1"/>
    <col min="8969" max="8969" width="13.21875" style="68" customWidth="1"/>
    <col min="8970" max="8970" width="0" style="68" hidden="1" customWidth="1"/>
    <col min="8971" max="8971" width="10.44140625" style="68" customWidth="1"/>
    <col min="8972" max="8972" width="11.77734375" style="68" customWidth="1"/>
    <col min="8973" max="8973" width="8.44140625" style="68" customWidth="1"/>
    <col min="8974" max="8974" width="9.109375" style="68" customWidth="1"/>
    <col min="8975" max="8975" width="0" style="68" hidden="1" customWidth="1"/>
    <col min="8976" max="8976" width="13" style="68" customWidth="1"/>
    <col min="8977" max="8977" width="11.109375" style="68" customWidth="1"/>
    <col min="8978" max="8986" width="8.88671875" style="68"/>
    <col min="8987" max="8991" width="11.77734375" style="68" customWidth="1"/>
    <col min="8992" max="9216" width="8.88671875" style="68"/>
    <col min="9217" max="9219" width="0" style="68" hidden="1" customWidth="1"/>
    <col min="9220" max="9220" width="24.33203125" style="68" customWidth="1"/>
    <col min="9221" max="9221" width="25.33203125" style="68" customWidth="1"/>
    <col min="9222" max="9222" width="4.21875" style="68" customWidth="1"/>
    <col min="9223" max="9223" width="10" style="68" customWidth="1"/>
    <col min="9224" max="9224" width="13" style="68" customWidth="1"/>
    <col min="9225" max="9225" width="13.21875" style="68" customWidth="1"/>
    <col min="9226" max="9226" width="0" style="68" hidden="1" customWidth="1"/>
    <col min="9227" max="9227" width="10.44140625" style="68" customWidth="1"/>
    <col min="9228" max="9228" width="11.77734375" style="68" customWidth="1"/>
    <col min="9229" max="9229" width="8.44140625" style="68" customWidth="1"/>
    <col min="9230" max="9230" width="9.109375" style="68" customWidth="1"/>
    <col min="9231" max="9231" width="0" style="68" hidden="1" customWidth="1"/>
    <col min="9232" max="9232" width="13" style="68" customWidth="1"/>
    <col min="9233" max="9233" width="11.109375" style="68" customWidth="1"/>
    <col min="9234" max="9242" width="8.88671875" style="68"/>
    <col min="9243" max="9247" width="11.77734375" style="68" customWidth="1"/>
    <col min="9248" max="9472" width="8.88671875" style="68"/>
    <col min="9473" max="9475" width="0" style="68" hidden="1" customWidth="1"/>
    <col min="9476" max="9476" width="24.33203125" style="68" customWidth="1"/>
    <col min="9477" max="9477" width="25.33203125" style="68" customWidth="1"/>
    <col min="9478" max="9478" width="4.21875" style="68" customWidth="1"/>
    <col min="9479" max="9479" width="10" style="68" customWidth="1"/>
    <col min="9480" max="9480" width="13" style="68" customWidth="1"/>
    <col min="9481" max="9481" width="13.21875" style="68" customWidth="1"/>
    <col min="9482" max="9482" width="0" style="68" hidden="1" customWidth="1"/>
    <col min="9483" max="9483" width="10.44140625" style="68" customWidth="1"/>
    <col min="9484" max="9484" width="11.77734375" style="68" customWidth="1"/>
    <col min="9485" max="9485" width="8.44140625" style="68" customWidth="1"/>
    <col min="9486" max="9486" width="9.109375" style="68" customWidth="1"/>
    <col min="9487" max="9487" width="0" style="68" hidden="1" customWidth="1"/>
    <col min="9488" max="9488" width="13" style="68" customWidth="1"/>
    <col min="9489" max="9489" width="11.109375" style="68" customWidth="1"/>
    <col min="9490" max="9498" width="8.88671875" style="68"/>
    <col min="9499" max="9503" width="11.77734375" style="68" customWidth="1"/>
    <col min="9504" max="9728" width="8.88671875" style="68"/>
    <col min="9729" max="9731" width="0" style="68" hidden="1" customWidth="1"/>
    <col min="9732" max="9732" width="24.33203125" style="68" customWidth="1"/>
    <col min="9733" max="9733" width="25.33203125" style="68" customWidth="1"/>
    <col min="9734" max="9734" width="4.21875" style="68" customWidth="1"/>
    <col min="9735" max="9735" width="10" style="68" customWidth="1"/>
    <col min="9736" max="9736" width="13" style="68" customWidth="1"/>
    <col min="9737" max="9737" width="13.21875" style="68" customWidth="1"/>
    <col min="9738" max="9738" width="0" style="68" hidden="1" customWidth="1"/>
    <col min="9739" max="9739" width="10.44140625" style="68" customWidth="1"/>
    <col min="9740" max="9740" width="11.77734375" style="68" customWidth="1"/>
    <col min="9741" max="9741" width="8.44140625" style="68" customWidth="1"/>
    <col min="9742" max="9742" width="9.109375" style="68" customWidth="1"/>
    <col min="9743" max="9743" width="0" style="68" hidden="1" customWidth="1"/>
    <col min="9744" max="9744" width="13" style="68" customWidth="1"/>
    <col min="9745" max="9745" width="11.109375" style="68" customWidth="1"/>
    <col min="9746" max="9754" width="8.88671875" style="68"/>
    <col min="9755" max="9759" width="11.77734375" style="68" customWidth="1"/>
    <col min="9760" max="9984" width="8.88671875" style="68"/>
    <col min="9985" max="9987" width="0" style="68" hidden="1" customWidth="1"/>
    <col min="9988" max="9988" width="24.33203125" style="68" customWidth="1"/>
    <col min="9989" max="9989" width="25.33203125" style="68" customWidth="1"/>
    <col min="9990" max="9990" width="4.21875" style="68" customWidth="1"/>
    <col min="9991" max="9991" width="10" style="68" customWidth="1"/>
    <col min="9992" max="9992" width="13" style="68" customWidth="1"/>
    <col min="9993" max="9993" width="13.21875" style="68" customWidth="1"/>
    <col min="9994" max="9994" width="0" style="68" hidden="1" customWidth="1"/>
    <col min="9995" max="9995" width="10.44140625" style="68" customWidth="1"/>
    <col min="9996" max="9996" width="11.77734375" style="68" customWidth="1"/>
    <col min="9997" max="9997" width="8.44140625" style="68" customWidth="1"/>
    <col min="9998" max="9998" width="9.109375" style="68" customWidth="1"/>
    <col min="9999" max="9999" width="0" style="68" hidden="1" customWidth="1"/>
    <col min="10000" max="10000" width="13" style="68" customWidth="1"/>
    <col min="10001" max="10001" width="11.109375" style="68" customWidth="1"/>
    <col min="10002" max="10010" width="8.88671875" style="68"/>
    <col min="10011" max="10015" width="11.77734375" style="68" customWidth="1"/>
    <col min="10016" max="10240" width="8.88671875" style="68"/>
    <col min="10241" max="10243" width="0" style="68" hidden="1" customWidth="1"/>
    <col min="10244" max="10244" width="24.33203125" style="68" customWidth="1"/>
    <col min="10245" max="10245" width="25.33203125" style="68" customWidth="1"/>
    <col min="10246" max="10246" width="4.21875" style="68" customWidth="1"/>
    <col min="10247" max="10247" width="10" style="68" customWidth="1"/>
    <col min="10248" max="10248" width="13" style="68" customWidth="1"/>
    <col min="10249" max="10249" width="13.21875" style="68" customWidth="1"/>
    <col min="10250" max="10250" width="0" style="68" hidden="1" customWidth="1"/>
    <col min="10251" max="10251" width="10.44140625" style="68" customWidth="1"/>
    <col min="10252" max="10252" width="11.77734375" style="68" customWidth="1"/>
    <col min="10253" max="10253" width="8.44140625" style="68" customWidth="1"/>
    <col min="10254" max="10254" width="9.109375" style="68" customWidth="1"/>
    <col min="10255" max="10255" width="0" style="68" hidden="1" customWidth="1"/>
    <col min="10256" max="10256" width="13" style="68" customWidth="1"/>
    <col min="10257" max="10257" width="11.109375" style="68" customWidth="1"/>
    <col min="10258" max="10266" width="8.88671875" style="68"/>
    <col min="10267" max="10271" width="11.77734375" style="68" customWidth="1"/>
    <col min="10272" max="10496" width="8.88671875" style="68"/>
    <col min="10497" max="10499" width="0" style="68" hidden="1" customWidth="1"/>
    <col min="10500" max="10500" width="24.33203125" style="68" customWidth="1"/>
    <col min="10501" max="10501" width="25.33203125" style="68" customWidth="1"/>
    <col min="10502" max="10502" width="4.21875" style="68" customWidth="1"/>
    <col min="10503" max="10503" width="10" style="68" customWidth="1"/>
    <col min="10504" max="10504" width="13" style="68" customWidth="1"/>
    <col min="10505" max="10505" width="13.21875" style="68" customWidth="1"/>
    <col min="10506" max="10506" width="0" style="68" hidden="1" customWidth="1"/>
    <col min="10507" max="10507" width="10.44140625" style="68" customWidth="1"/>
    <col min="10508" max="10508" width="11.77734375" style="68" customWidth="1"/>
    <col min="10509" max="10509" width="8.44140625" style="68" customWidth="1"/>
    <col min="10510" max="10510" width="9.109375" style="68" customWidth="1"/>
    <col min="10511" max="10511" width="0" style="68" hidden="1" customWidth="1"/>
    <col min="10512" max="10512" width="13" style="68" customWidth="1"/>
    <col min="10513" max="10513" width="11.109375" style="68" customWidth="1"/>
    <col min="10514" max="10522" width="8.88671875" style="68"/>
    <col min="10523" max="10527" width="11.77734375" style="68" customWidth="1"/>
    <col min="10528" max="10752" width="8.88671875" style="68"/>
    <col min="10753" max="10755" width="0" style="68" hidden="1" customWidth="1"/>
    <col min="10756" max="10756" width="24.33203125" style="68" customWidth="1"/>
    <col min="10757" max="10757" width="25.33203125" style="68" customWidth="1"/>
    <col min="10758" max="10758" width="4.21875" style="68" customWidth="1"/>
    <col min="10759" max="10759" width="10" style="68" customWidth="1"/>
    <col min="10760" max="10760" width="13" style="68" customWidth="1"/>
    <col min="10761" max="10761" width="13.21875" style="68" customWidth="1"/>
    <col min="10762" max="10762" width="0" style="68" hidden="1" customWidth="1"/>
    <col min="10763" max="10763" width="10.44140625" style="68" customWidth="1"/>
    <col min="10764" max="10764" width="11.77734375" style="68" customWidth="1"/>
    <col min="10765" max="10765" width="8.44140625" style="68" customWidth="1"/>
    <col min="10766" max="10766" width="9.109375" style="68" customWidth="1"/>
    <col min="10767" max="10767" width="0" style="68" hidden="1" customWidth="1"/>
    <col min="10768" max="10768" width="13" style="68" customWidth="1"/>
    <col min="10769" max="10769" width="11.109375" style="68" customWidth="1"/>
    <col min="10770" max="10778" width="8.88671875" style="68"/>
    <col min="10779" max="10783" width="11.77734375" style="68" customWidth="1"/>
    <col min="10784" max="11008" width="8.88671875" style="68"/>
    <col min="11009" max="11011" width="0" style="68" hidden="1" customWidth="1"/>
    <col min="11012" max="11012" width="24.33203125" style="68" customWidth="1"/>
    <col min="11013" max="11013" width="25.33203125" style="68" customWidth="1"/>
    <col min="11014" max="11014" width="4.21875" style="68" customWidth="1"/>
    <col min="11015" max="11015" width="10" style="68" customWidth="1"/>
    <col min="11016" max="11016" width="13" style="68" customWidth="1"/>
    <col min="11017" max="11017" width="13.21875" style="68" customWidth="1"/>
    <col min="11018" max="11018" width="0" style="68" hidden="1" customWidth="1"/>
    <col min="11019" max="11019" width="10.44140625" style="68" customWidth="1"/>
    <col min="11020" max="11020" width="11.77734375" style="68" customWidth="1"/>
    <col min="11021" max="11021" width="8.44140625" style="68" customWidth="1"/>
    <col min="11022" max="11022" width="9.109375" style="68" customWidth="1"/>
    <col min="11023" max="11023" width="0" style="68" hidden="1" customWidth="1"/>
    <col min="11024" max="11024" width="13" style="68" customWidth="1"/>
    <col min="11025" max="11025" width="11.109375" style="68" customWidth="1"/>
    <col min="11026" max="11034" width="8.88671875" style="68"/>
    <col min="11035" max="11039" width="11.77734375" style="68" customWidth="1"/>
    <col min="11040" max="11264" width="8.88671875" style="68"/>
    <col min="11265" max="11267" width="0" style="68" hidden="1" customWidth="1"/>
    <col min="11268" max="11268" width="24.33203125" style="68" customWidth="1"/>
    <col min="11269" max="11269" width="25.33203125" style="68" customWidth="1"/>
    <col min="11270" max="11270" width="4.21875" style="68" customWidth="1"/>
    <col min="11271" max="11271" width="10" style="68" customWidth="1"/>
    <col min="11272" max="11272" width="13" style="68" customWidth="1"/>
    <col min="11273" max="11273" width="13.21875" style="68" customWidth="1"/>
    <col min="11274" max="11274" width="0" style="68" hidden="1" customWidth="1"/>
    <col min="11275" max="11275" width="10.44140625" style="68" customWidth="1"/>
    <col min="11276" max="11276" width="11.77734375" style="68" customWidth="1"/>
    <col min="11277" max="11277" width="8.44140625" style="68" customWidth="1"/>
    <col min="11278" max="11278" width="9.109375" style="68" customWidth="1"/>
    <col min="11279" max="11279" width="0" style="68" hidden="1" customWidth="1"/>
    <col min="11280" max="11280" width="13" style="68" customWidth="1"/>
    <col min="11281" max="11281" width="11.109375" style="68" customWidth="1"/>
    <col min="11282" max="11290" width="8.88671875" style="68"/>
    <col min="11291" max="11295" width="11.77734375" style="68" customWidth="1"/>
    <col min="11296" max="11520" width="8.88671875" style="68"/>
    <col min="11521" max="11523" width="0" style="68" hidden="1" customWidth="1"/>
    <col min="11524" max="11524" width="24.33203125" style="68" customWidth="1"/>
    <col min="11525" max="11525" width="25.33203125" style="68" customWidth="1"/>
    <col min="11526" max="11526" width="4.21875" style="68" customWidth="1"/>
    <col min="11527" max="11527" width="10" style="68" customWidth="1"/>
    <col min="11528" max="11528" width="13" style="68" customWidth="1"/>
    <col min="11529" max="11529" width="13.21875" style="68" customWidth="1"/>
    <col min="11530" max="11530" width="0" style="68" hidden="1" customWidth="1"/>
    <col min="11531" max="11531" width="10.44140625" style="68" customWidth="1"/>
    <col min="11532" max="11532" width="11.77734375" style="68" customWidth="1"/>
    <col min="11533" max="11533" width="8.44140625" style="68" customWidth="1"/>
    <col min="11534" max="11534" width="9.109375" style="68" customWidth="1"/>
    <col min="11535" max="11535" width="0" style="68" hidden="1" customWidth="1"/>
    <col min="11536" max="11536" width="13" style="68" customWidth="1"/>
    <col min="11537" max="11537" width="11.109375" style="68" customWidth="1"/>
    <col min="11538" max="11546" width="8.88671875" style="68"/>
    <col min="11547" max="11551" width="11.77734375" style="68" customWidth="1"/>
    <col min="11552" max="11776" width="8.88671875" style="68"/>
    <col min="11777" max="11779" width="0" style="68" hidden="1" customWidth="1"/>
    <col min="11780" max="11780" width="24.33203125" style="68" customWidth="1"/>
    <col min="11781" max="11781" width="25.33203125" style="68" customWidth="1"/>
    <col min="11782" max="11782" width="4.21875" style="68" customWidth="1"/>
    <col min="11783" max="11783" width="10" style="68" customWidth="1"/>
    <col min="11784" max="11784" width="13" style="68" customWidth="1"/>
    <col min="11785" max="11785" width="13.21875" style="68" customWidth="1"/>
    <col min="11786" max="11786" width="0" style="68" hidden="1" customWidth="1"/>
    <col min="11787" max="11787" width="10.44140625" style="68" customWidth="1"/>
    <col min="11788" max="11788" width="11.77734375" style="68" customWidth="1"/>
    <col min="11789" max="11789" width="8.44140625" style="68" customWidth="1"/>
    <col min="11790" max="11790" width="9.109375" style="68" customWidth="1"/>
    <col min="11791" max="11791" width="0" style="68" hidden="1" customWidth="1"/>
    <col min="11792" max="11792" width="13" style="68" customWidth="1"/>
    <col min="11793" max="11793" width="11.109375" style="68" customWidth="1"/>
    <col min="11794" max="11802" width="8.88671875" style="68"/>
    <col min="11803" max="11807" width="11.77734375" style="68" customWidth="1"/>
    <col min="11808" max="12032" width="8.88671875" style="68"/>
    <col min="12033" max="12035" width="0" style="68" hidden="1" customWidth="1"/>
    <col min="12036" max="12036" width="24.33203125" style="68" customWidth="1"/>
    <col min="12037" max="12037" width="25.33203125" style="68" customWidth="1"/>
    <col min="12038" max="12038" width="4.21875" style="68" customWidth="1"/>
    <col min="12039" max="12039" width="10" style="68" customWidth="1"/>
    <col min="12040" max="12040" width="13" style="68" customWidth="1"/>
    <col min="12041" max="12041" width="13.21875" style="68" customWidth="1"/>
    <col min="12042" max="12042" width="0" style="68" hidden="1" customWidth="1"/>
    <col min="12043" max="12043" width="10.44140625" style="68" customWidth="1"/>
    <col min="12044" max="12044" width="11.77734375" style="68" customWidth="1"/>
    <col min="12045" max="12045" width="8.44140625" style="68" customWidth="1"/>
    <col min="12046" max="12046" width="9.109375" style="68" customWidth="1"/>
    <col min="12047" max="12047" width="0" style="68" hidden="1" customWidth="1"/>
    <col min="12048" max="12048" width="13" style="68" customWidth="1"/>
    <col min="12049" max="12049" width="11.109375" style="68" customWidth="1"/>
    <col min="12050" max="12058" width="8.88671875" style="68"/>
    <col min="12059" max="12063" width="11.77734375" style="68" customWidth="1"/>
    <col min="12064" max="12288" width="8.88671875" style="68"/>
    <col min="12289" max="12291" width="0" style="68" hidden="1" customWidth="1"/>
    <col min="12292" max="12292" width="24.33203125" style="68" customWidth="1"/>
    <col min="12293" max="12293" width="25.33203125" style="68" customWidth="1"/>
    <col min="12294" max="12294" width="4.21875" style="68" customWidth="1"/>
    <col min="12295" max="12295" width="10" style="68" customWidth="1"/>
    <col min="12296" max="12296" width="13" style="68" customWidth="1"/>
    <col min="12297" max="12297" width="13.21875" style="68" customWidth="1"/>
    <col min="12298" max="12298" width="0" style="68" hidden="1" customWidth="1"/>
    <col min="12299" max="12299" width="10.44140625" style="68" customWidth="1"/>
    <col min="12300" max="12300" width="11.77734375" style="68" customWidth="1"/>
    <col min="12301" max="12301" width="8.44140625" style="68" customWidth="1"/>
    <col min="12302" max="12302" width="9.109375" style="68" customWidth="1"/>
    <col min="12303" max="12303" width="0" style="68" hidden="1" customWidth="1"/>
    <col min="12304" max="12304" width="13" style="68" customWidth="1"/>
    <col min="12305" max="12305" width="11.109375" style="68" customWidth="1"/>
    <col min="12306" max="12314" width="8.88671875" style="68"/>
    <col min="12315" max="12319" width="11.77734375" style="68" customWidth="1"/>
    <col min="12320" max="12544" width="8.88671875" style="68"/>
    <col min="12545" max="12547" width="0" style="68" hidden="1" customWidth="1"/>
    <col min="12548" max="12548" width="24.33203125" style="68" customWidth="1"/>
    <col min="12549" max="12549" width="25.33203125" style="68" customWidth="1"/>
    <col min="12550" max="12550" width="4.21875" style="68" customWidth="1"/>
    <col min="12551" max="12551" width="10" style="68" customWidth="1"/>
    <col min="12552" max="12552" width="13" style="68" customWidth="1"/>
    <col min="12553" max="12553" width="13.21875" style="68" customWidth="1"/>
    <col min="12554" max="12554" width="0" style="68" hidden="1" customWidth="1"/>
    <col min="12555" max="12555" width="10.44140625" style="68" customWidth="1"/>
    <col min="12556" max="12556" width="11.77734375" style="68" customWidth="1"/>
    <col min="12557" max="12557" width="8.44140625" style="68" customWidth="1"/>
    <col min="12558" max="12558" width="9.109375" style="68" customWidth="1"/>
    <col min="12559" max="12559" width="0" style="68" hidden="1" customWidth="1"/>
    <col min="12560" max="12560" width="13" style="68" customWidth="1"/>
    <col min="12561" max="12561" width="11.109375" style="68" customWidth="1"/>
    <col min="12562" max="12570" width="8.88671875" style="68"/>
    <col min="12571" max="12575" width="11.77734375" style="68" customWidth="1"/>
    <col min="12576" max="12800" width="8.88671875" style="68"/>
    <col min="12801" max="12803" width="0" style="68" hidden="1" customWidth="1"/>
    <col min="12804" max="12804" width="24.33203125" style="68" customWidth="1"/>
    <col min="12805" max="12805" width="25.33203125" style="68" customWidth="1"/>
    <col min="12806" max="12806" width="4.21875" style="68" customWidth="1"/>
    <col min="12807" max="12807" width="10" style="68" customWidth="1"/>
    <col min="12808" max="12808" width="13" style="68" customWidth="1"/>
    <col min="12809" max="12809" width="13.21875" style="68" customWidth="1"/>
    <col min="12810" max="12810" width="0" style="68" hidden="1" customWidth="1"/>
    <col min="12811" max="12811" width="10.44140625" style="68" customWidth="1"/>
    <col min="12812" max="12812" width="11.77734375" style="68" customWidth="1"/>
    <col min="12813" max="12813" width="8.44140625" style="68" customWidth="1"/>
    <col min="12814" max="12814" width="9.109375" style="68" customWidth="1"/>
    <col min="12815" max="12815" width="0" style="68" hidden="1" customWidth="1"/>
    <col min="12816" max="12816" width="13" style="68" customWidth="1"/>
    <col min="12817" max="12817" width="11.109375" style="68" customWidth="1"/>
    <col min="12818" max="12826" width="8.88671875" style="68"/>
    <col min="12827" max="12831" width="11.77734375" style="68" customWidth="1"/>
    <col min="12832" max="13056" width="8.88671875" style="68"/>
    <col min="13057" max="13059" width="0" style="68" hidden="1" customWidth="1"/>
    <col min="13060" max="13060" width="24.33203125" style="68" customWidth="1"/>
    <col min="13061" max="13061" width="25.33203125" style="68" customWidth="1"/>
    <col min="13062" max="13062" width="4.21875" style="68" customWidth="1"/>
    <col min="13063" max="13063" width="10" style="68" customWidth="1"/>
    <col min="13064" max="13064" width="13" style="68" customWidth="1"/>
    <col min="13065" max="13065" width="13.21875" style="68" customWidth="1"/>
    <col min="13066" max="13066" width="0" style="68" hidden="1" customWidth="1"/>
    <col min="13067" max="13067" width="10.44140625" style="68" customWidth="1"/>
    <col min="13068" max="13068" width="11.77734375" style="68" customWidth="1"/>
    <col min="13069" max="13069" width="8.44140625" style="68" customWidth="1"/>
    <col min="13070" max="13070" width="9.109375" style="68" customWidth="1"/>
    <col min="13071" max="13071" width="0" style="68" hidden="1" customWidth="1"/>
    <col min="13072" max="13072" width="13" style="68" customWidth="1"/>
    <col min="13073" max="13073" width="11.109375" style="68" customWidth="1"/>
    <col min="13074" max="13082" width="8.88671875" style="68"/>
    <col min="13083" max="13087" width="11.77734375" style="68" customWidth="1"/>
    <col min="13088" max="13312" width="8.88671875" style="68"/>
    <col min="13313" max="13315" width="0" style="68" hidden="1" customWidth="1"/>
    <col min="13316" max="13316" width="24.33203125" style="68" customWidth="1"/>
    <col min="13317" max="13317" width="25.33203125" style="68" customWidth="1"/>
    <col min="13318" max="13318" width="4.21875" style="68" customWidth="1"/>
    <col min="13319" max="13319" width="10" style="68" customWidth="1"/>
    <col min="13320" max="13320" width="13" style="68" customWidth="1"/>
    <col min="13321" max="13321" width="13.21875" style="68" customWidth="1"/>
    <col min="13322" max="13322" width="0" style="68" hidden="1" customWidth="1"/>
    <col min="13323" max="13323" width="10.44140625" style="68" customWidth="1"/>
    <col min="13324" max="13324" width="11.77734375" style="68" customWidth="1"/>
    <col min="13325" max="13325" width="8.44140625" style="68" customWidth="1"/>
    <col min="13326" max="13326" width="9.109375" style="68" customWidth="1"/>
    <col min="13327" max="13327" width="0" style="68" hidden="1" customWidth="1"/>
    <col min="13328" max="13328" width="13" style="68" customWidth="1"/>
    <col min="13329" max="13329" width="11.109375" style="68" customWidth="1"/>
    <col min="13330" max="13338" width="8.88671875" style="68"/>
    <col min="13339" max="13343" width="11.77734375" style="68" customWidth="1"/>
    <col min="13344" max="13568" width="8.88671875" style="68"/>
    <col min="13569" max="13571" width="0" style="68" hidden="1" customWidth="1"/>
    <col min="13572" max="13572" width="24.33203125" style="68" customWidth="1"/>
    <col min="13573" max="13573" width="25.33203125" style="68" customWidth="1"/>
    <col min="13574" max="13574" width="4.21875" style="68" customWidth="1"/>
    <col min="13575" max="13575" width="10" style="68" customWidth="1"/>
    <col min="13576" max="13576" width="13" style="68" customWidth="1"/>
    <col min="13577" max="13577" width="13.21875" style="68" customWidth="1"/>
    <col min="13578" max="13578" width="0" style="68" hidden="1" customWidth="1"/>
    <col min="13579" max="13579" width="10.44140625" style="68" customWidth="1"/>
    <col min="13580" max="13580" width="11.77734375" style="68" customWidth="1"/>
    <col min="13581" max="13581" width="8.44140625" style="68" customWidth="1"/>
    <col min="13582" max="13582" width="9.109375" style="68" customWidth="1"/>
    <col min="13583" max="13583" width="0" style="68" hidden="1" customWidth="1"/>
    <col min="13584" max="13584" width="13" style="68" customWidth="1"/>
    <col min="13585" max="13585" width="11.109375" style="68" customWidth="1"/>
    <col min="13586" max="13594" width="8.88671875" style="68"/>
    <col min="13595" max="13599" width="11.77734375" style="68" customWidth="1"/>
    <col min="13600" max="13824" width="8.88671875" style="68"/>
    <col min="13825" max="13827" width="0" style="68" hidden="1" customWidth="1"/>
    <col min="13828" max="13828" width="24.33203125" style="68" customWidth="1"/>
    <col min="13829" max="13829" width="25.33203125" style="68" customWidth="1"/>
    <col min="13830" max="13830" width="4.21875" style="68" customWidth="1"/>
    <col min="13831" max="13831" width="10" style="68" customWidth="1"/>
    <col min="13832" max="13832" width="13" style="68" customWidth="1"/>
    <col min="13833" max="13833" width="13.21875" style="68" customWidth="1"/>
    <col min="13834" max="13834" width="0" style="68" hidden="1" customWidth="1"/>
    <col min="13835" max="13835" width="10.44140625" style="68" customWidth="1"/>
    <col min="13836" max="13836" width="11.77734375" style="68" customWidth="1"/>
    <col min="13837" max="13837" width="8.44140625" style="68" customWidth="1"/>
    <col min="13838" max="13838" width="9.109375" style="68" customWidth="1"/>
    <col min="13839" max="13839" width="0" style="68" hidden="1" customWidth="1"/>
    <col min="13840" max="13840" width="13" style="68" customWidth="1"/>
    <col min="13841" max="13841" width="11.109375" style="68" customWidth="1"/>
    <col min="13842" max="13850" width="8.88671875" style="68"/>
    <col min="13851" max="13855" width="11.77734375" style="68" customWidth="1"/>
    <col min="13856" max="14080" width="8.88671875" style="68"/>
    <col min="14081" max="14083" width="0" style="68" hidden="1" customWidth="1"/>
    <col min="14084" max="14084" width="24.33203125" style="68" customWidth="1"/>
    <col min="14085" max="14085" width="25.33203125" style="68" customWidth="1"/>
    <col min="14086" max="14086" width="4.21875" style="68" customWidth="1"/>
    <col min="14087" max="14087" width="10" style="68" customWidth="1"/>
    <col min="14088" max="14088" width="13" style="68" customWidth="1"/>
    <col min="14089" max="14089" width="13.21875" style="68" customWidth="1"/>
    <col min="14090" max="14090" width="0" style="68" hidden="1" customWidth="1"/>
    <col min="14091" max="14091" width="10.44140625" style="68" customWidth="1"/>
    <col min="14092" max="14092" width="11.77734375" style="68" customWidth="1"/>
    <col min="14093" max="14093" width="8.44140625" style="68" customWidth="1"/>
    <col min="14094" max="14094" width="9.109375" style="68" customWidth="1"/>
    <col min="14095" max="14095" width="0" style="68" hidden="1" customWidth="1"/>
    <col min="14096" max="14096" width="13" style="68" customWidth="1"/>
    <col min="14097" max="14097" width="11.109375" style="68" customWidth="1"/>
    <col min="14098" max="14106" width="8.88671875" style="68"/>
    <col min="14107" max="14111" width="11.77734375" style="68" customWidth="1"/>
    <col min="14112" max="14336" width="8.88671875" style="68"/>
    <col min="14337" max="14339" width="0" style="68" hidden="1" customWidth="1"/>
    <col min="14340" max="14340" width="24.33203125" style="68" customWidth="1"/>
    <col min="14341" max="14341" width="25.33203125" style="68" customWidth="1"/>
    <col min="14342" max="14342" width="4.21875" style="68" customWidth="1"/>
    <col min="14343" max="14343" width="10" style="68" customWidth="1"/>
    <col min="14344" max="14344" width="13" style="68" customWidth="1"/>
    <col min="14345" max="14345" width="13.21875" style="68" customWidth="1"/>
    <col min="14346" max="14346" width="0" style="68" hidden="1" customWidth="1"/>
    <col min="14347" max="14347" width="10.44140625" style="68" customWidth="1"/>
    <col min="14348" max="14348" width="11.77734375" style="68" customWidth="1"/>
    <col min="14349" max="14349" width="8.44140625" style="68" customWidth="1"/>
    <col min="14350" max="14350" width="9.109375" style="68" customWidth="1"/>
    <col min="14351" max="14351" width="0" style="68" hidden="1" customWidth="1"/>
    <col min="14352" max="14352" width="13" style="68" customWidth="1"/>
    <col min="14353" max="14353" width="11.109375" style="68" customWidth="1"/>
    <col min="14354" max="14362" width="8.88671875" style="68"/>
    <col min="14363" max="14367" width="11.77734375" style="68" customWidth="1"/>
    <col min="14368" max="14592" width="8.88671875" style="68"/>
    <col min="14593" max="14595" width="0" style="68" hidden="1" customWidth="1"/>
    <col min="14596" max="14596" width="24.33203125" style="68" customWidth="1"/>
    <col min="14597" max="14597" width="25.33203125" style="68" customWidth="1"/>
    <col min="14598" max="14598" width="4.21875" style="68" customWidth="1"/>
    <col min="14599" max="14599" width="10" style="68" customWidth="1"/>
    <col min="14600" max="14600" width="13" style="68" customWidth="1"/>
    <col min="14601" max="14601" width="13.21875" style="68" customWidth="1"/>
    <col min="14602" max="14602" width="0" style="68" hidden="1" customWidth="1"/>
    <col min="14603" max="14603" width="10.44140625" style="68" customWidth="1"/>
    <col min="14604" max="14604" width="11.77734375" style="68" customWidth="1"/>
    <col min="14605" max="14605" width="8.44140625" style="68" customWidth="1"/>
    <col min="14606" max="14606" width="9.109375" style="68" customWidth="1"/>
    <col min="14607" max="14607" width="0" style="68" hidden="1" customWidth="1"/>
    <col min="14608" max="14608" width="13" style="68" customWidth="1"/>
    <col min="14609" max="14609" width="11.109375" style="68" customWidth="1"/>
    <col min="14610" max="14618" width="8.88671875" style="68"/>
    <col min="14619" max="14623" width="11.77734375" style="68" customWidth="1"/>
    <col min="14624" max="14848" width="8.88671875" style="68"/>
    <col min="14849" max="14851" width="0" style="68" hidden="1" customWidth="1"/>
    <col min="14852" max="14852" width="24.33203125" style="68" customWidth="1"/>
    <col min="14853" max="14853" width="25.33203125" style="68" customWidth="1"/>
    <col min="14854" max="14854" width="4.21875" style="68" customWidth="1"/>
    <col min="14855" max="14855" width="10" style="68" customWidth="1"/>
    <col min="14856" max="14856" width="13" style="68" customWidth="1"/>
    <col min="14857" max="14857" width="13.21875" style="68" customWidth="1"/>
    <col min="14858" max="14858" width="0" style="68" hidden="1" customWidth="1"/>
    <col min="14859" max="14859" width="10.44140625" style="68" customWidth="1"/>
    <col min="14860" max="14860" width="11.77734375" style="68" customWidth="1"/>
    <col min="14861" max="14861" width="8.44140625" style="68" customWidth="1"/>
    <col min="14862" max="14862" width="9.109375" style="68" customWidth="1"/>
    <col min="14863" max="14863" width="0" style="68" hidden="1" customWidth="1"/>
    <col min="14864" max="14864" width="13" style="68" customWidth="1"/>
    <col min="14865" max="14865" width="11.109375" style="68" customWidth="1"/>
    <col min="14866" max="14874" width="8.88671875" style="68"/>
    <col min="14875" max="14879" width="11.77734375" style="68" customWidth="1"/>
    <col min="14880" max="15104" width="8.88671875" style="68"/>
    <col min="15105" max="15107" width="0" style="68" hidden="1" customWidth="1"/>
    <col min="15108" max="15108" width="24.33203125" style="68" customWidth="1"/>
    <col min="15109" max="15109" width="25.33203125" style="68" customWidth="1"/>
    <col min="15110" max="15110" width="4.21875" style="68" customWidth="1"/>
    <col min="15111" max="15111" width="10" style="68" customWidth="1"/>
    <col min="15112" max="15112" width="13" style="68" customWidth="1"/>
    <col min="15113" max="15113" width="13.21875" style="68" customWidth="1"/>
    <col min="15114" max="15114" width="0" style="68" hidden="1" customWidth="1"/>
    <col min="15115" max="15115" width="10.44140625" style="68" customWidth="1"/>
    <col min="15116" max="15116" width="11.77734375" style="68" customWidth="1"/>
    <col min="15117" max="15117" width="8.44140625" style="68" customWidth="1"/>
    <col min="15118" max="15118" width="9.109375" style="68" customWidth="1"/>
    <col min="15119" max="15119" width="0" style="68" hidden="1" customWidth="1"/>
    <col min="15120" max="15120" width="13" style="68" customWidth="1"/>
    <col min="15121" max="15121" width="11.109375" style="68" customWidth="1"/>
    <col min="15122" max="15130" width="8.88671875" style="68"/>
    <col min="15131" max="15135" width="11.77734375" style="68" customWidth="1"/>
    <col min="15136" max="15360" width="8.88671875" style="68"/>
    <col min="15361" max="15363" width="0" style="68" hidden="1" customWidth="1"/>
    <col min="15364" max="15364" width="24.33203125" style="68" customWidth="1"/>
    <col min="15365" max="15365" width="25.33203125" style="68" customWidth="1"/>
    <col min="15366" max="15366" width="4.21875" style="68" customWidth="1"/>
    <col min="15367" max="15367" width="10" style="68" customWidth="1"/>
    <col min="15368" max="15368" width="13" style="68" customWidth="1"/>
    <col min="15369" max="15369" width="13.21875" style="68" customWidth="1"/>
    <col min="15370" max="15370" width="0" style="68" hidden="1" customWidth="1"/>
    <col min="15371" max="15371" width="10.44140625" style="68" customWidth="1"/>
    <col min="15372" max="15372" width="11.77734375" style="68" customWidth="1"/>
    <col min="15373" max="15373" width="8.44140625" style="68" customWidth="1"/>
    <col min="15374" max="15374" width="9.109375" style="68" customWidth="1"/>
    <col min="15375" max="15375" width="0" style="68" hidden="1" customWidth="1"/>
    <col min="15376" max="15376" width="13" style="68" customWidth="1"/>
    <col min="15377" max="15377" width="11.109375" style="68" customWidth="1"/>
    <col min="15378" max="15386" width="8.88671875" style="68"/>
    <col min="15387" max="15391" width="11.77734375" style="68" customWidth="1"/>
    <col min="15392" max="15616" width="8.88671875" style="68"/>
    <col min="15617" max="15619" width="0" style="68" hidden="1" customWidth="1"/>
    <col min="15620" max="15620" width="24.33203125" style="68" customWidth="1"/>
    <col min="15621" max="15621" width="25.33203125" style="68" customWidth="1"/>
    <col min="15622" max="15622" width="4.21875" style="68" customWidth="1"/>
    <col min="15623" max="15623" width="10" style="68" customWidth="1"/>
    <col min="15624" max="15624" width="13" style="68" customWidth="1"/>
    <col min="15625" max="15625" width="13.21875" style="68" customWidth="1"/>
    <col min="15626" max="15626" width="0" style="68" hidden="1" customWidth="1"/>
    <col min="15627" max="15627" width="10.44140625" style="68" customWidth="1"/>
    <col min="15628" max="15628" width="11.77734375" style="68" customWidth="1"/>
    <col min="15629" max="15629" width="8.44140625" style="68" customWidth="1"/>
    <col min="15630" max="15630" width="9.109375" style="68" customWidth="1"/>
    <col min="15631" max="15631" width="0" style="68" hidden="1" customWidth="1"/>
    <col min="15632" max="15632" width="13" style="68" customWidth="1"/>
    <col min="15633" max="15633" width="11.109375" style="68" customWidth="1"/>
    <col min="15634" max="15642" width="8.88671875" style="68"/>
    <col min="15643" max="15647" width="11.77734375" style="68" customWidth="1"/>
    <col min="15648" max="15872" width="8.88671875" style="68"/>
    <col min="15873" max="15875" width="0" style="68" hidden="1" customWidth="1"/>
    <col min="15876" max="15876" width="24.33203125" style="68" customWidth="1"/>
    <col min="15877" max="15877" width="25.33203125" style="68" customWidth="1"/>
    <col min="15878" max="15878" width="4.21875" style="68" customWidth="1"/>
    <col min="15879" max="15879" width="10" style="68" customWidth="1"/>
    <col min="15880" max="15880" width="13" style="68" customWidth="1"/>
    <col min="15881" max="15881" width="13.21875" style="68" customWidth="1"/>
    <col min="15882" max="15882" width="0" style="68" hidden="1" customWidth="1"/>
    <col min="15883" max="15883" width="10.44140625" style="68" customWidth="1"/>
    <col min="15884" max="15884" width="11.77734375" style="68" customWidth="1"/>
    <col min="15885" max="15885" width="8.44140625" style="68" customWidth="1"/>
    <col min="15886" max="15886" width="9.109375" style="68" customWidth="1"/>
    <col min="15887" max="15887" width="0" style="68" hidden="1" customWidth="1"/>
    <col min="15888" max="15888" width="13" style="68" customWidth="1"/>
    <col min="15889" max="15889" width="11.109375" style="68" customWidth="1"/>
    <col min="15890" max="15898" width="8.88671875" style="68"/>
    <col min="15899" max="15903" width="11.77734375" style="68" customWidth="1"/>
    <col min="15904" max="16128" width="8.88671875" style="68"/>
    <col min="16129" max="16131" width="0" style="68" hidden="1" customWidth="1"/>
    <col min="16132" max="16132" width="24.33203125" style="68" customWidth="1"/>
    <col min="16133" max="16133" width="25.33203125" style="68" customWidth="1"/>
    <col min="16134" max="16134" width="4.21875" style="68" customWidth="1"/>
    <col min="16135" max="16135" width="10" style="68" customWidth="1"/>
    <col min="16136" max="16136" width="13" style="68" customWidth="1"/>
    <col min="16137" max="16137" width="13.21875" style="68" customWidth="1"/>
    <col min="16138" max="16138" width="0" style="68" hidden="1" customWidth="1"/>
    <col min="16139" max="16139" width="10.44140625" style="68" customWidth="1"/>
    <col min="16140" max="16140" width="11.77734375" style="68" customWidth="1"/>
    <col min="16141" max="16141" width="8.44140625" style="68" customWidth="1"/>
    <col min="16142" max="16142" width="9.109375" style="68" customWidth="1"/>
    <col min="16143" max="16143" width="0" style="68" hidden="1" customWidth="1"/>
    <col min="16144" max="16144" width="13" style="68" customWidth="1"/>
    <col min="16145" max="16145" width="11.109375" style="68" customWidth="1"/>
    <col min="16146" max="16154" width="8.88671875" style="68"/>
    <col min="16155" max="16159" width="11.77734375" style="68" customWidth="1"/>
    <col min="16160" max="16384" width="8.88671875" style="68"/>
  </cols>
  <sheetData>
    <row r="1" spans="1:31" ht="23.1" customHeight="1" x14ac:dyDescent="0.15">
      <c r="A1" s="69" t="s">
        <v>358</v>
      </c>
      <c r="B1" s="69" t="s">
        <v>542</v>
      </c>
      <c r="D1" s="125" t="s">
        <v>797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W1" s="127" t="s">
        <v>69</v>
      </c>
      <c r="X1" s="127"/>
      <c r="Y1" s="127"/>
      <c r="Z1" s="79"/>
      <c r="AA1" s="79" t="s">
        <v>74</v>
      </c>
      <c r="AB1" s="79"/>
      <c r="AC1" s="79"/>
      <c r="AD1" s="79"/>
      <c r="AE1" s="79"/>
    </row>
    <row r="2" spans="1:31" s="71" customFormat="1" ht="23.1" customHeight="1" x14ac:dyDescent="0.15">
      <c r="A2" s="128" t="s">
        <v>56</v>
      </c>
      <c r="B2" s="128" t="s">
        <v>27</v>
      </c>
      <c r="C2" s="129" t="s">
        <v>22</v>
      </c>
      <c r="D2" s="130" t="s">
        <v>63</v>
      </c>
      <c r="E2" s="130" t="s">
        <v>64</v>
      </c>
      <c r="F2" s="131" t="s">
        <v>0</v>
      </c>
      <c r="G2" s="131" t="s">
        <v>1</v>
      </c>
      <c r="H2" s="132" t="s">
        <v>11</v>
      </c>
      <c r="I2" s="132"/>
      <c r="J2" s="132" t="s">
        <v>9</v>
      </c>
      <c r="K2" s="132"/>
      <c r="L2" s="132"/>
      <c r="M2" s="132" t="s">
        <v>10</v>
      </c>
      <c r="N2" s="132"/>
      <c r="O2" s="80"/>
      <c r="P2" s="132" t="s">
        <v>12</v>
      </c>
      <c r="Q2" s="130" t="s">
        <v>33</v>
      </c>
      <c r="W2" s="71" t="s">
        <v>70</v>
      </c>
      <c r="X2" s="71" t="s">
        <v>71</v>
      </c>
      <c r="Y2" s="71" t="s">
        <v>72</v>
      </c>
      <c r="Z2" s="71" t="s">
        <v>73</v>
      </c>
      <c r="AA2" s="81" t="s">
        <v>126</v>
      </c>
      <c r="AB2" s="81" t="s">
        <v>125</v>
      </c>
      <c r="AC2" s="81" t="s">
        <v>75</v>
      </c>
      <c r="AD2" s="81" t="s">
        <v>77</v>
      </c>
      <c r="AE2" s="81" t="s">
        <v>70</v>
      </c>
    </row>
    <row r="3" spans="1:31" s="71" customFormat="1" ht="23.1" customHeight="1" x14ac:dyDescent="0.15">
      <c r="A3" s="128"/>
      <c r="B3" s="128"/>
      <c r="C3" s="129"/>
      <c r="D3" s="130"/>
      <c r="E3" s="130"/>
      <c r="F3" s="131"/>
      <c r="G3" s="131"/>
      <c r="H3" s="80" t="s">
        <v>26</v>
      </c>
      <c r="I3" s="80" t="s">
        <v>37</v>
      </c>
      <c r="J3" s="80" t="s">
        <v>1</v>
      </c>
      <c r="K3" s="80" t="s">
        <v>26</v>
      </c>
      <c r="L3" s="80" t="s">
        <v>37</v>
      </c>
      <c r="M3" s="80" t="s">
        <v>26</v>
      </c>
      <c r="N3" s="80" t="s">
        <v>37</v>
      </c>
      <c r="O3" s="80" t="s">
        <v>26</v>
      </c>
      <c r="P3" s="132"/>
      <c r="Q3" s="130"/>
      <c r="W3" s="68"/>
      <c r="X3" s="68"/>
      <c r="Y3" s="68"/>
      <c r="Z3" s="68"/>
      <c r="AA3" s="78"/>
      <c r="AB3" s="78"/>
      <c r="AC3" s="78"/>
      <c r="AD3" s="78">
        <v>1</v>
      </c>
      <c r="AE3" s="78">
        <v>1</v>
      </c>
    </row>
    <row r="4" spans="1:31" ht="23.1" customHeight="1" x14ac:dyDescent="0.15">
      <c r="B4" s="69" t="s">
        <v>754</v>
      </c>
      <c r="D4" s="122" t="s">
        <v>755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4"/>
    </row>
    <row r="5" spans="1:31" ht="23.1" customHeight="1" x14ac:dyDescent="0.15">
      <c r="A5" s="69" t="s">
        <v>798</v>
      </c>
      <c r="B5" s="69" t="s">
        <v>756</v>
      </c>
      <c r="C5" s="69" t="s">
        <v>757</v>
      </c>
      <c r="D5" s="73" t="s">
        <v>168</v>
      </c>
      <c r="E5" s="73" t="s">
        <v>708</v>
      </c>
      <c r="F5" s="82" t="s">
        <v>170</v>
      </c>
      <c r="G5" s="74">
        <v>5</v>
      </c>
      <c r="H5" s="75">
        <v>5134</v>
      </c>
      <c r="I5" s="83">
        <f t="shared" ref="I5:I33" si="0">TRUNC(G5*H5)</f>
        <v>25670</v>
      </c>
      <c r="J5" s="75">
        <v>4</v>
      </c>
      <c r="K5" s="75">
        <v>0</v>
      </c>
      <c r="L5" s="83">
        <f t="shared" ref="L5:L37" si="1">TRUNC(G5*K5)</f>
        <v>0</v>
      </c>
      <c r="M5" s="75">
        <v>0</v>
      </c>
      <c r="N5" s="83">
        <f t="shared" ref="N5:N37" si="2">TRUNC(G5*M5)</f>
        <v>0</v>
      </c>
      <c r="O5" s="75">
        <f t="shared" ref="O5:O37" si="3">IF((H5+K5+M5)=0, "", (H5+K5+M5))</f>
        <v>5134</v>
      </c>
      <c r="P5" s="75">
        <f t="shared" ref="P5:P37" si="4">SUM(I5,L5,N5)</f>
        <v>25670</v>
      </c>
      <c r="Q5" s="73"/>
      <c r="AB5" s="78">
        <f>I5</f>
        <v>25670</v>
      </c>
      <c r="AC5" s="78">
        <f>G5*H5</f>
        <v>25670</v>
      </c>
    </row>
    <row r="6" spans="1:31" ht="23.1" customHeight="1" x14ac:dyDescent="0.15">
      <c r="A6" s="69" t="s">
        <v>571</v>
      </c>
      <c r="B6" s="69" t="s">
        <v>756</v>
      </c>
      <c r="C6" s="69" t="s">
        <v>572</v>
      </c>
      <c r="D6" s="73" t="s">
        <v>573</v>
      </c>
      <c r="E6" s="73" t="s">
        <v>574</v>
      </c>
      <c r="F6" s="82" t="s">
        <v>372</v>
      </c>
      <c r="G6" s="74">
        <v>1</v>
      </c>
      <c r="H6" s="75">
        <v>3850</v>
      </c>
      <c r="I6" s="83">
        <f t="shared" si="0"/>
        <v>3850</v>
      </c>
      <c r="J6" s="75">
        <v>1</v>
      </c>
      <c r="K6" s="75"/>
      <c r="L6" s="83">
        <f t="shared" si="1"/>
        <v>0</v>
      </c>
      <c r="M6" s="75"/>
      <c r="N6" s="83">
        <f t="shared" si="2"/>
        <v>0</v>
      </c>
      <c r="O6" s="75">
        <f t="shared" si="3"/>
        <v>3850</v>
      </c>
      <c r="P6" s="75">
        <f t="shared" si="4"/>
        <v>3850</v>
      </c>
      <c r="Q6" s="73"/>
      <c r="AB6" s="78">
        <f>TRUNC(SUM(AB4:AB5))</f>
        <v>25670</v>
      </c>
    </row>
    <row r="7" spans="1:31" ht="23.1" customHeight="1" x14ac:dyDescent="0.15">
      <c r="A7" s="69" t="s">
        <v>799</v>
      </c>
      <c r="B7" s="69" t="s">
        <v>800</v>
      </c>
      <c r="C7" s="69" t="s">
        <v>759</v>
      </c>
      <c r="D7" s="73" t="s">
        <v>760</v>
      </c>
      <c r="E7" s="73" t="s">
        <v>761</v>
      </c>
      <c r="F7" s="82" t="s">
        <v>170</v>
      </c>
      <c r="G7" s="74">
        <v>18</v>
      </c>
      <c r="H7" s="75">
        <v>544</v>
      </c>
      <c r="I7" s="83">
        <f>TRUNC(G7*H7)</f>
        <v>9792</v>
      </c>
      <c r="J7" s="75">
        <v>16</v>
      </c>
      <c r="K7" s="75">
        <v>0</v>
      </c>
      <c r="L7" s="83">
        <f>TRUNC(G7*K7)</f>
        <v>0</v>
      </c>
      <c r="M7" s="75">
        <v>0</v>
      </c>
      <c r="N7" s="83">
        <f>TRUNC(G7*M7)</f>
        <v>0</v>
      </c>
      <c r="O7" s="75">
        <f>IF((H7+K7+M7)=0, "", (H7+K7+M7))</f>
        <v>544</v>
      </c>
      <c r="P7" s="75">
        <f>SUM(I7,L7,N7)</f>
        <v>9792</v>
      </c>
      <c r="Q7" s="73"/>
      <c r="AC7" s="78">
        <f>G7*H7</f>
        <v>9792</v>
      </c>
    </row>
    <row r="8" spans="1:31" ht="23.1" customHeight="1" x14ac:dyDescent="0.15">
      <c r="A8" s="69" t="s">
        <v>801</v>
      </c>
      <c r="B8" s="69" t="s">
        <v>756</v>
      </c>
      <c r="C8" s="69" t="s">
        <v>762</v>
      </c>
      <c r="D8" s="73" t="s">
        <v>760</v>
      </c>
      <c r="E8" s="73" t="s">
        <v>714</v>
      </c>
      <c r="F8" s="82" t="s">
        <v>170</v>
      </c>
      <c r="G8" s="74">
        <v>9</v>
      </c>
      <c r="H8" s="75">
        <v>1380</v>
      </c>
      <c r="I8" s="83">
        <f t="shared" si="0"/>
        <v>12420</v>
      </c>
      <c r="J8" s="75">
        <v>8</v>
      </c>
      <c r="K8" s="75">
        <v>0</v>
      </c>
      <c r="L8" s="83">
        <f t="shared" si="1"/>
        <v>0</v>
      </c>
      <c r="M8" s="75">
        <v>0</v>
      </c>
      <c r="N8" s="83">
        <f t="shared" si="2"/>
        <v>0</v>
      </c>
      <c r="O8" s="75">
        <f t="shared" si="3"/>
        <v>1380</v>
      </c>
      <c r="P8" s="75">
        <f t="shared" si="4"/>
        <v>12420</v>
      </c>
      <c r="Q8" s="73"/>
      <c r="AC8" s="78">
        <f>G8*H8</f>
        <v>12420</v>
      </c>
    </row>
    <row r="9" spans="1:31" ht="23.1" customHeight="1" x14ac:dyDescent="0.15">
      <c r="A9" s="69" t="s">
        <v>802</v>
      </c>
      <c r="B9" s="69" t="s">
        <v>756</v>
      </c>
      <c r="C9" s="69" t="s">
        <v>763</v>
      </c>
      <c r="D9" s="73" t="s">
        <v>760</v>
      </c>
      <c r="E9" s="73" t="s">
        <v>715</v>
      </c>
      <c r="F9" s="82" t="s">
        <v>170</v>
      </c>
      <c r="G9" s="74">
        <v>13</v>
      </c>
      <c r="H9" s="75">
        <v>2710</v>
      </c>
      <c r="I9" s="83">
        <f t="shared" si="0"/>
        <v>35230</v>
      </c>
      <c r="J9" s="75">
        <v>11</v>
      </c>
      <c r="K9" s="75">
        <v>0</v>
      </c>
      <c r="L9" s="83">
        <f t="shared" si="1"/>
        <v>0</v>
      </c>
      <c r="M9" s="75">
        <v>0</v>
      </c>
      <c r="N9" s="83">
        <f t="shared" si="2"/>
        <v>0</v>
      </c>
      <c r="O9" s="75">
        <f t="shared" si="3"/>
        <v>2710</v>
      </c>
      <c r="P9" s="75">
        <f t="shared" si="4"/>
        <v>35230</v>
      </c>
      <c r="Q9" s="73"/>
      <c r="AC9" s="78">
        <f>G9*H9</f>
        <v>35230</v>
      </c>
    </row>
    <row r="10" spans="1:31" ht="23.1" customHeight="1" x14ac:dyDescent="0.15">
      <c r="A10" s="69" t="s">
        <v>652</v>
      </c>
      <c r="B10" s="69" t="s">
        <v>800</v>
      </c>
      <c r="C10" s="69" t="s">
        <v>173</v>
      </c>
      <c r="D10" s="73" t="s">
        <v>713</v>
      </c>
      <c r="E10" s="73" t="s">
        <v>761</v>
      </c>
      <c r="F10" s="82" t="s">
        <v>212</v>
      </c>
      <c r="G10" s="74">
        <v>32</v>
      </c>
      <c r="H10" s="75">
        <v>346</v>
      </c>
      <c r="I10" s="83">
        <f t="shared" si="0"/>
        <v>11072</v>
      </c>
      <c r="J10" s="75">
        <v>32</v>
      </c>
      <c r="K10" s="75">
        <v>0</v>
      </c>
      <c r="L10" s="83">
        <f t="shared" si="1"/>
        <v>0</v>
      </c>
      <c r="M10" s="75">
        <v>0</v>
      </c>
      <c r="N10" s="83">
        <f t="shared" si="2"/>
        <v>0</v>
      </c>
      <c r="O10" s="75">
        <f t="shared" si="3"/>
        <v>346</v>
      </c>
      <c r="P10" s="75">
        <f t="shared" si="4"/>
        <v>11072</v>
      </c>
      <c r="Q10" s="73"/>
    </row>
    <row r="11" spans="1:31" ht="23.1" customHeight="1" x14ac:dyDescent="0.15">
      <c r="A11" s="69" t="s">
        <v>803</v>
      </c>
      <c r="B11" s="69" t="s">
        <v>756</v>
      </c>
      <c r="C11" s="69" t="s">
        <v>804</v>
      </c>
      <c r="D11" s="73" t="s">
        <v>713</v>
      </c>
      <c r="E11" s="73" t="s">
        <v>714</v>
      </c>
      <c r="F11" s="82" t="s">
        <v>212</v>
      </c>
      <c r="G11" s="74">
        <v>8</v>
      </c>
      <c r="H11" s="75">
        <v>1000</v>
      </c>
      <c r="I11" s="83">
        <f t="shared" si="0"/>
        <v>8000</v>
      </c>
      <c r="J11" s="75">
        <v>8</v>
      </c>
      <c r="K11" s="75">
        <v>0</v>
      </c>
      <c r="L11" s="83">
        <f t="shared" si="1"/>
        <v>0</v>
      </c>
      <c r="M11" s="75">
        <v>0</v>
      </c>
      <c r="N11" s="83">
        <f t="shared" si="2"/>
        <v>0</v>
      </c>
      <c r="O11" s="75">
        <f t="shared" si="3"/>
        <v>1000</v>
      </c>
      <c r="P11" s="75">
        <f t="shared" si="4"/>
        <v>8000</v>
      </c>
      <c r="Q11" s="73"/>
    </row>
    <row r="12" spans="1:31" ht="23.1" customHeight="1" x14ac:dyDescent="0.15">
      <c r="A12" s="69" t="s">
        <v>805</v>
      </c>
      <c r="B12" s="69" t="s">
        <v>756</v>
      </c>
      <c r="C12" s="69" t="s">
        <v>806</v>
      </c>
      <c r="D12" s="73" t="s">
        <v>713</v>
      </c>
      <c r="E12" s="73" t="s">
        <v>715</v>
      </c>
      <c r="F12" s="82" t="s">
        <v>212</v>
      </c>
      <c r="G12" s="74">
        <v>6</v>
      </c>
      <c r="H12" s="75">
        <v>1980</v>
      </c>
      <c r="I12" s="83">
        <f t="shared" si="0"/>
        <v>11880</v>
      </c>
      <c r="J12" s="75">
        <v>6</v>
      </c>
      <c r="K12" s="75">
        <v>0</v>
      </c>
      <c r="L12" s="83">
        <f t="shared" si="1"/>
        <v>0</v>
      </c>
      <c r="M12" s="75">
        <v>0</v>
      </c>
      <c r="N12" s="83">
        <f t="shared" si="2"/>
        <v>0</v>
      </c>
      <c r="O12" s="75">
        <f t="shared" si="3"/>
        <v>1980</v>
      </c>
      <c r="P12" s="75">
        <f t="shared" si="4"/>
        <v>11880</v>
      </c>
      <c r="Q12" s="73"/>
    </row>
    <row r="13" spans="1:31" ht="23.1" customHeight="1" x14ac:dyDescent="0.15">
      <c r="A13" s="69" t="s">
        <v>586</v>
      </c>
      <c r="B13" s="69" t="s">
        <v>756</v>
      </c>
      <c r="C13" s="69" t="s">
        <v>193</v>
      </c>
      <c r="D13" s="73" t="s">
        <v>764</v>
      </c>
      <c r="E13" s="73" t="s">
        <v>765</v>
      </c>
      <c r="F13" s="82" t="s">
        <v>212</v>
      </c>
      <c r="G13" s="74">
        <v>17</v>
      </c>
      <c r="H13" s="75">
        <v>973</v>
      </c>
      <c r="I13" s="83">
        <f t="shared" si="0"/>
        <v>16541</v>
      </c>
      <c r="J13" s="75">
        <v>17</v>
      </c>
      <c r="K13" s="75">
        <v>0</v>
      </c>
      <c r="L13" s="83">
        <f t="shared" si="1"/>
        <v>0</v>
      </c>
      <c r="M13" s="75">
        <v>0</v>
      </c>
      <c r="N13" s="83">
        <f t="shared" si="2"/>
        <v>0</v>
      </c>
      <c r="O13" s="75">
        <f t="shared" si="3"/>
        <v>973</v>
      </c>
      <c r="P13" s="75">
        <f t="shared" si="4"/>
        <v>16541</v>
      </c>
      <c r="Q13" s="73"/>
    </row>
    <row r="14" spans="1:31" ht="23.1" customHeight="1" x14ac:dyDescent="0.15">
      <c r="A14" s="69" t="s">
        <v>807</v>
      </c>
      <c r="B14" s="69" t="s">
        <v>756</v>
      </c>
      <c r="C14" s="69" t="s">
        <v>766</v>
      </c>
      <c r="D14" s="73" t="s">
        <v>767</v>
      </c>
      <c r="E14" s="73" t="s">
        <v>768</v>
      </c>
      <c r="F14" s="82" t="s">
        <v>212</v>
      </c>
      <c r="G14" s="74">
        <v>17</v>
      </c>
      <c r="H14" s="75">
        <v>343</v>
      </c>
      <c r="I14" s="83">
        <f t="shared" si="0"/>
        <v>5831</v>
      </c>
      <c r="J14" s="75">
        <v>17</v>
      </c>
      <c r="K14" s="75">
        <v>0</v>
      </c>
      <c r="L14" s="83">
        <f t="shared" si="1"/>
        <v>0</v>
      </c>
      <c r="M14" s="75">
        <v>0</v>
      </c>
      <c r="N14" s="83">
        <f t="shared" si="2"/>
        <v>0</v>
      </c>
      <c r="O14" s="75">
        <f t="shared" si="3"/>
        <v>343</v>
      </c>
      <c r="P14" s="75">
        <f t="shared" si="4"/>
        <v>5831</v>
      </c>
      <c r="Q14" s="73"/>
    </row>
    <row r="15" spans="1:31" ht="23.1" customHeight="1" x14ac:dyDescent="0.15">
      <c r="A15" s="69" t="s">
        <v>808</v>
      </c>
      <c r="B15" s="69" t="s">
        <v>756</v>
      </c>
      <c r="C15" s="69" t="s">
        <v>769</v>
      </c>
      <c r="D15" s="73" t="s">
        <v>770</v>
      </c>
      <c r="E15" s="73" t="s">
        <v>716</v>
      </c>
      <c r="F15" s="82" t="s">
        <v>212</v>
      </c>
      <c r="G15" s="74">
        <v>4</v>
      </c>
      <c r="H15" s="75">
        <v>2864</v>
      </c>
      <c r="I15" s="83">
        <f t="shared" si="0"/>
        <v>11456</v>
      </c>
      <c r="J15" s="75">
        <v>4</v>
      </c>
      <c r="K15" s="75">
        <v>0</v>
      </c>
      <c r="L15" s="83">
        <f t="shared" si="1"/>
        <v>0</v>
      </c>
      <c r="M15" s="75">
        <v>0</v>
      </c>
      <c r="N15" s="83">
        <f t="shared" si="2"/>
        <v>0</v>
      </c>
      <c r="O15" s="75">
        <f t="shared" si="3"/>
        <v>2864</v>
      </c>
      <c r="P15" s="75">
        <f t="shared" si="4"/>
        <v>11456</v>
      </c>
      <c r="Q15" s="73"/>
    </row>
    <row r="16" spans="1:31" ht="23.1" customHeight="1" x14ac:dyDescent="0.15">
      <c r="A16" s="69" t="s">
        <v>603</v>
      </c>
      <c r="B16" s="69" t="s">
        <v>800</v>
      </c>
      <c r="C16" s="69" t="s">
        <v>249</v>
      </c>
      <c r="D16" s="73" t="s">
        <v>771</v>
      </c>
      <c r="E16" s="73" t="s">
        <v>772</v>
      </c>
      <c r="F16" s="82" t="s">
        <v>170</v>
      </c>
      <c r="G16" s="74">
        <v>80</v>
      </c>
      <c r="H16" s="75">
        <v>544</v>
      </c>
      <c r="I16" s="83">
        <f>TRUNC(G16*H16)</f>
        <v>43520</v>
      </c>
      <c r="J16" s="75">
        <v>72</v>
      </c>
      <c r="K16" s="75">
        <v>0</v>
      </c>
      <c r="L16" s="83">
        <f>TRUNC(G16*K16)</f>
        <v>0</v>
      </c>
      <c r="M16" s="75">
        <v>0</v>
      </c>
      <c r="N16" s="83">
        <f>TRUNC(G16*M16)</f>
        <v>0</v>
      </c>
      <c r="O16" s="75">
        <f>IF((H16+K16+M16)=0, "", (H16+K16+M16))</f>
        <v>544</v>
      </c>
      <c r="P16" s="75">
        <f>SUM(I16,L16,N16)</f>
        <v>43520</v>
      </c>
      <c r="Q16" s="73"/>
      <c r="AC16" s="78">
        <f>G16*H16</f>
        <v>43520</v>
      </c>
    </row>
    <row r="17" spans="1:29" ht="23.1" customHeight="1" x14ac:dyDescent="0.15">
      <c r="A17" s="69" t="s">
        <v>607</v>
      </c>
      <c r="B17" s="69" t="s">
        <v>756</v>
      </c>
      <c r="C17" s="69" t="s">
        <v>253</v>
      </c>
      <c r="D17" s="73" t="s">
        <v>773</v>
      </c>
      <c r="E17" s="73" t="s">
        <v>255</v>
      </c>
      <c r="F17" s="82" t="s">
        <v>170</v>
      </c>
      <c r="G17" s="74">
        <v>21</v>
      </c>
      <c r="H17" s="75">
        <v>2090</v>
      </c>
      <c r="I17" s="83">
        <f t="shared" si="0"/>
        <v>43890</v>
      </c>
      <c r="J17" s="75">
        <v>19</v>
      </c>
      <c r="K17" s="75">
        <v>0</v>
      </c>
      <c r="L17" s="83">
        <f t="shared" si="1"/>
        <v>0</v>
      </c>
      <c r="M17" s="75">
        <v>0</v>
      </c>
      <c r="N17" s="83">
        <f t="shared" si="2"/>
        <v>0</v>
      </c>
      <c r="O17" s="75">
        <f t="shared" si="3"/>
        <v>2090</v>
      </c>
      <c r="P17" s="75">
        <f t="shared" si="4"/>
        <v>43890</v>
      </c>
      <c r="Q17" s="73"/>
      <c r="AC17" s="78">
        <f>G17*H17</f>
        <v>43890</v>
      </c>
    </row>
    <row r="18" spans="1:29" ht="23.1" customHeight="1" x14ac:dyDescent="0.15">
      <c r="A18" s="69" t="s">
        <v>809</v>
      </c>
      <c r="B18" s="69" t="s">
        <v>756</v>
      </c>
      <c r="C18" s="69" t="s">
        <v>774</v>
      </c>
      <c r="D18" s="73" t="s">
        <v>724</v>
      </c>
      <c r="E18" s="73" t="s">
        <v>725</v>
      </c>
      <c r="F18" s="82" t="s">
        <v>170</v>
      </c>
      <c r="G18" s="74">
        <v>20</v>
      </c>
      <c r="H18" s="75">
        <v>5105</v>
      </c>
      <c r="I18" s="83">
        <f t="shared" si="0"/>
        <v>102100</v>
      </c>
      <c r="J18" s="75">
        <v>19</v>
      </c>
      <c r="K18" s="75">
        <v>0</v>
      </c>
      <c r="L18" s="83">
        <f t="shared" si="1"/>
        <v>0</v>
      </c>
      <c r="M18" s="75">
        <v>0</v>
      </c>
      <c r="N18" s="83">
        <f t="shared" si="2"/>
        <v>0</v>
      </c>
      <c r="O18" s="75">
        <f t="shared" si="3"/>
        <v>5105</v>
      </c>
      <c r="P18" s="75">
        <f t="shared" si="4"/>
        <v>102100</v>
      </c>
      <c r="Q18" s="73"/>
      <c r="AC18" s="78">
        <f>G18*H18</f>
        <v>102100</v>
      </c>
    </row>
    <row r="19" spans="1:29" ht="23.1" customHeight="1" x14ac:dyDescent="0.15">
      <c r="A19" s="69" t="s">
        <v>810</v>
      </c>
      <c r="B19" s="69" t="s">
        <v>756</v>
      </c>
      <c r="C19" s="69" t="s">
        <v>775</v>
      </c>
      <c r="D19" s="73" t="s">
        <v>724</v>
      </c>
      <c r="E19" s="73" t="s">
        <v>726</v>
      </c>
      <c r="F19" s="82" t="s">
        <v>170</v>
      </c>
      <c r="G19" s="74">
        <v>11</v>
      </c>
      <c r="H19" s="75">
        <v>2388</v>
      </c>
      <c r="I19" s="83">
        <f t="shared" si="0"/>
        <v>26268</v>
      </c>
      <c r="J19" s="75">
        <v>10</v>
      </c>
      <c r="K19" s="75">
        <v>0</v>
      </c>
      <c r="L19" s="83">
        <f t="shared" si="1"/>
        <v>0</v>
      </c>
      <c r="M19" s="75">
        <v>0</v>
      </c>
      <c r="N19" s="83">
        <f t="shared" si="2"/>
        <v>0</v>
      </c>
      <c r="O19" s="75">
        <f t="shared" si="3"/>
        <v>2388</v>
      </c>
      <c r="P19" s="75">
        <f t="shared" si="4"/>
        <v>26268</v>
      </c>
      <c r="Q19" s="73"/>
      <c r="AC19" s="78">
        <f>G19*H19</f>
        <v>26268</v>
      </c>
    </row>
    <row r="20" spans="1:29" ht="23.1" customHeight="1" x14ac:dyDescent="0.15">
      <c r="A20" s="69" t="s">
        <v>811</v>
      </c>
      <c r="B20" s="69" t="s">
        <v>756</v>
      </c>
      <c r="C20" s="69" t="s">
        <v>776</v>
      </c>
      <c r="D20" s="73" t="s">
        <v>727</v>
      </c>
      <c r="E20" s="73"/>
      <c r="F20" s="82" t="s">
        <v>728</v>
      </c>
      <c r="G20" s="74">
        <v>1</v>
      </c>
      <c r="H20" s="75">
        <v>16800</v>
      </c>
      <c r="I20" s="83">
        <f t="shared" si="0"/>
        <v>16800</v>
      </c>
      <c r="J20" s="75">
        <v>1</v>
      </c>
      <c r="K20" s="75">
        <v>0</v>
      </c>
      <c r="L20" s="83">
        <f t="shared" si="1"/>
        <v>0</v>
      </c>
      <c r="M20" s="75">
        <v>0</v>
      </c>
      <c r="N20" s="83">
        <f t="shared" si="2"/>
        <v>0</v>
      </c>
      <c r="O20" s="75">
        <f t="shared" si="3"/>
        <v>16800</v>
      </c>
      <c r="P20" s="75">
        <f t="shared" si="4"/>
        <v>16800</v>
      </c>
      <c r="Q20" s="73"/>
    </row>
    <row r="21" spans="1:29" ht="23.1" customHeight="1" x14ac:dyDescent="0.15">
      <c r="A21" s="69" t="s">
        <v>812</v>
      </c>
      <c r="B21" s="69" t="s">
        <v>756</v>
      </c>
      <c r="C21" s="69" t="s">
        <v>776</v>
      </c>
      <c r="D21" s="73" t="s">
        <v>729</v>
      </c>
      <c r="E21" s="73"/>
      <c r="F21" s="82" t="s">
        <v>212</v>
      </c>
      <c r="G21" s="74">
        <v>1</v>
      </c>
      <c r="H21" s="75">
        <v>10000</v>
      </c>
      <c r="I21" s="83">
        <f t="shared" si="0"/>
        <v>10000</v>
      </c>
      <c r="J21" s="75">
        <v>1</v>
      </c>
      <c r="K21" s="75">
        <v>0</v>
      </c>
      <c r="L21" s="83">
        <f t="shared" si="1"/>
        <v>0</v>
      </c>
      <c r="M21" s="75">
        <v>0</v>
      </c>
      <c r="N21" s="83">
        <f t="shared" si="2"/>
        <v>0</v>
      </c>
      <c r="O21" s="75">
        <f t="shared" si="3"/>
        <v>10000</v>
      </c>
      <c r="P21" s="75">
        <f t="shared" si="4"/>
        <v>10000</v>
      </c>
      <c r="Q21" s="73"/>
    </row>
    <row r="22" spans="1:29" ht="23.1" customHeight="1" x14ac:dyDescent="0.15">
      <c r="A22" s="69" t="s">
        <v>813</v>
      </c>
      <c r="B22" s="69" t="s">
        <v>756</v>
      </c>
      <c r="C22" s="69" t="s">
        <v>776</v>
      </c>
      <c r="D22" s="73" t="s">
        <v>778</v>
      </c>
      <c r="E22" s="73" t="s">
        <v>779</v>
      </c>
      <c r="F22" s="82" t="s">
        <v>309</v>
      </c>
      <c r="G22" s="74">
        <v>2</v>
      </c>
      <c r="H22" s="75">
        <v>0</v>
      </c>
      <c r="I22" s="83">
        <f t="shared" si="0"/>
        <v>0</v>
      </c>
      <c r="J22" s="75">
        <v>2</v>
      </c>
      <c r="K22" s="75">
        <v>0</v>
      </c>
      <c r="L22" s="83">
        <f t="shared" si="1"/>
        <v>0</v>
      </c>
      <c r="M22" s="75">
        <v>0</v>
      </c>
      <c r="N22" s="83">
        <f t="shared" si="2"/>
        <v>0</v>
      </c>
      <c r="O22" s="75" t="str">
        <f t="shared" si="3"/>
        <v/>
      </c>
      <c r="P22" s="75">
        <f t="shared" si="4"/>
        <v>0</v>
      </c>
      <c r="Q22" s="73" t="s">
        <v>781</v>
      </c>
    </row>
    <row r="23" spans="1:29" ht="23.1" customHeight="1" x14ac:dyDescent="0.15">
      <c r="A23" s="69" t="s">
        <v>814</v>
      </c>
      <c r="B23" s="69" t="s">
        <v>756</v>
      </c>
      <c r="C23" s="69" t="s">
        <v>776</v>
      </c>
      <c r="D23" s="73" t="s">
        <v>782</v>
      </c>
      <c r="E23" s="73" t="s">
        <v>783</v>
      </c>
      <c r="F23" s="82" t="s">
        <v>720</v>
      </c>
      <c r="G23" s="74">
        <v>2</v>
      </c>
      <c r="H23" s="75">
        <v>0</v>
      </c>
      <c r="I23" s="83">
        <f t="shared" si="0"/>
        <v>0</v>
      </c>
      <c r="J23" s="75">
        <v>2</v>
      </c>
      <c r="K23" s="75">
        <v>0</v>
      </c>
      <c r="L23" s="83">
        <f t="shared" si="1"/>
        <v>0</v>
      </c>
      <c r="M23" s="75">
        <v>0</v>
      </c>
      <c r="N23" s="83">
        <f t="shared" si="2"/>
        <v>0</v>
      </c>
      <c r="O23" s="75" t="str">
        <f t="shared" si="3"/>
        <v/>
      </c>
      <c r="P23" s="75">
        <f t="shared" si="4"/>
        <v>0</v>
      </c>
      <c r="Q23" s="73" t="s">
        <v>781</v>
      </c>
    </row>
    <row r="24" spans="1:29" ht="23.1" customHeight="1" x14ac:dyDescent="0.15">
      <c r="A24" s="69" t="s">
        <v>815</v>
      </c>
      <c r="B24" s="69" t="s">
        <v>756</v>
      </c>
      <c r="C24" s="69" t="s">
        <v>776</v>
      </c>
      <c r="D24" s="73" t="s">
        <v>784</v>
      </c>
      <c r="E24" s="73" t="s">
        <v>783</v>
      </c>
      <c r="F24" s="82" t="s">
        <v>720</v>
      </c>
      <c r="G24" s="74">
        <v>2</v>
      </c>
      <c r="H24" s="75">
        <v>0</v>
      </c>
      <c r="I24" s="83">
        <f t="shared" si="0"/>
        <v>0</v>
      </c>
      <c r="J24" s="75">
        <v>2</v>
      </c>
      <c r="K24" s="75">
        <v>0</v>
      </c>
      <c r="L24" s="83">
        <f t="shared" si="1"/>
        <v>0</v>
      </c>
      <c r="M24" s="75">
        <v>0</v>
      </c>
      <c r="N24" s="83">
        <f t="shared" si="2"/>
        <v>0</v>
      </c>
      <c r="O24" s="75" t="str">
        <f t="shared" si="3"/>
        <v/>
      </c>
      <c r="P24" s="75">
        <f t="shared" si="4"/>
        <v>0</v>
      </c>
      <c r="Q24" s="73" t="s">
        <v>781</v>
      </c>
    </row>
    <row r="25" spans="1:29" ht="23.1" customHeight="1" x14ac:dyDescent="0.15">
      <c r="A25" s="69" t="s">
        <v>816</v>
      </c>
      <c r="B25" s="69" t="s">
        <v>756</v>
      </c>
      <c r="C25" s="69" t="s">
        <v>776</v>
      </c>
      <c r="D25" s="73" t="s">
        <v>785</v>
      </c>
      <c r="E25" s="73" t="s">
        <v>786</v>
      </c>
      <c r="F25" s="82" t="s">
        <v>720</v>
      </c>
      <c r="G25" s="74">
        <v>2</v>
      </c>
      <c r="H25" s="75">
        <v>0</v>
      </c>
      <c r="I25" s="83">
        <f t="shared" si="0"/>
        <v>0</v>
      </c>
      <c r="J25" s="75">
        <v>2</v>
      </c>
      <c r="K25" s="75">
        <v>0</v>
      </c>
      <c r="L25" s="83">
        <f t="shared" si="1"/>
        <v>0</v>
      </c>
      <c r="M25" s="75">
        <v>0</v>
      </c>
      <c r="N25" s="83">
        <f t="shared" si="2"/>
        <v>0</v>
      </c>
      <c r="O25" s="75" t="str">
        <f t="shared" si="3"/>
        <v/>
      </c>
      <c r="P25" s="75">
        <f t="shared" si="4"/>
        <v>0</v>
      </c>
      <c r="Q25" s="73" t="s">
        <v>781</v>
      </c>
    </row>
    <row r="26" spans="1:29" ht="23.1" customHeight="1" x14ac:dyDescent="0.15">
      <c r="A26" s="69" t="s">
        <v>817</v>
      </c>
      <c r="B26" s="69" t="s">
        <v>756</v>
      </c>
      <c r="C26" s="69" t="s">
        <v>776</v>
      </c>
      <c r="D26" s="73" t="s">
        <v>787</v>
      </c>
      <c r="E26" s="73" t="s">
        <v>786</v>
      </c>
      <c r="F26" s="82" t="s">
        <v>720</v>
      </c>
      <c r="G26" s="74">
        <v>2</v>
      </c>
      <c r="H26" s="75">
        <v>0</v>
      </c>
      <c r="I26" s="83">
        <f t="shared" si="0"/>
        <v>0</v>
      </c>
      <c r="J26" s="75">
        <v>2</v>
      </c>
      <c r="K26" s="75">
        <v>0</v>
      </c>
      <c r="L26" s="83">
        <f t="shared" si="1"/>
        <v>0</v>
      </c>
      <c r="M26" s="75">
        <v>0</v>
      </c>
      <c r="N26" s="83">
        <f t="shared" si="2"/>
        <v>0</v>
      </c>
      <c r="O26" s="75" t="str">
        <f t="shared" si="3"/>
        <v/>
      </c>
      <c r="P26" s="75">
        <f t="shared" si="4"/>
        <v>0</v>
      </c>
      <c r="Q26" s="73" t="s">
        <v>781</v>
      </c>
    </row>
    <row r="27" spans="1:29" ht="23.1" customHeight="1" x14ac:dyDescent="0.15">
      <c r="A27" s="69" t="s">
        <v>818</v>
      </c>
      <c r="B27" s="69" t="s">
        <v>756</v>
      </c>
      <c r="C27" s="69" t="s">
        <v>776</v>
      </c>
      <c r="D27" s="73" t="s">
        <v>788</v>
      </c>
      <c r="E27" s="73" t="s">
        <v>789</v>
      </c>
      <c r="F27" s="82" t="s">
        <v>720</v>
      </c>
      <c r="G27" s="74">
        <v>2</v>
      </c>
      <c r="H27" s="75">
        <v>0</v>
      </c>
      <c r="I27" s="83">
        <f t="shared" si="0"/>
        <v>0</v>
      </c>
      <c r="J27" s="75">
        <v>2</v>
      </c>
      <c r="K27" s="75">
        <v>0</v>
      </c>
      <c r="L27" s="83">
        <f t="shared" si="1"/>
        <v>0</v>
      </c>
      <c r="M27" s="75">
        <v>0</v>
      </c>
      <c r="N27" s="83">
        <f t="shared" si="2"/>
        <v>0</v>
      </c>
      <c r="O27" s="75" t="str">
        <f t="shared" si="3"/>
        <v/>
      </c>
      <c r="P27" s="75">
        <f t="shared" si="4"/>
        <v>0</v>
      </c>
      <c r="Q27" s="73" t="s">
        <v>781</v>
      </c>
    </row>
    <row r="28" spans="1:29" ht="23.1" customHeight="1" x14ac:dyDescent="0.15">
      <c r="A28" s="69" t="s">
        <v>819</v>
      </c>
      <c r="B28" s="69" t="s">
        <v>756</v>
      </c>
      <c r="C28" s="69" t="s">
        <v>776</v>
      </c>
      <c r="D28" s="73" t="s">
        <v>791</v>
      </c>
      <c r="E28" s="73" t="s">
        <v>789</v>
      </c>
      <c r="F28" s="82" t="s">
        <v>720</v>
      </c>
      <c r="G28" s="74">
        <v>2</v>
      </c>
      <c r="H28" s="75">
        <v>0</v>
      </c>
      <c r="I28" s="83">
        <f t="shared" si="0"/>
        <v>0</v>
      </c>
      <c r="J28" s="75">
        <v>2</v>
      </c>
      <c r="K28" s="75">
        <v>0</v>
      </c>
      <c r="L28" s="83">
        <f t="shared" si="1"/>
        <v>0</v>
      </c>
      <c r="M28" s="75">
        <v>0</v>
      </c>
      <c r="N28" s="83">
        <f t="shared" si="2"/>
        <v>0</v>
      </c>
      <c r="O28" s="75" t="str">
        <f t="shared" si="3"/>
        <v/>
      </c>
      <c r="P28" s="75">
        <f t="shared" si="4"/>
        <v>0</v>
      </c>
      <c r="Q28" s="73" t="s">
        <v>781</v>
      </c>
    </row>
    <row r="29" spans="1:29" ht="23.1" customHeight="1" x14ac:dyDescent="0.15">
      <c r="A29" s="69" t="s">
        <v>820</v>
      </c>
      <c r="B29" s="69" t="s">
        <v>756</v>
      </c>
      <c r="C29" s="69" t="s">
        <v>776</v>
      </c>
      <c r="D29" s="73" t="s">
        <v>792</v>
      </c>
      <c r="E29" s="73"/>
      <c r="F29" s="82" t="s">
        <v>309</v>
      </c>
      <c r="G29" s="74">
        <v>16</v>
      </c>
      <c r="H29" s="75">
        <v>0</v>
      </c>
      <c r="I29" s="83">
        <f t="shared" si="0"/>
        <v>0</v>
      </c>
      <c r="J29" s="75">
        <v>16</v>
      </c>
      <c r="K29" s="75">
        <v>0</v>
      </c>
      <c r="L29" s="83">
        <f t="shared" si="1"/>
        <v>0</v>
      </c>
      <c r="M29" s="75">
        <v>0</v>
      </c>
      <c r="N29" s="83">
        <f t="shared" si="2"/>
        <v>0</v>
      </c>
      <c r="O29" s="75" t="str">
        <f t="shared" si="3"/>
        <v/>
      </c>
      <c r="P29" s="75">
        <f t="shared" si="4"/>
        <v>0</v>
      </c>
      <c r="Q29" s="73" t="s">
        <v>781</v>
      </c>
    </row>
    <row r="30" spans="1:29" ht="23.1" customHeight="1" x14ac:dyDescent="0.15">
      <c r="A30" s="69" t="s">
        <v>821</v>
      </c>
      <c r="B30" s="69" t="s">
        <v>756</v>
      </c>
      <c r="C30" s="69" t="s">
        <v>776</v>
      </c>
      <c r="D30" s="73" t="s">
        <v>793</v>
      </c>
      <c r="E30" s="73"/>
      <c r="F30" s="82" t="s">
        <v>309</v>
      </c>
      <c r="G30" s="74">
        <v>16</v>
      </c>
      <c r="H30" s="75">
        <v>0</v>
      </c>
      <c r="I30" s="83">
        <f t="shared" si="0"/>
        <v>0</v>
      </c>
      <c r="J30" s="75">
        <v>16</v>
      </c>
      <c r="K30" s="75">
        <v>0</v>
      </c>
      <c r="L30" s="83">
        <f t="shared" si="1"/>
        <v>0</v>
      </c>
      <c r="M30" s="75">
        <v>0</v>
      </c>
      <c r="N30" s="83">
        <f t="shared" si="2"/>
        <v>0</v>
      </c>
      <c r="O30" s="75" t="str">
        <f t="shared" si="3"/>
        <v/>
      </c>
      <c r="P30" s="75">
        <f t="shared" si="4"/>
        <v>0</v>
      </c>
      <c r="Q30" s="73" t="s">
        <v>781</v>
      </c>
    </row>
    <row r="31" spans="1:29" ht="23.1" customHeight="1" x14ac:dyDescent="0.15">
      <c r="A31" s="69" t="s">
        <v>822</v>
      </c>
      <c r="B31" s="69" t="s">
        <v>756</v>
      </c>
      <c r="C31" s="69" t="s">
        <v>776</v>
      </c>
      <c r="D31" s="73" t="s">
        <v>794</v>
      </c>
      <c r="E31" s="73" t="s">
        <v>730</v>
      </c>
      <c r="F31" s="82" t="s">
        <v>318</v>
      </c>
      <c r="G31" s="74">
        <v>1</v>
      </c>
      <c r="H31" s="75">
        <v>0</v>
      </c>
      <c r="I31" s="83">
        <f t="shared" si="0"/>
        <v>0</v>
      </c>
      <c r="J31" s="75">
        <v>1</v>
      </c>
      <c r="K31" s="75">
        <v>0</v>
      </c>
      <c r="L31" s="83">
        <f t="shared" si="1"/>
        <v>0</v>
      </c>
      <c r="M31" s="75">
        <v>0</v>
      </c>
      <c r="N31" s="83">
        <f>TRUNC(G31*M31)</f>
        <v>0</v>
      </c>
      <c r="O31" s="75" t="str">
        <f t="shared" si="3"/>
        <v/>
      </c>
      <c r="P31" s="75">
        <f t="shared" si="4"/>
        <v>0</v>
      </c>
      <c r="Q31" s="73" t="s">
        <v>781</v>
      </c>
    </row>
    <row r="32" spans="1:29" ht="23.1" customHeight="1" x14ac:dyDescent="0.15">
      <c r="A32" s="69" t="s">
        <v>823</v>
      </c>
      <c r="B32" s="69" t="s">
        <v>756</v>
      </c>
      <c r="C32" s="69" t="s">
        <v>776</v>
      </c>
      <c r="D32" s="73" t="s">
        <v>316</v>
      </c>
      <c r="E32" s="73" t="s">
        <v>730</v>
      </c>
      <c r="F32" s="82" t="s">
        <v>318</v>
      </c>
      <c r="G32" s="74">
        <v>1</v>
      </c>
      <c r="H32" s="75">
        <v>828000</v>
      </c>
      <c r="I32" s="83">
        <f t="shared" si="0"/>
        <v>828000</v>
      </c>
      <c r="J32" s="75">
        <v>1</v>
      </c>
      <c r="K32" s="75">
        <v>0</v>
      </c>
      <c r="L32" s="83">
        <f t="shared" si="1"/>
        <v>0</v>
      </c>
      <c r="M32" s="75">
        <v>0</v>
      </c>
      <c r="N32" s="83">
        <f t="shared" si="2"/>
        <v>0</v>
      </c>
      <c r="O32" s="75">
        <f t="shared" si="3"/>
        <v>828000</v>
      </c>
      <c r="P32" s="75">
        <f t="shared" si="4"/>
        <v>828000</v>
      </c>
      <c r="Q32" s="73"/>
    </row>
    <row r="33" spans="1:31" ht="23.1" customHeight="1" x14ac:dyDescent="0.15">
      <c r="A33" s="69" t="s">
        <v>736</v>
      </c>
      <c r="B33" s="69" t="s">
        <v>756</v>
      </c>
      <c r="C33" s="69" t="s">
        <v>737</v>
      </c>
      <c r="D33" s="73" t="s">
        <v>745</v>
      </c>
      <c r="E33" s="73" t="s">
        <v>824</v>
      </c>
      <c r="F33" s="82" t="s">
        <v>309</v>
      </c>
      <c r="G33" s="74">
        <v>2</v>
      </c>
      <c r="H33" s="75">
        <v>2584</v>
      </c>
      <c r="I33" s="83">
        <f t="shared" si="0"/>
        <v>5168</v>
      </c>
      <c r="J33" s="75">
        <v>2</v>
      </c>
      <c r="K33" s="75">
        <v>19704</v>
      </c>
      <c r="L33" s="83">
        <f t="shared" si="1"/>
        <v>39408</v>
      </c>
      <c r="M33" s="75">
        <v>0</v>
      </c>
      <c r="N33" s="83">
        <f t="shared" si="2"/>
        <v>0</v>
      </c>
      <c r="O33" s="75">
        <f t="shared" si="3"/>
        <v>22288</v>
      </c>
      <c r="P33" s="75">
        <f t="shared" si="4"/>
        <v>44576</v>
      </c>
      <c r="Q33" s="73" t="s">
        <v>825</v>
      </c>
    </row>
    <row r="34" spans="1:31" ht="23.1" customHeight="1" x14ac:dyDescent="0.15">
      <c r="A34" s="69" t="s">
        <v>575</v>
      </c>
      <c r="B34" s="69" t="s">
        <v>756</v>
      </c>
      <c r="C34" s="69" t="s">
        <v>576</v>
      </c>
      <c r="D34" s="73" t="s">
        <v>577</v>
      </c>
      <c r="E34" s="73" t="s">
        <v>578</v>
      </c>
      <c r="F34" s="82" t="s">
        <v>372</v>
      </c>
      <c r="G34" s="74">
        <v>1</v>
      </c>
      <c r="H34" s="75">
        <v>5977</v>
      </c>
      <c r="I34" s="83">
        <f>H34</f>
        <v>5977</v>
      </c>
      <c r="J34" s="75">
        <v>1</v>
      </c>
      <c r="K34" s="75"/>
      <c r="L34" s="83">
        <f t="shared" si="1"/>
        <v>0</v>
      </c>
      <c r="M34" s="75"/>
      <c r="N34" s="83">
        <f t="shared" si="2"/>
        <v>0</v>
      </c>
      <c r="O34" s="75">
        <f t="shared" si="3"/>
        <v>5977</v>
      </c>
      <c r="P34" s="75">
        <f t="shared" si="4"/>
        <v>5977</v>
      </c>
      <c r="Q34" s="73"/>
      <c r="AC34" s="78">
        <v>5977</v>
      </c>
      <c r="AD34" s="78">
        <f>TRUNC(SUM(I4:I33))+TRUNC(SUM(N4:N33))</f>
        <v>1227488</v>
      </c>
    </row>
    <row r="35" spans="1:31" ht="23.1" customHeight="1" x14ac:dyDescent="0.15">
      <c r="A35" s="69" t="s">
        <v>366</v>
      </c>
      <c r="B35" s="69" t="s">
        <v>756</v>
      </c>
      <c r="C35" s="69" t="s">
        <v>345</v>
      </c>
      <c r="D35" s="73" t="s">
        <v>346</v>
      </c>
      <c r="E35" s="73" t="s">
        <v>347</v>
      </c>
      <c r="F35" s="82" t="s">
        <v>348</v>
      </c>
      <c r="G35" s="74">
        <v>10</v>
      </c>
      <c r="H35" s="75">
        <v>0</v>
      </c>
      <c r="I35" s="83">
        <f>TRUNC(G35*H35)</f>
        <v>0</v>
      </c>
      <c r="J35" s="75">
        <v>10</v>
      </c>
      <c r="K35" s="75">
        <v>273676</v>
      </c>
      <c r="L35" s="83">
        <f t="shared" si="1"/>
        <v>2736760</v>
      </c>
      <c r="M35" s="75">
        <v>0</v>
      </c>
      <c r="N35" s="83">
        <f t="shared" si="2"/>
        <v>0</v>
      </c>
      <c r="O35" s="75">
        <f t="shared" si="3"/>
        <v>273676</v>
      </c>
      <c r="P35" s="75">
        <f t="shared" si="4"/>
        <v>2736760</v>
      </c>
      <c r="Q35" s="73"/>
      <c r="AE35" s="78">
        <f>L35</f>
        <v>2736760</v>
      </c>
    </row>
    <row r="36" spans="1:31" ht="23.1" customHeight="1" x14ac:dyDescent="0.15">
      <c r="A36" s="69" t="s">
        <v>402</v>
      </c>
      <c r="B36" s="69" t="s">
        <v>756</v>
      </c>
      <c r="C36" s="69" t="s">
        <v>349</v>
      </c>
      <c r="D36" s="73" t="s">
        <v>346</v>
      </c>
      <c r="E36" s="73" t="s">
        <v>350</v>
      </c>
      <c r="F36" s="82" t="s">
        <v>348</v>
      </c>
      <c r="G36" s="74">
        <v>1</v>
      </c>
      <c r="H36" s="75">
        <v>0</v>
      </c>
      <c r="I36" s="83">
        <f>TRUNC(G36*H36)</f>
        <v>0</v>
      </c>
      <c r="J36" s="75">
        <v>1</v>
      </c>
      <c r="K36" s="75">
        <v>304156</v>
      </c>
      <c r="L36" s="83">
        <f t="shared" si="1"/>
        <v>304156</v>
      </c>
      <c r="M36" s="75">
        <v>0</v>
      </c>
      <c r="N36" s="83">
        <f t="shared" si="2"/>
        <v>0</v>
      </c>
      <c r="O36" s="75">
        <f t="shared" si="3"/>
        <v>304156</v>
      </c>
      <c r="P36" s="75">
        <f t="shared" si="4"/>
        <v>304156</v>
      </c>
      <c r="Q36" s="73"/>
      <c r="AE36" s="78">
        <f>L36</f>
        <v>304156</v>
      </c>
    </row>
    <row r="37" spans="1:31" ht="23.1" customHeight="1" x14ac:dyDescent="0.15">
      <c r="A37" s="69" t="s">
        <v>552</v>
      </c>
      <c r="B37" s="69" t="s">
        <v>756</v>
      </c>
      <c r="C37" s="69" t="s">
        <v>553</v>
      </c>
      <c r="D37" s="73" t="s">
        <v>554</v>
      </c>
      <c r="E37" s="73" t="s">
        <v>555</v>
      </c>
      <c r="F37" s="82" t="s">
        <v>372</v>
      </c>
      <c r="G37" s="74">
        <v>1</v>
      </c>
      <c r="H37" s="75">
        <v>91227</v>
      </c>
      <c r="I37" s="83">
        <f>H37</f>
        <v>91227</v>
      </c>
      <c r="J37" s="75">
        <v>1</v>
      </c>
      <c r="K37" s="75"/>
      <c r="L37" s="83">
        <f t="shared" si="1"/>
        <v>0</v>
      </c>
      <c r="M37" s="75"/>
      <c r="N37" s="83">
        <f t="shared" si="2"/>
        <v>0</v>
      </c>
      <c r="O37" s="75">
        <f t="shared" si="3"/>
        <v>91227</v>
      </c>
      <c r="P37" s="75">
        <f t="shared" si="4"/>
        <v>91227</v>
      </c>
      <c r="Q37" s="73"/>
    </row>
    <row r="38" spans="1:31" ht="23.1" customHeight="1" x14ac:dyDescent="0.15">
      <c r="D38" s="73"/>
      <c r="E38" s="73"/>
      <c r="F38" s="82"/>
      <c r="G38" s="74"/>
      <c r="H38" s="75"/>
      <c r="I38" s="83"/>
      <c r="J38" s="75"/>
      <c r="K38" s="75"/>
      <c r="L38" s="83"/>
      <c r="M38" s="75"/>
      <c r="N38" s="83"/>
      <c r="O38" s="75"/>
      <c r="P38" s="75"/>
      <c r="Q38" s="73"/>
      <c r="AC38" s="78">
        <v>91227</v>
      </c>
      <c r="AD38" s="78">
        <f>TRUNC(SUM(L4:L36))</f>
        <v>3080324</v>
      </c>
      <c r="AE38" s="78">
        <f>TRUNC(SUM(AE4:AE37))</f>
        <v>3040916</v>
      </c>
    </row>
    <row r="39" spans="1:31" ht="23.1" customHeight="1" x14ac:dyDescent="0.15">
      <c r="D39" s="73"/>
      <c r="E39" s="73"/>
      <c r="F39" s="82"/>
      <c r="G39" s="74"/>
      <c r="H39" s="75"/>
      <c r="I39" s="83"/>
      <c r="J39" s="75"/>
      <c r="K39" s="75"/>
      <c r="L39" s="83"/>
      <c r="M39" s="75"/>
      <c r="N39" s="83"/>
      <c r="O39" s="75"/>
      <c r="P39" s="75"/>
      <c r="Q39" s="73"/>
    </row>
    <row r="40" spans="1:31" ht="23.1" customHeight="1" x14ac:dyDescent="0.15">
      <c r="D40" s="73"/>
      <c r="E40" s="73"/>
      <c r="F40" s="82"/>
      <c r="G40" s="74"/>
      <c r="H40" s="75"/>
      <c r="I40" s="83"/>
      <c r="J40" s="75"/>
      <c r="K40" s="75"/>
      <c r="L40" s="83"/>
      <c r="M40" s="75"/>
      <c r="N40" s="83"/>
      <c r="O40" s="75"/>
      <c r="P40" s="75"/>
      <c r="Q40" s="73"/>
    </row>
    <row r="41" spans="1:31" ht="23.1" customHeight="1" x14ac:dyDescent="0.15">
      <c r="D41" s="73"/>
      <c r="E41" s="73"/>
      <c r="F41" s="82"/>
      <c r="G41" s="74"/>
      <c r="H41" s="75"/>
      <c r="I41" s="83"/>
      <c r="J41" s="75"/>
      <c r="K41" s="75"/>
      <c r="L41" s="83"/>
      <c r="M41" s="75"/>
      <c r="N41" s="83"/>
      <c r="O41" s="75"/>
      <c r="P41" s="75"/>
      <c r="Q41" s="73"/>
    </row>
    <row r="42" spans="1:31" ht="23.1" customHeight="1" x14ac:dyDescent="0.15">
      <c r="D42" s="73"/>
      <c r="E42" s="73"/>
      <c r="F42" s="82"/>
      <c r="G42" s="74"/>
      <c r="H42" s="75"/>
      <c r="I42" s="83"/>
      <c r="J42" s="75"/>
      <c r="K42" s="75"/>
      <c r="L42" s="83"/>
      <c r="M42" s="75"/>
      <c r="N42" s="83"/>
      <c r="O42" s="75"/>
      <c r="P42" s="75"/>
      <c r="Q42" s="73"/>
    </row>
    <row r="43" spans="1:31" ht="23.1" customHeight="1" x14ac:dyDescent="0.15">
      <c r="D43" s="73"/>
      <c r="E43" s="73"/>
      <c r="F43" s="82"/>
      <c r="G43" s="74"/>
      <c r="H43" s="75"/>
      <c r="I43" s="83"/>
      <c r="J43" s="75"/>
      <c r="K43" s="75"/>
      <c r="L43" s="83"/>
      <c r="M43" s="75"/>
      <c r="N43" s="83"/>
      <c r="O43" s="75"/>
      <c r="P43" s="75"/>
      <c r="Q43" s="73"/>
    </row>
    <row r="44" spans="1:31" ht="23.1" customHeight="1" x14ac:dyDescent="0.15">
      <c r="D44" s="73"/>
      <c r="E44" s="73"/>
      <c r="F44" s="82"/>
      <c r="G44" s="74"/>
      <c r="H44" s="75"/>
      <c r="I44" s="83"/>
      <c r="J44" s="75"/>
      <c r="K44" s="75"/>
      <c r="L44" s="83"/>
      <c r="M44" s="75"/>
      <c r="N44" s="83"/>
      <c r="O44" s="75"/>
      <c r="P44" s="75"/>
      <c r="Q44" s="73"/>
    </row>
    <row r="45" spans="1:31" ht="23.1" customHeight="1" x14ac:dyDescent="0.15">
      <c r="D45" s="73"/>
      <c r="E45" s="73"/>
      <c r="F45" s="82"/>
      <c r="G45" s="74"/>
      <c r="H45" s="75"/>
      <c r="I45" s="83"/>
      <c r="J45" s="75"/>
      <c r="K45" s="75"/>
      <c r="L45" s="83"/>
      <c r="M45" s="75"/>
      <c r="N45" s="83"/>
      <c r="O45" s="75"/>
      <c r="P45" s="75"/>
      <c r="Q45" s="73"/>
    </row>
    <row r="46" spans="1:31" ht="23.1" customHeight="1" x14ac:dyDescent="0.15">
      <c r="D46" s="73"/>
      <c r="E46" s="73"/>
      <c r="F46" s="82"/>
      <c r="G46" s="74"/>
      <c r="H46" s="75"/>
      <c r="I46" s="83"/>
      <c r="J46" s="75"/>
      <c r="K46" s="75"/>
      <c r="L46" s="83"/>
      <c r="M46" s="75"/>
      <c r="N46" s="83"/>
      <c r="O46" s="75"/>
      <c r="P46" s="75"/>
      <c r="Q46" s="73"/>
    </row>
    <row r="47" spans="1:31" ht="23.1" customHeight="1" x14ac:dyDescent="0.15">
      <c r="D47" s="73"/>
      <c r="E47" s="73"/>
      <c r="F47" s="82"/>
      <c r="G47" s="74"/>
      <c r="H47" s="75"/>
      <c r="I47" s="83"/>
      <c r="J47" s="75"/>
      <c r="K47" s="75"/>
      <c r="L47" s="83"/>
      <c r="M47" s="75"/>
      <c r="N47" s="83"/>
      <c r="O47" s="75"/>
      <c r="P47" s="75"/>
      <c r="Q47" s="73"/>
    </row>
    <row r="48" spans="1:31" ht="23.1" customHeight="1" x14ac:dyDescent="0.15">
      <c r="D48" s="73"/>
      <c r="E48" s="73"/>
      <c r="F48" s="82"/>
      <c r="G48" s="74"/>
      <c r="H48" s="75"/>
      <c r="I48" s="83"/>
      <c r="J48" s="75"/>
      <c r="K48" s="75"/>
      <c r="L48" s="83"/>
      <c r="M48" s="75"/>
      <c r="N48" s="83"/>
      <c r="O48" s="75"/>
      <c r="P48" s="75"/>
      <c r="Q48" s="73"/>
    </row>
    <row r="49" spans="2:17" ht="23.1" customHeight="1" x14ac:dyDescent="0.15">
      <c r="D49" s="73"/>
      <c r="E49" s="73"/>
      <c r="F49" s="82"/>
      <c r="G49" s="74"/>
      <c r="H49" s="75"/>
      <c r="I49" s="83"/>
      <c r="J49" s="75"/>
      <c r="K49" s="75"/>
      <c r="L49" s="83"/>
      <c r="M49" s="75"/>
      <c r="N49" s="83"/>
      <c r="O49" s="75"/>
      <c r="P49" s="75"/>
      <c r="Q49" s="73"/>
    </row>
    <row r="50" spans="2:17" ht="23.1" customHeight="1" x14ac:dyDescent="0.15">
      <c r="D50" s="73"/>
      <c r="E50" s="73"/>
      <c r="F50" s="82"/>
      <c r="G50" s="74"/>
      <c r="H50" s="75"/>
      <c r="I50" s="83"/>
      <c r="J50" s="75"/>
      <c r="K50" s="75"/>
      <c r="L50" s="83"/>
      <c r="M50" s="75"/>
      <c r="N50" s="83"/>
      <c r="O50" s="75"/>
      <c r="P50" s="75"/>
      <c r="Q50" s="73"/>
    </row>
    <row r="51" spans="2:17" ht="23.1" customHeight="1" x14ac:dyDescent="0.15">
      <c r="D51" s="73"/>
      <c r="E51" s="73"/>
      <c r="F51" s="82"/>
      <c r="G51" s="74"/>
      <c r="H51" s="75"/>
      <c r="I51" s="83"/>
      <c r="J51" s="75"/>
      <c r="K51" s="75"/>
      <c r="L51" s="83"/>
      <c r="M51" s="75"/>
      <c r="N51" s="83"/>
      <c r="O51" s="75"/>
      <c r="P51" s="75"/>
      <c r="Q51" s="73"/>
    </row>
    <row r="52" spans="2:17" ht="23.1" customHeight="1" x14ac:dyDescent="0.15">
      <c r="D52" s="73"/>
      <c r="E52" s="73"/>
      <c r="F52" s="82"/>
      <c r="G52" s="74"/>
      <c r="H52" s="75"/>
      <c r="I52" s="83"/>
      <c r="J52" s="75"/>
      <c r="K52" s="75"/>
      <c r="L52" s="83"/>
      <c r="M52" s="75"/>
      <c r="N52" s="83"/>
      <c r="O52" s="75"/>
      <c r="P52" s="75"/>
      <c r="Q52" s="73"/>
    </row>
    <row r="53" spans="2:17" ht="23.1" customHeight="1" x14ac:dyDescent="0.15">
      <c r="D53" s="73"/>
      <c r="E53" s="73"/>
      <c r="F53" s="82"/>
      <c r="G53" s="74"/>
      <c r="H53" s="75"/>
      <c r="I53" s="83"/>
      <c r="J53" s="75"/>
      <c r="K53" s="75"/>
      <c r="L53" s="83"/>
      <c r="M53" s="75"/>
      <c r="N53" s="83"/>
      <c r="O53" s="75"/>
      <c r="P53" s="75"/>
      <c r="Q53" s="73"/>
    </row>
    <row r="54" spans="2:17" ht="23.1" customHeight="1" x14ac:dyDescent="0.15">
      <c r="D54" s="73"/>
      <c r="E54" s="73"/>
      <c r="F54" s="82"/>
      <c r="G54" s="74"/>
      <c r="H54" s="75"/>
      <c r="I54" s="83"/>
      <c r="J54" s="75"/>
      <c r="K54" s="75"/>
      <c r="L54" s="83"/>
      <c r="M54" s="75"/>
      <c r="N54" s="83"/>
      <c r="O54" s="75"/>
      <c r="P54" s="75"/>
      <c r="Q54" s="73"/>
    </row>
    <row r="55" spans="2:17" ht="23.1" customHeight="1" x14ac:dyDescent="0.15">
      <c r="B55" s="69" t="s">
        <v>556</v>
      </c>
      <c r="D55" s="73" t="s">
        <v>557</v>
      </c>
      <c r="E55" s="73"/>
      <c r="F55" s="82"/>
      <c r="G55" s="74"/>
      <c r="H55" s="75"/>
      <c r="I55" s="83">
        <f>TRUNC(SUM(I4:I54))</f>
        <v>1324692</v>
      </c>
      <c r="J55" s="75"/>
      <c r="K55" s="75"/>
      <c r="L55" s="83">
        <f>TRUNC(SUM(L4:L54))</f>
        <v>3080324</v>
      </c>
      <c r="M55" s="75"/>
      <c r="N55" s="83">
        <f>TRUNC(SUM(N4:N54))</f>
        <v>0</v>
      </c>
      <c r="O55" s="75" t="str">
        <f>IF((H55+K55+M55)=0, "", (H55+K55+M55))</f>
        <v/>
      </c>
      <c r="P55" s="75">
        <f>TRUNC(SUM(P4:P54))</f>
        <v>4405016</v>
      </c>
      <c r="Q55" s="73"/>
    </row>
  </sheetData>
  <mergeCells count="15">
    <mergeCell ref="D4:Q4"/>
    <mergeCell ref="D1:N1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A98C8-9D60-4187-9F19-338687121314}">
  <dimension ref="A1:AD29"/>
  <sheetViews>
    <sheetView view="pageBreakPreview" zoomScaleNormal="100" zoomScaleSheetLayoutView="100" workbookViewId="0">
      <pane ySplit="3" topLeftCell="A4" activePane="bottomLeft" state="frozen"/>
      <selection activeCell="H11" sqref="H11"/>
      <selection pane="bottomLeft" activeCell="F17" sqref="F17"/>
    </sheetView>
  </sheetViews>
  <sheetFormatPr defaultRowHeight="21.95" customHeight="1" x14ac:dyDescent="0.15"/>
  <cols>
    <col min="1" max="1" width="4.6640625" style="68" hidden="1" customWidth="1"/>
    <col min="2" max="2" width="6.5546875" style="69" hidden="1" customWidth="1"/>
    <col min="3" max="3" width="10.77734375" style="69" hidden="1" customWidth="1"/>
    <col min="4" max="5" width="24.33203125" style="69" customWidth="1"/>
    <col min="6" max="6" width="4.5546875" style="77" customWidth="1"/>
    <col min="7" max="7" width="10.109375" style="77" customWidth="1"/>
    <col min="8" max="8" width="9.33203125" style="77" customWidth="1"/>
    <col min="9" max="9" width="10" style="77" customWidth="1"/>
    <col min="10" max="10" width="5.21875" style="77" customWidth="1"/>
    <col min="11" max="11" width="4.77734375" style="69" hidden="1" customWidth="1"/>
    <col min="12" max="12" width="14.109375" style="77" customWidth="1"/>
    <col min="13" max="13" width="7.21875" style="77" customWidth="1"/>
    <col min="14" max="14" width="5.44140625" style="77" customWidth="1"/>
    <col min="15" max="15" width="8.77734375" style="77" customWidth="1"/>
    <col min="16" max="16" width="2.44140625" style="78" hidden="1" customWidth="1"/>
    <col min="17" max="17" width="1.21875" style="78" hidden="1" customWidth="1"/>
    <col min="18" max="18" width="5.109375" style="78" hidden="1" customWidth="1"/>
    <col min="19" max="19" width="9.21875" style="68" customWidth="1"/>
    <col min="20" max="20" width="11.109375" style="68" customWidth="1"/>
    <col min="21" max="29" width="8.88671875" style="68"/>
    <col min="30" max="55" width="11.77734375" style="68" customWidth="1"/>
    <col min="56" max="256" width="8.88671875" style="68"/>
    <col min="257" max="259" width="0" style="68" hidden="1" customWidth="1"/>
    <col min="260" max="261" width="24.33203125" style="68" customWidth="1"/>
    <col min="262" max="262" width="4.5546875" style="68" customWidth="1"/>
    <col min="263" max="263" width="10.109375" style="68" customWidth="1"/>
    <col min="264" max="264" width="9.33203125" style="68" customWidth="1"/>
    <col min="265" max="265" width="10" style="68" customWidth="1"/>
    <col min="266" max="266" width="5.21875" style="68" customWidth="1"/>
    <col min="267" max="267" width="0" style="68" hidden="1" customWidth="1"/>
    <col min="268" max="268" width="14.109375" style="68" customWidth="1"/>
    <col min="269" max="269" width="7.21875" style="68" customWidth="1"/>
    <col min="270" max="270" width="5.44140625" style="68" customWidth="1"/>
    <col min="271" max="271" width="8.77734375" style="68" customWidth="1"/>
    <col min="272" max="274" width="0" style="68" hidden="1" customWidth="1"/>
    <col min="275" max="275" width="9.21875" style="68" customWidth="1"/>
    <col min="276" max="276" width="11.109375" style="68" customWidth="1"/>
    <col min="277" max="285" width="8.88671875" style="68"/>
    <col min="286" max="311" width="11.77734375" style="68" customWidth="1"/>
    <col min="312" max="512" width="8.88671875" style="68"/>
    <col min="513" max="515" width="0" style="68" hidden="1" customWidth="1"/>
    <col min="516" max="517" width="24.33203125" style="68" customWidth="1"/>
    <col min="518" max="518" width="4.5546875" style="68" customWidth="1"/>
    <col min="519" max="519" width="10.109375" style="68" customWidth="1"/>
    <col min="520" max="520" width="9.33203125" style="68" customWidth="1"/>
    <col min="521" max="521" width="10" style="68" customWidth="1"/>
    <col min="522" max="522" width="5.21875" style="68" customWidth="1"/>
    <col min="523" max="523" width="0" style="68" hidden="1" customWidth="1"/>
    <col min="524" max="524" width="14.109375" style="68" customWidth="1"/>
    <col min="525" max="525" width="7.21875" style="68" customWidth="1"/>
    <col min="526" max="526" width="5.44140625" style="68" customWidth="1"/>
    <col min="527" max="527" width="8.77734375" style="68" customWidth="1"/>
    <col min="528" max="530" width="0" style="68" hidden="1" customWidth="1"/>
    <col min="531" max="531" width="9.21875" style="68" customWidth="1"/>
    <col min="532" max="532" width="11.109375" style="68" customWidth="1"/>
    <col min="533" max="541" width="8.88671875" style="68"/>
    <col min="542" max="567" width="11.77734375" style="68" customWidth="1"/>
    <col min="568" max="768" width="8.88671875" style="68"/>
    <col min="769" max="771" width="0" style="68" hidden="1" customWidth="1"/>
    <col min="772" max="773" width="24.33203125" style="68" customWidth="1"/>
    <col min="774" max="774" width="4.5546875" style="68" customWidth="1"/>
    <col min="775" max="775" width="10.109375" style="68" customWidth="1"/>
    <col min="776" max="776" width="9.33203125" style="68" customWidth="1"/>
    <col min="777" max="777" width="10" style="68" customWidth="1"/>
    <col min="778" max="778" width="5.21875" style="68" customWidth="1"/>
    <col min="779" max="779" width="0" style="68" hidden="1" customWidth="1"/>
    <col min="780" max="780" width="14.109375" style="68" customWidth="1"/>
    <col min="781" max="781" width="7.21875" style="68" customWidth="1"/>
    <col min="782" max="782" width="5.44140625" style="68" customWidth="1"/>
    <col min="783" max="783" width="8.77734375" style="68" customWidth="1"/>
    <col min="784" max="786" width="0" style="68" hidden="1" customWidth="1"/>
    <col min="787" max="787" width="9.21875" style="68" customWidth="1"/>
    <col min="788" max="788" width="11.109375" style="68" customWidth="1"/>
    <col min="789" max="797" width="8.88671875" style="68"/>
    <col min="798" max="823" width="11.77734375" style="68" customWidth="1"/>
    <col min="824" max="1024" width="8.88671875" style="68"/>
    <col min="1025" max="1027" width="0" style="68" hidden="1" customWidth="1"/>
    <col min="1028" max="1029" width="24.33203125" style="68" customWidth="1"/>
    <col min="1030" max="1030" width="4.5546875" style="68" customWidth="1"/>
    <col min="1031" max="1031" width="10.109375" style="68" customWidth="1"/>
    <col min="1032" max="1032" width="9.33203125" style="68" customWidth="1"/>
    <col min="1033" max="1033" width="10" style="68" customWidth="1"/>
    <col min="1034" max="1034" width="5.21875" style="68" customWidth="1"/>
    <col min="1035" max="1035" width="0" style="68" hidden="1" customWidth="1"/>
    <col min="1036" max="1036" width="14.109375" style="68" customWidth="1"/>
    <col min="1037" max="1037" width="7.21875" style="68" customWidth="1"/>
    <col min="1038" max="1038" width="5.44140625" style="68" customWidth="1"/>
    <col min="1039" max="1039" width="8.77734375" style="68" customWidth="1"/>
    <col min="1040" max="1042" width="0" style="68" hidden="1" customWidth="1"/>
    <col min="1043" max="1043" width="9.21875" style="68" customWidth="1"/>
    <col min="1044" max="1044" width="11.109375" style="68" customWidth="1"/>
    <col min="1045" max="1053" width="8.88671875" style="68"/>
    <col min="1054" max="1079" width="11.77734375" style="68" customWidth="1"/>
    <col min="1080" max="1280" width="8.88671875" style="68"/>
    <col min="1281" max="1283" width="0" style="68" hidden="1" customWidth="1"/>
    <col min="1284" max="1285" width="24.33203125" style="68" customWidth="1"/>
    <col min="1286" max="1286" width="4.5546875" style="68" customWidth="1"/>
    <col min="1287" max="1287" width="10.109375" style="68" customWidth="1"/>
    <col min="1288" max="1288" width="9.33203125" style="68" customWidth="1"/>
    <col min="1289" max="1289" width="10" style="68" customWidth="1"/>
    <col min="1290" max="1290" width="5.21875" style="68" customWidth="1"/>
    <col min="1291" max="1291" width="0" style="68" hidden="1" customWidth="1"/>
    <col min="1292" max="1292" width="14.109375" style="68" customWidth="1"/>
    <col min="1293" max="1293" width="7.21875" style="68" customWidth="1"/>
    <col min="1294" max="1294" width="5.44140625" style="68" customWidth="1"/>
    <col min="1295" max="1295" width="8.77734375" style="68" customWidth="1"/>
    <col min="1296" max="1298" width="0" style="68" hidden="1" customWidth="1"/>
    <col min="1299" max="1299" width="9.21875" style="68" customWidth="1"/>
    <col min="1300" max="1300" width="11.109375" style="68" customWidth="1"/>
    <col min="1301" max="1309" width="8.88671875" style="68"/>
    <col min="1310" max="1335" width="11.77734375" style="68" customWidth="1"/>
    <col min="1336" max="1536" width="8.88671875" style="68"/>
    <col min="1537" max="1539" width="0" style="68" hidden="1" customWidth="1"/>
    <col min="1540" max="1541" width="24.33203125" style="68" customWidth="1"/>
    <col min="1542" max="1542" width="4.5546875" style="68" customWidth="1"/>
    <col min="1543" max="1543" width="10.109375" style="68" customWidth="1"/>
    <col min="1544" max="1544" width="9.33203125" style="68" customWidth="1"/>
    <col min="1545" max="1545" width="10" style="68" customWidth="1"/>
    <col min="1546" max="1546" width="5.21875" style="68" customWidth="1"/>
    <col min="1547" max="1547" width="0" style="68" hidden="1" customWidth="1"/>
    <col min="1548" max="1548" width="14.109375" style="68" customWidth="1"/>
    <col min="1549" max="1549" width="7.21875" style="68" customWidth="1"/>
    <col min="1550" max="1550" width="5.44140625" style="68" customWidth="1"/>
    <col min="1551" max="1551" width="8.77734375" style="68" customWidth="1"/>
    <col min="1552" max="1554" width="0" style="68" hidden="1" customWidth="1"/>
    <col min="1555" max="1555" width="9.21875" style="68" customWidth="1"/>
    <col min="1556" max="1556" width="11.109375" style="68" customWidth="1"/>
    <col min="1557" max="1565" width="8.88671875" style="68"/>
    <col min="1566" max="1591" width="11.77734375" style="68" customWidth="1"/>
    <col min="1592" max="1792" width="8.88671875" style="68"/>
    <col min="1793" max="1795" width="0" style="68" hidden="1" customWidth="1"/>
    <col min="1796" max="1797" width="24.33203125" style="68" customWidth="1"/>
    <col min="1798" max="1798" width="4.5546875" style="68" customWidth="1"/>
    <col min="1799" max="1799" width="10.109375" style="68" customWidth="1"/>
    <col min="1800" max="1800" width="9.33203125" style="68" customWidth="1"/>
    <col min="1801" max="1801" width="10" style="68" customWidth="1"/>
    <col min="1802" max="1802" width="5.21875" style="68" customWidth="1"/>
    <col min="1803" max="1803" width="0" style="68" hidden="1" customWidth="1"/>
    <col min="1804" max="1804" width="14.109375" style="68" customWidth="1"/>
    <col min="1805" max="1805" width="7.21875" style="68" customWidth="1"/>
    <col min="1806" max="1806" width="5.44140625" style="68" customWidth="1"/>
    <col min="1807" max="1807" width="8.77734375" style="68" customWidth="1"/>
    <col min="1808" max="1810" width="0" style="68" hidden="1" customWidth="1"/>
    <col min="1811" max="1811" width="9.21875" style="68" customWidth="1"/>
    <col min="1812" max="1812" width="11.109375" style="68" customWidth="1"/>
    <col min="1813" max="1821" width="8.88671875" style="68"/>
    <col min="1822" max="1847" width="11.77734375" style="68" customWidth="1"/>
    <col min="1848" max="2048" width="8.88671875" style="68"/>
    <col min="2049" max="2051" width="0" style="68" hidden="1" customWidth="1"/>
    <col min="2052" max="2053" width="24.33203125" style="68" customWidth="1"/>
    <col min="2054" max="2054" width="4.5546875" style="68" customWidth="1"/>
    <col min="2055" max="2055" width="10.109375" style="68" customWidth="1"/>
    <col min="2056" max="2056" width="9.33203125" style="68" customWidth="1"/>
    <col min="2057" max="2057" width="10" style="68" customWidth="1"/>
    <col min="2058" max="2058" width="5.21875" style="68" customWidth="1"/>
    <col min="2059" max="2059" width="0" style="68" hidden="1" customWidth="1"/>
    <col min="2060" max="2060" width="14.109375" style="68" customWidth="1"/>
    <col min="2061" max="2061" width="7.21875" style="68" customWidth="1"/>
    <col min="2062" max="2062" width="5.44140625" style="68" customWidth="1"/>
    <col min="2063" max="2063" width="8.77734375" style="68" customWidth="1"/>
    <col min="2064" max="2066" width="0" style="68" hidden="1" customWidth="1"/>
    <col min="2067" max="2067" width="9.21875" style="68" customWidth="1"/>
    <col min="2068" max="2068" width="11.109375" style="68" customWidth="1"/>
    <col min="2069" max="2077" width="8.88671875" style="68"/>
    <col min="2078" max="2103" width="11.77734375" style="68" customWidth="1"/>
    <col min="2104" max="2304" width="8.88671875" style="68"/>
    <col min="2305" max="2307" width="0" style="68" hidden="1" customWidth="1"/>
    <col min="2308" max="2309" width="24.33203125" style="68" customWidth="1"/>
    <col min="2310" max="2310" width="4.5546875" style="68" customWidth="1"/>
    <col min="2311" max="2311" width="10.109375" style="68" customWidth="1"/>
    <col min="2312" max="2312" width="9.33203125" style="68" customWidth="1"/>
    <col min="2313" max="2313" width="10" style="68" customWidth="1"/>
    <col min="2314" max="2314" width="5.21875" style="68" customWidth="1"/>
    <col min="2315" max="2315" width="0" style="68" hidden="1" customWidth="1"/>
    <col min="2316" max="2316" width="14.109375" style="68" customWidth="1"/>
    <col min="2317" max="2317" width="7.21875" style="68" customWidth="1"/>
    <col min="2318" max="2318" width="5.44140625" style="68" customWidth="1"/>
    <col min="2319" max="2319" width="8.77734375" style="68" customWidth="1"/>
    <col min="2320" max="2322" width="0" style="68" hidden="1" customWidth="1"/>
    <col min="2323" max="2323" width="9.21875" style="68" customWidth="1"/>
    <col min="2324" max="2324" width="11.109375" style="68" customWidth="1"/>
    <col min="2325" max="2333" width="8.88671875" style="68"/>
    <col min="2334" max="2359" width="11.77734375" style="68" customWidth="1"/>
    <col min="2360" max="2560" width="8.88671875" style="68"/>
    <col min="2561" max="2563" width="0" style="68" hidden="1" customWidth="1"/>
    <col min="2564" max="2565" width="24.33203125" style="68" customWidth="1"/>
    <col min="2566" max="2566" width="4.5546875" style="68" customWidth="1"/>
    <col min="2567" max="2567" width="10.109375" style="68" customWidth="1"/>
    <col min="2568" max="2568" width="9.33203125" style="68" customWidth="1"/>
    <col min="2569" max="2569" width="10" style="68" customWidth="1"/>
    <col min="2570" max="2570" width="5.21875" style="68" customWidth="1"/>
    <col min="2571" max="2571" width="0" style="68" hidden="1" customWidth="1"/>
    <col min="2572" max="2572" width="14.109375" style="68" customWidth="1"/>
    <col min="2573" max="2573" width="7.21875" style="68" customWidth="1"/>
    <col min="2574" max="2574" width="5.44140625" style="68" customWidth="1"/>
    <col min="2575" max="2575" width="8.77734375" style="68" customWidth="1"/>
    <col min="2576" max="2578" width="0" style="68" hidden="1" customWidth="1"/>
    <col min="2579" max="2579" width="9.21875" style="68" customWidth="1"/>
    <col min="2580" max="2580" width="11.109375" style="68" customWidth="1"/>
    <col min="2581" max="2589" width="8.88671875" style="68"/>
    <col min="2590" max="2615" width="11.77734375" style="68" customWidth="1"/>
    <col min="2616" max="2816" width="8.88671875" style="68"/>
    <col min="2817" max="2819" width="0" style="68" hidden="1" customWidth="1"/>
    <col min="2820" max="2821" width="24.33203125" style="68" customWidth="1"/>
    <col min="2822" max="2822" width="4.5546875" style="68" customWidth="1"/>
    <col min="2823" max="2823" width="10.109375" style="68" customWidth="1"/>
    <col min="2824" max="2824" width="9.33203125" style="68" customWidth="1"/>
    <col min="2825" max="2825" width="10" style="68" customWidth="1"/>
    <col min="2826" max="2826" width="5.21875" style="68" customWidth="1"/>
    <col min="2827" max="2827" width="0" style="68" hidden="1" customWidth="1"/>
    <col min="2828" max="2828" width="14.109375" style="68" customWidth="1"/>
    <col min="2829" max="2829" width="7.21875" style="68" customWidth="1"/>
    <col min="2830" max="2830" width="5.44140625" style="68" customWidth="1"/>
    <col min="2831" max="2831" width="8.77734375" style="68" customWidth="1"/>
    <col min="2832" max="2834" width="0" style="68" hidden="1" customWidth="1"/>
    <col min="2835" max="2835" width="9.21875" style="68" customWidth="1"/>
    <col min="2836" max="2836" width="11.109375" style="68" customWidth="1"/>
    <col min="2837" max="2845" width="8.88671875" style="68"/>
    <col min="2846" max="2871" width="11.77734375" style="68" customWidth="1"/>
    <col min="2872" max="3072" width="8.88671875" style="68"/>
    <col min="3073" max="3075" width="0" style="68" hidden="1" customWidth="1"/>
    <col min="3076" max="3077" width="24.33203125" style="68" customWidth="1"/>
    <col min="3078" max="3078" width="4.5546875" style="68" customWidth="1"/>
    <col min="3079" max="3079" width="10.109375" style="68" customWidth="1"/>
    <col min="3080" max="3080" width="9.33203125" style="68" customWidth="1"/>
    <col min="3081" max="3081" width="10" style="68" customWidth="1"/>
    <col min="3082" max="3082" width="5.21875" style="68" customWidth="1"/>
    <col min="3083" max="3083" width="0" style="68" hidden="1" customWidth="1"/>
    <col min="3084" max="3084" width="14.109375" style="68" customWidth="1"/>
    <col min="3085" max="3085" width="7.21875" style="68" customWidth="1"/>
    <col min="3086" max="3086" width="5.44140625" style="68" customWidth="1"/>
    <col min="3087" max="3087" width="8.77734375" style="68" customWidth="1"/>
    <col min="3088" max="3090" width="0" style="68" hidden="1" customWidth="1"/>
    <col min="3091" max="3091" width="9.21875" style="68" customWidth="1"/>
    <col min="3092" max="3092" width="11.109375" style="68" customWidth="1"/>
    <col min="3093" max="3101" width="8.88671875" style="68"/>
    <col min="3102" max="3127" width="11.77734375" style="68" customWidth="1"/>
    <col min="3128" max="3328" width="8.88671875" style="68"/>
    <col min="3329" max="3331" width="0" style="68" hidden="1" customWidth="1"/>
    <col min="3332" max="3333" width="24.33203125" style="68" customWidth="1"/>
    <col min="3334" max="3334" width="4.5546875" style="68" customWidth="1"/>
    <col min="3335" max="3335" width="10.109375" style="68" customWidth="1"/>
    <col min="3336" max="3336" width="9.33203125" style="68" customWidth="1"/>
    <col min="3337" max="3337" width="10" style="68" customWidth="1"/>
    <col min="3338" max="3338" width="5.21875" style="68" customWidth="1"/>
    <col min="3339" max="3339" width="0" style="68" hidden="1" customWidth="1"/>
    <col min="3340" max="3340" width="14.109375" style="68" customWidth="1"/>
    <col min="3341" max="3341" width="7.21875" style="68" customWidth="1"/>
    <col min="3342" max="3342" width="5.44140625" style="68" customWidth="1"/>
    <col min="3343" max="3343" width="8.77734375" style="68" customWidth="1"/>
    <col min="3344" max="3346" width="0" style="68" hidden="1" customWidth="1"/>
    <col min="3347" max="3347" width="9.21875" style="68" customWidth="1"/>
    <col min="3348" max="3348" width="11.109375" style="68" customWidth="1"/>
    <col min="3349" max="3357" width="8.88671875" style="68"/>
    <col min="3358" max="3383" width="11.77734375" style="68" customWidth="1"/>
    <col min="3384" max="3584" width="8.88671875" style="68"/>
    <col min="3585" max="3587" width="0" style="68" hidden="1" customWidth="1"/>
    <col min="3588" max="3589" width="24.33203125" style="68" customWidth="1"/>
    <col min="3590" max="3590" width="4.5546875" style="68" customWidth="1"/>
    <col min="3591" max="3591" width="10.109375" style="68" customWidth="1"/>
    <col min="3592" max="3592" width="9.33203125" style="68" customWidth="1"/>
    <col min="3593" max="3593" width="10" style="68" customWidth="1"/>
    <col min="3594" max="3594" width="5.21875" style="68" customWidth="1"/>
    <col min="3595" max="3595" width="0" style="68" hidden="1" customWidth="1"/>
    <col min="3596" max="3596" width="14.109375" style="68" customWidth="1"/>
    <col min="3597" max="3597" width="7.21875" style="68" customWidth="1"/>
    <col min="3598" max="3598" width="5.44140625" style="68" customWidth="1"/>
    <col min="3599" max="3599" width="8.77734375" style="68" customWidth="1"/>
    <col min="3600" max="3602" width="0" style="68" hidden="1" customWidth="1"/>
    <col min="3603" max="3603" width="9.21875" style="68" customWidth="1"/>
    <col min="3604" max="3604" width="11.109375" style="68" customWidth="1"/>
    <col min="3605" max="3613" width="8.88671875" style="68"/>
    <col min="3614" max="3639" width="11.77734375" style="68" customWidth="1"/>
    <col min="3640" max="3840" width="8.88671875" style="68"/>
    <col min="3841" max="3843" width="0" style="68" hidden="1" customWidth="1"/>
    <col min="3844" max="3845" width="24.33203125" style="68" customWidth="1"/>
    <col min="3846" max="3846" width="4.5546875" style="68" customWidth="1"/>
    <col min="3847" max="3847" width="10.109375" style="68" customWidth="1"/>
    <col min="3848" max="3848" width="9.33203125" style="68" customWidth="1"/>
    <col min="3849" max="3849" width="10" style="68" customWidth="1"/>
    <col min="3850" max="3850" width="5.21875" style="68" customWidth="1"/>
    <col min="3851" max="3851" width="0" style="68" hidden="1" customWidth="1"/>
    <col min="3852" max="3852" width="14.109375" style="68" customWidth="1"/>
    <col min="3853" max="3853" width="7.21875" style="68" customWidth="1"/>
    <col min="3854" max="3854" width="5.44140625" style="68" customWidth="1"/>
    <col min="3855" max="3855" width="8.77734375" style="68" customWidth="1"/>
    <col min="3856" max="3858" width="0" style="68" hidden="1" customWidth="1"/>
    <col min="3859" max="3859" width="9.21875" style="68" customWidth="1"/>
    <col min="3860" max="3860" width="11.109375" style="68" customWidth="1"/>
    <col min="3861" max="3869" width="8.88671875" style="68"/>
    <col min="3870" max="3895" width="11.77734375" style="68" customWidth="1"/>
    <col min="3896" max="4096" width="8.88671875" style="68"/>
    <col min="4097" max="4099" width="0" style="68" hidden="1" customWidth="1"/>
    <col min="4100" max="4101" width="24.33203125" style="68" customWidth="1"/>
    <col min="4102" max="4102" width="4.5546875" style="68" customWidth="1"/>
    <col min="4103" max="4103" width="10.109375" style="68" customWidth="1"/>
    <col min="4104" max="4104" width="9.33203125" style="68" customWidth="1"/>
    <col min="4105" max="4105" width="10" style="68" customWidth="1"/>
    <col min="4106" max="4106" width="5.21875" style="68" customWidth="1"/>
    <col min="4107" max="4107" width="0" style="68" hidden="1" customWidth="1"/>
    <col min="4108" max="4108" width="14.109375" style="68" customWidth="1"/>
    <col min="4109" max="4109" width="7.21875" style="68" customWidth="1"/>
    <col min="4110" max="4110" width="5.44140625" style="68" customWidth="1"/>
    <col min="4111" max="4111" width="8.77734375" style="68" customWidth="1"/>
    <col min="4112" max="4114" width="0" style="68" hidden="1" customWidth="1"/>
    <col min="4115" max="4115" width="9.21875" style="68" customWidth="1"/>
    <col min="4116" max="4116" width="11.109375" style="68" customWidth="1"/>
    <col min="4117" max="4125" width="8.88671875" style="68"/>
    <col min="4126" max="4151" width="11.77734375" style="68" customWidth="1"/>
    <col min="4152" max="4352" width="8.88671875" style="68"/>
    <col min="4353" max="4355" width="0" style="68" hidden="1" customWidth="1"/>
    <col min="4356" max="4357" width="24.33203125" style="68" customWidth="1"/>
    <col min="4358" max="4358" width="4.5546875" style="68" customWidth="1"/>
    <col min="4359" max="4359" width="10.109375" style="68" customWidth="1"/>
    <col min="4360" max="4360" width="9.33203125" style="68" customWidth="1"/>
    <col min="4361" max="4361" width="10" style="68" customWidth="1"/>
    <col min="4362" max="4362" width="5.21875" style="68" customWidth="1"/>
    <col min="4363" max="4363" width="0" style="68" hidden="1" customWidth="1"/>
    <col min="4364" max="4364" width="14.109375" style="68" customWidth="1"/>
    <col min="4365" max="4365" width="7.21875" style="68" customWidth="1"/>
    <col min="4366" max="4366" width="5.44140625" style="68" customWidth="1"/>
    <col min="4367" max="4367" width="8.77734375" style="68" customWidth="1"/>
    <col min="4368" max="4370" width="0" style="68" hidden="1" customWidth="1"/>
    <col min="4371" max="4371" width="9.21875" style="68" customWidth="1"/>
    <col min="4372" max="4372" width="11.109375" style="68" customWidth="1"/>
    <col min="4373" max="4381" width="8.88671875" style="68"/>
    <col min="4382" max="4407" width="11.77734375" style="68" customWidth="1"/>
    <col min="4408" max="4608" width="8.88671875" style="68"/>
    <col min="4609" max="4611" width="0" style="68" hidden="1" customWidth="1"/>
    <col min="4612" max="4613" width="24.33203125" style="68" customWidth="1"/>
    <col min="4614" max="4614" width="4.5546875" style="68" customWidth="1"/>
    <col min="4615" max="4615" width="10.109375" style="68" customWidth="1"/>
    <col min="4616" max="4616" width="9.33203125" style="68" customWidth="1"/>
    <col min="4617" max="4617" width="10" style="68" customWidth="1"/>
    <col min="4618" max="4618" width="5.21875" style="68" customWidth="1"/>
    <col min="4619" max="4619" width="0" style="68" hidden="1" customWidth="1"/>
    <col min="4620" max="4620" width="14.109375" style="68" customWidth="1"/>
    <col min="4621" max="4621" width="7.21875" style="68" customWidth="1"/>
    <col min="4622" max="4622" width="5.44140625" style="68" customWidth="1"/>
    <col min="4623" max="4623" width="8.77734375" style="68" customWidth="1"/>
    <col min="4624" max="4626" width="0" style="68" hidden="1" customWidth="1"/>
    <col min="4627" max="4627" width="9.21875" style="68" customWidth="1"/>
    <col min="4628" max="4628" width="11.109375" style="68" customWidth="1"/>
    <col min="4629" max="4637" width="8.88671875" style="68"/>
    <col min="4638" max="4663" width="11.77734375" style="68" customWidth="1"/>
    <col min="4664" max="4864" width="8.88671875" style="68"/>
    <col min="4865" max="4867" width="0" style="68" hidden="1" customWidth="1"/>
    <col min="4868" max="4869" width="24.33203125" style="68" customWidth="1"/>
    <col min="4870" max="4870" width="4.5546875" style="68" customWidth="1"/>
    <col min="4871" max="4871" width="10.109375" style="68" customWidth="1"/>
    <col min="4872" max="4872" width="9.33203125" style="68" customWidth="1"/>
    <col min="4873" max="4873" width="10" style="68" customWidth="1"/>
    <col min="4874" max="4874" width="5.21875" style="68" customWidth="1"/>
    <col min="4875" max="4875" width="0" style="68" hidden="1" customWidth="1"/>
    <col min="4876" max="4876" width="14.109375" style="68" customWidth="1"/>
    <col min="4877" max="4877" width="7.21875" style="68" customWidth="1"/>
    <col min="4878" max="4878" width="5.44140625" style="68" customWidth="1"/>
    <col min="4879" max="4879" width="8.77734375" style="68" customWidth="1"/>
    <col min="4880" max="4882" width="0" style="68" hidden="1" customWidth="1"/>
    <col min="4883" max="4883" width="9.21875" style="68" customWidth="1"/>
    <col min="4884" max="4884" width="11.109375" style="68" customWidth="1"/>
    <col min="4885" max="4893" width="8.88671875" style="68"/>
    <col min="4894" max="4919" width="11.77734375" style="68" customWidth="1"/>
    <col min="4920" max="5120" width="8.88671875" style="68"/>
    <col min="5121" max="5123" width="0" style="68" hidden="1" customWidth="1"/>
    <col min="5124" max="5125" width="24.33203125" style="68" customWidth="1"/>
    <col min="5126" max="5126" width="4.5546875" style="68" customWidth="1"/>
    <col min="5127" max="5127" width="10.109375" style="68" customWidth="1"/>
    <col min="5128" max="5128" width="9.33203125" style="68" customWidth="1"/>
    <col min="5129" max="5129" width="10" style="68" customWidth="1"/>
    <col min="5130" max="5130" width="5.21875" style="68" customWidth="1"/>
    <col min="5131" max="5131" width="0" style="68" hidden="1" customWidth="1"/>
    <col min="5132" max="5132" width="14.109375" style="68" customWidth="1"/>
    <col min="5133" max="5133" width="7.21875" style="68" customWidth="1"/>
    <col min="5134" max="5134" width="5.44140625" style="68" customWidth="1"/>
    <col min="5135" max="5135" width="8.77734375" style="68" customWidth="1"/>
    <col min="5136" max="5138" width="0" style="68" hidden="1" customWidth="1"/>
    <col min="5139" max="5139" width="9.21875" style="68" customWidth="1"/>
    <col min="5140" max="5140" width="11.109375" style="68" customWidth="1"/>
    <col min="5141" max="5149" width="8.88671875" style="68"/>
    <col min="5150" max="5175" width="11.77734375" style="68" customWidth="1"/>
    <col min="5176" max="5376" width="8.88671875" style="68"/>
    <col min="5377" max="5379" width="0" style="68" hidden="1" customWidth="1"/>
    <col min="5380" max="5381" width="24.33203125" style="68" customWidth="1"/>
    <col min="5382" max="5382" width="4.5546875" style="68" customWidth="1"/>
    <col min="5383" max="5383" width="10.109375" style="68" customWidth="1"/>
    <col min="5384" max="5384" width="9.33203125" style="68" customWidth="1"/>
    <col min="5385" max="5385" width="10" style="68" customWidth="1"/>
    <col min="5386" max="5386" width="5.21875" style="68" customWidth="1"/>
    <col min="5387" max="5387" width="0" style="68" hidden="1" customWidth="1"/>
    <col min="5388" max="5388" width="14.109375" style="68" customWidth="1"/>
    <col min="5389" max="5389" width="7.21875" style="68" customWidth="1"/>
    <col min="5390" max="5390" width="5.44140625" style="68" customWidth="1"/>
    <col min="5391" max="5391" width="8.77734375" style="68" customWidth="1"/>
    <col min="5392" max="5394" width="0" style="68" hidden="1" customWidth="1"/>
    <col min="5395" max="5395" width="9.21875" style="68" customWidth="1"/>
    <col min="5396" max="5396" width="11.109375" style="68" customWidth="1"/>
    <col min="5397" max="5405" width="8.88671875" style="68"/>
    <col min="5406" max="5431" width="11.77734375" style="68" customWidth="1"/>
    <col min="5432" max="5632" width="8.88671875" style="68"/>
    <col min="5633" max="5635" width="0" style="68" hidden="1" customWidth="1"/>
    <col min="5636" max="5637" width="24.33203125" style="68" customWidth="1"/>
    <col min="5638" max="5638" width="4.5546875" style="68" customWidth="1"/>
    <col min="5639" max="5639" width="10.109375" style="68" customWidth="1"/>
    <col min="5640" max="5640" width="9.33203125" style="68" customWidth="1"/>
    <col min="5641" max="5641" width="10" style="68" customWidth="1"/>
    <col min="5642" max="5642" width="5.21875" style="68" customWidth="1"/>
    <col min="5643" max="5643" width="0" style="68" hidden="1" customWidth="1"/>
    <col min="5644" max="5644" width="14.109375" style="68" customWidth="1"/>
    <col min="5645" max="5645" width="7.21875" style="68" customWidth="1"/>
    <col min="5646" max="5646" width="5.44140625" style="68" customWidth="1"/>
    <col min="5647" max="5647" width="8.77734375" style="68" customWidth="1"/>
    <col min="5648" max="5650" width="0" style="68" hidden="1" customWidth="1"/>
    <col min="5651" max="5651" width="9.21875" style="68" customWidth="1"/>
    <col min="5652" max="5652" width="11.109375" style="68" customWidth="1"/>
    <col min="5653" max="5661" width="8.88671875" style="68"/>
    <col min="5662" max="5687" width="11.77734375" style="68" customWidth="1"/>
    <col min="5688" max="5888" width="8.88671875" style="68"/>
    <col min="5889" max="5891" width="0" style="68" hidden="1" customWidth="1"/>
    <col min="5892" max="5893" width="24.33203125" style="68" customWidth="1"/>
    <col min="5894" max="5894" width="4.5546875" style="68" customWidth="1"/>
    <col min="5895" max="5895" width="10.109375" style="68" customWidth="1"/>
    <col min="5896" max="5896" width="9.33203125" style="68" customWidth="1"/>
    <col min="5897" max="5897" width="10" style="68" customWidth="1"/>
    <col min="5898" max="5898" width="5.21875" style="68" customWidth="1"/>
    <col min="5899" max="5899" width="0" style="68" hidden="1" customWidth="1"/>
    <col min="5900" max="5900" width="14.109375" style="68" customWidth="1"/>
    <col min="5901" max="5901" width="7.21875" style="68" customWidth="1"/>
    <col min="5902" max="5902" width="5.44140625" style="68" customWidth="1"/>
    <col min="5903" max="5903" width="8.77734375" style="68" customWidth="1"/>
    <col min="5904" max="5906" width="0" style="68" hidden="1" customWidth="1"/>
    <col min="5907" max="5907" width="9.21875" style="68" customWidth="1"/>
    <col min="5908" max="5908" width="11.109375" style="68" customWidth="1"/>
    <col min="5909" max="5917" width="8.88671875" style="68"/>
    <col min="5918" max="5943" width="11.77734375" style="68" customWidth="1"/>
    <col min="5944" max="6144" width="8.88671875" style="68"/>
    <col min="6145" max="6147" width="0" style="68" hidden="1" customWidth="1"/>
    <col min="6148" max="6149" width="24.33203125" style="68" customWidth="1"/>
    <col min="6150" max="6150" width="4.5546875" style="68" customWidth="1"/>
    <col min="6151" max="6151" width="10.109375" style="68" customWidth="1"/>
    <col min="6152" max="6152" width="9.33203125" style="68" customWidth="1"/>
    <col min="6153" max="6153" width="10" style="68" customWidth="1"/>
    <col min="6154" max="6154" width="5.21875" style="68" customWidth="1"/>
    <col min="6155" max="6155" width="0" style="68" hidden="1" customWidth="1"/>
    <col min="6156" max="6156" width="14.109375" style="68" customWidth="1"/>
    <col min="6157" max="6157" width="7.21875" style="68" customWidth="1"/>
    <col min="6158" max="6158" width="5.44140625" style="68" customWidth="1"/>
    <col min="6159" max="6159" width="8.77734375" style="68" customWidth="1"/>
    <col min="6160" max="6162" width="0" style="68" hidden="1" customWidth="1"/>
    <col min="6163" max="6163" width="9.21875" style="68" customWidth="1"/>
    <col min="6164" max="6164" width="11.109375" style="68" customWidth="1"/>
    <col min="6165" max="6173" width="8.88671875" style="68"/>
    <col min="6174" max="6199" width="11.77734375" style="68" customWidth="1"/>
    <col min="6200" max="6400" width="8.88671875" style="68"/>
    <col min="6401" max="6403" width="0" style="68" hidden="1" customWidth="1"/>
    <col min="6404" max="6405" width="24.33203125" style="68" customWidth="1"/>
    <col min="6406" max="6406" width="4.5546875" style="68" customWidth="1"/>
    <col min="6407" max="6407" width="10.109375" style="68" customWidth="1"/>
    <col min="6408" max="6408" width="9.33203125" style="68" customWidth="1"/>
    <col min="6409" max="6409" width="10" style="68" customWidth="1"/>
    <col min="6410" max="6410" width="5.21875" style="68" customWidth="1"/>
    <col min="6411" max="6411" width="0" style="68" hidden="1" customWidth="1"/>
    <col min="6412" max="6412" width="14.109375" style="68" customWidth="1"/>
    <col min="6413" max="6413" width="7.21875" style="68" customWidth="1"/>
    <col min="6414" max="6414" width="5.44140625" style="68" customWidth="1"/>
    <col min="6415" max="6415" width="8.77734375" style="68" customWidth="1"/>
    <col min="6416" max="6418" width="0" style="68" hidden="1" customWidth="1"/>
    <col min="6419" max="6419" width="9.21875" style="68" customWidth="1"/>
    <col min="6420" max="6420" width="11.109375" style="68" customWidth="1"/>
    <col min="6421" max="6429" width="8.88671875" style="68"/>
    <col min="6430" max="6455" width="11.77734375" style="68" customWidth="1"/>
    <col min="6456" max="6656" width="8.88671875" style="68"/>
    <col min="6657" max="6659" width="0" style="68" hidden="1" customWidth="1"/>
    <col min="6660" max="6661" width="24.33203125" style="68" customWidth="1"/>
    <col min="6662" max="6662" width="4.5546875" style="68" customWidth="1"/>
    <col min="6663" max="6663" width="10.109375" style="68" customWidth="1"/>
    <col min="6664" max="6664" width="9.33203125" style="68" customWidth="1"/>
    <col min="6665" max="6665" width="10" style="68" customWidth="1"/>
    <col min="6666" max="6666" width="5.21875" style="68" customWidth="1"/>
    <col min="6667" max="6667" width="0" style="68" hidden="1" customWidth="1"/>
    <col min="6668" max="6668" width="14.109375" style="68" customWidth="1"/>
    <col min="6669" max="6669" width="7.21875" style="68" customWidth="1"/>
    <col min="6670" max="6670" width="5.44140625" style="68" customWidth="1"/>
    <col min="6671" max="6671" width="8.77734375" style="68" customWidth="1"/>
    <col min="6672" max="6674" width="0" style="68" hidden="1" customWidth="1"/>
    <col min="6675" max="6675" width="9.21875" style="68" customWidth="1"/>
    <col min="6676" max="6676" width="11.109375" style="68" customWidth="1"/>
    <col min="6677" max="6685" width="8.88671875" style="68"/>
    <col min="6686" max="6711" width="11.77734375" style="68" customWidth="1"/>
    <col min="6712" max="6912" width="8.88671875" style="68"/>
    <col min="6913" max="6915" width="0" style="68" hidden="1" customWidth="1"/>
    <col min="6916" max="6917" width="24.33203125" style="68" customWidth="1"/>
    <col min="6918" max="6918" width="4.5546875" style="68" customWidth="1"/>
    <col min="6919" max="6919" width="10.109375" style="68" customWidth="1"/>
    <col min="6920" max="6920" width="9.33203125" style="68" customWidth="1"/>
    <col min="6921" max="6921" width="10" style="68" customWidth="1"/>
    <col min="6922" max="6922" width="5.21875" style="68" customWidth="1"/>
    <col min="6923" max="6923" width="0" style="68" hidden="1" customWidth="1"/>
    <col min="6924" max="6924" width="14.109375" style="68" customWidth="1"/>
    <col min="6925" max="6925" width="7.21875" style="68" customWidth="1"/>
    <col min="6926" max="6926" width="5.44140625" style="68" customWidth="1"/>
    <col min="6927" max="6927" width="8.77734375" style="68" customWidth="1"/>
    <col min="6928" max="6930" width="0" style="68" hidden="1" customWidth="1"/>
    <col min="6931" max="6931" width="9.21875" style="68" customWidth="1"/>
    <col min="6932" max="6932" width="11.109375" style="68" customWidth="1"/>
    <col min="6933" max="6941" width="8.88671875" style="68"/>
    <col min="6942" max="6967" width="11.77734375" style="68" customWidth="1"/>
    <col min="6968" max="7168" width="8.88671875" style="68"/>
    <col min="7169" max="7171" width="0" style="68" hidden="1" customWidth="1"/>
    <col min="7172" max="7173" width="24.33203125" style="68" customWidth="1"/>
    <col min="7174" max="7174" width="4.5546875" style="68" customWidth="1"/>
    <col min="7175" max="7175" width="10.109375" style="68" customWidth="1"/>
    <col min="7176" max="7176" width="9.33203125" style="68" customWidth="1"/>
    <col min="7177" max="7177" width="10" style="68" customWidth="1"/>
    <col min="7178" max="7178" width="5.21875" style="68" customWidth="1"/>
    <col min="7179" max="7179" width="0" style="68" hidden="1" customWidth="1"/>
    <col min="7180" max="7180" width="14.109375" style="68" customWidth="1"/>
    <col min="7181" max="7181" width="7.21875" style="68" customWidth="1"/>
    <col min="7182" max="7182" width="5.44140625" style="68" customWidth="1"/>
    <col min="7183" max="7183" width="8.77734375" style="68" customWidth="1"/>
    <col min="7184" max="7186" width="0" style="68" hidden="1" customWidth="1"/>
    <col min="7187" max="7187" width="9.21875" style="68" customWidth="1"/>
    <col min="7188" max="7188" width="11.109375" style="68" customWidth="1"/>
    <col min="7189" max="7197" width="8.88671875" style="68"/>
    <col min="7198" max="7223" width="11.77734375" style="68" customWidth="1"/>
    <col min="7224" max="7424" width="8.88671875" style="68"/>
    <col min="7425" max="7427" width="0" style="68" hidden="1" customWidth="1"/>
    <col min="7428" max="7429" width="24.33203125" style="68" customWidth="1"/>
    <col min="7430" max="7430" width="4.5546875" style="68" customWidth="1"/>
    <col min="7431" max="7431" width="10.109375" style="68" customWidth="1"/>
    <col min="7432" max="7432" width="9.33203125" style="68" customWidth="1"/>
    <col min="7433" max="7433" width="10" style="68" customWidth="1"/>
    <col min="7434" max="7434" width="5.21875" style="68" customWidth="1"/>
    <col min="7435" max="7435" width="0" style="68" hidden="1" customWidth="1"/>
    <col min="7436" max="7436" width="14.109375" style="68" customWidth="1"/>
    <col min="7437" max="7437" width="7.21875" style="68" customWidth="1"/>
    <col min="7438" max="7438" width="5.44140625" style="68" customWidth="1"/>
    <col min="7439" max="7439" width="8.77734375" style="68" customWidth="1"/>
    <col min="7440" max="7442" width="0" style="68" hidden="1" customWidth="1"/>
    <col min="7443" max="7443" width="9.21875" style="68" customWidth="1"/>
    <col min="7444" max="7444" width="11.109375" style="68" customWidth="1"/>
    <col min="7445" max="7453" width="8.88671875" style="68"/>
    <col min="7454" max="7479" width="11.77734375" style="68" customWidth="1"/>
    <col min="7480" max="7680" width="8.88671875" style="68"/>
    <col min="7681" max="7683" width="0" style="68" hidden="1" customWidth="1"/>
    <col min="7684" max="7685" width="24.33203125" style="68" customWidth="1"/>
    <col min="7686" max="7686" width="4.5546875" style="68" customWidth="1"/>
    <col min="7687" max="7687" width="10.109375" style="68" customWidth="1"/>
    <col min="7688" max="7688" width="9.33203125" style="68" customWidth="1"/>
    <col min="7689" max="7689" width="10" style="68" customWidth="1"/>
    <col min="7690" max="7690" width="5.21875" style="68" customWidth="1"/>
    <col min="7691" max="7691" width="0" style="68" hidden="1" customWidth="1"/>
    <col min="7692" max="7692" width="14.109375" style="68" customWidth="1"/>
    <col min="7693" max="7693" width="7.21875" style="68" customWidth="1"/>
    <col min="7694" max="7694" width="5.44140625" style="68" customWidth="1"/>
    <col min="7695" max="7695" width="8.77734375" style="68" customWidth="1"/>
    <col min="7696" max="7698" width="0" style="68" hidden="1" customWidth="1"/>
    <col min="7699" max="7699" width="9.21875" style="68" customWidth="1"/>
    <col min="7700" max="7700" width="11.109375" style="68" customWidth="1"/>
    <col min="7701" max="7709" width="8.88671875" style="68"/>
    <col min="7710" max="7735" width="11.77734375" style="68" customWidth="1"/>
    <col min="7736" max="7936" width="8.88671875" style="68"/>
    <col min="7937" max="7939" width="0" style="68" hidden="1" customWidth="1"/>
    <col min="7940" max="7941" width="24.33203125" style="68" customWidth="1"/>
    <col min="7942" max="7942" width="4.5546875" style="68" customWidth="1"/>
    <col min="7943" max="7943" width="10.109375" style="68" customWidth="1"/>
    <col min="7944" max="7944" width="9.33203125" style="68" customWidth="1"/>
    <col min="7945" max="7945" width="10" style="68" customWidth="1"/>
    <col min="7946" max="7946" width="5.21875" style="68" customWidth="1"/>
    <col min="7947" max="7947" width="0" style="68" hidden="1" customWidth="1"/>
    <col min="7948" max="7948" width="14.109375" style="68" customWidth="1"/>
    <col min="7949" max="7949" width="7.21875" style="68" customWidth="1"/>
    <col min="7950" max="7950" width="5.44140625" style="68" customWidth="1"/>
    <col min="7951" max="7951" width="8.77734375" style="68" customWidth="1"/>
    <col min="7952" max="7954" width="0" style="68" hidden="1" customWidth="1"/>
    <col min="7955" max="7955" width="9.21875" style="68" customWidth="1"/>
    <col min="7956" max="7956" width="11.109375" style="68" customWidth="1"/>
    <col min="7957" max="7965" width="8.88671875" style="68"/>
    <col min="7966" max="7991" width="11.77734375" style="68" customWidth="1"/>
    <col min="7992" max="8192" width="8.88671875" style="68"/>
    <col min="8193" max="8195" width="0" style="68" hidden="1" customWidth="1"/>
    <col min="8196" max="8197" width="24.33203125" style="68" customWidth="1"/>
    <col min="8198" max="8198" width="4.5546875" style="68" customWidth="1"/>
    <col min="8199" max="8199" width="10.109375" style="68" customWidth="1"/>
    <col min="8200" max="8200" width="9.33203125" style="68" customWidth="1"/>
    <col min="8201" max="8201" width="10" style="68" customWidth="1"/>
    <col min="8202" max="8202" width="5.21875" style="68" customWidth="1"/>
    <col min="8203" max="8203" width="0" style="68" hidden="1" customWidth="1"/>
    <col min="8204" max="8204" width="14.109375" style="68" customWidth="1"/>
    <col min="8205" max="8205" width="7.21875" style="68" customWidth="1"/>
    <col min="8206" max="8206" width="5.44140625" style="68" customWidth="1"/>
    <col min="8207" max="8207" width="8.77734375" style="68" customWidth="1"/>
    <col min="8208" max="8210" width="0" style="68" hidden="1" customWidth="1"/>
    <col min="8211" max="8211" width="9.21875" style="68" customWidth="1"/>
    <col min="8212" max="8212" width="11.109375" style="68" customWidth="1"/>
    <col min="8213" max="8221" width="8.88671875" style="68"/>
    <col min="8222" max="8247" width="11.77734375" style="68" customWidth="1"/>
    <col min="8248" max="8448" width="8.88671875" style="68"/>
    <col min="8449" max="8451" width="0" style="68" hidden="1" customWidth="1"/>
    <col min="8452" max="8453" width="24.33203125" style="68" customWidth="1"/>
    <col min="8454" max="8454" width="4.5546875" style="68" customWidth="1"/>
    <col min="8455" max="8455" width="10.109375" style="68" customWidth="1"/>
    <col min="8456" max="8456" width="9.33203125" style="68" customWidth="1"/>
    <col min="8457" max="8457" width="10" style="68" customWidth="1"/>
    <col min="8458" max="8458" width="5.21875" style="68" customWidth="1"/>
    <col min="8459" max="8459" width="0" style="68" hidden="1" customWidth="1"/>
    <col min="8460" max="8460" width="14.109375" style="68" customWidth="1"/>
    <col min="8461" max="8461" width="7.21875" style="68" customWidth="1"/>
    <col min="8462" max="8462" width="5.44140625" style="68" customWidth="1"/>
    <col min="8463" max="8463" width="8.77734375" style="68" customWidth="1"/>
    <col min="8464" max="8466" width="0" style="68" hidden="1" customWidth="1"/>
    <col min="8467" max="8467" width="9.21875" style="68" customWidth="1"/>
    <col min="8468" max="8468" width="11.109375" style="68" customWidth="1"/>
    <col min="8469" max="8477" width="8.88671875" style="68"/>
    <col min="8478" max="8503" width="11.77734375" style="68" customWidth="1"/>
    <col min="8504" max="8704" width="8.88671875" style="68"/>
    <col min="8705" max="8707" width="0" style="68" hidden="1" customWidth="1"/>
    <col min="8708" max="8709" width="24.33203125" style="68" customWidth="1"/>
    <col min="8710" max="8710" width="4.5546875" style="68" customWidth="1"/>
    <col min="8711" max="8711" width="10.109375" style="68" customWidth="1"/>
    <col min="8712" max="8712" width="9.33203125" style="68" customWidth="1"/>
    <col min="8713" max="8713" width="10" style="68" customWidth="1"/>
    <col min="8714" max="8714" width="5.21875" style="68" customWidth="1"/>
    <col min="8715" max="8715" width="0" style="68" hidden="1" customWidth="1"/>
    <col min="8716" max="8716" width="14.109375" style="68" customWidth="1"/>
    <col min="8717" max="8717" width="7.21875" style="68" customWidth="1"/>
    <col min="8718" max="8718" width="5.44140625" style="68" customWidth="1"/>
    <col min="8719" max="8719" width="8.77734375" style="68" customWidth="1"/>
    <col min="8720" max="8722" width="0" style="68" hidden="1" customWidth="1"/>
    <col min="8723" max="8723" width="9.21875" style="68" customWidth="1"/>
    <col min="8724" max="8724" width="11.109375" style="68" customWidth="1"/>
    <col min="8725" max="8733" width="8.88671875" style="68"/>
    <col min="8734" max="8759" width="11.77734375" style="68" customWidth="1"/>
    <col min="8760" max="8960" width="8.88671875" style="68"/>
    <col min="8961" max="8963" width="0" style="68" hidden="1" customWidth="1"/>
    <col min="8964" max="8965" width="24.33203125" style="68" customWidth="1"/>
    <col min="8966" max="8966" width="4.5546875" style="68" customWidth="1"/>
    <col min="8967" max="8967" width="10.109375" style="68" customWidth="1"/>
    <col min="8968" max="8968" width="9.33203125" style="68" customWidth="1"/>
    <col min="8969" max="8969" width="10" style="68" customWidth="1"/>
    <col min="8970" max="8970" width="5.21875" style="68" customWidth="1"/>
    <col min="8971" max="8971" width="0" style="68" hidden="1" customWidth="1"/>
    <col min="8972" max="8972" width="14.109375" style="68" customWidth="1"/>
    <col min="8973" max="8973" width="7.21875" style="68" customWidth="1"/>
    <col min="8974" max="8974" width="5.44140625" style="68" customWidth="1"/>
    <col min="8975" max="8975" width="8.77734375" style="68" customWidth="1"/>
    <col min="8976" max="8978" width="0" style="68" hidden="1" customWidth="1"/>
    <col min="8979" max="8979" width="9.21875" style="68" customWidth="1"/>
    <col min="8980" max="8980" width="11.109375" style="68" customWidth="1"/>
    <col min="8981" max="8989" width="8.88671875" style="68"/>
    <col min="8990" max="9015" width="11.77734375" style="68" customWidth="1"/>
    <col min="9016" max="9216" width="8.88671875" style="68"/>
    <col min="9217" max="9219" width="0" style="68" hidden="1" customWidth="1"/>
    <col min="9220" max="9221" width="24.33203125" style="68" customWidth="1"/>
    <col min="9222" max="9222" width="4.5546875" style="68" customWidth="1"/>
    <col min="9223" max="9223" width="10.109375" style="68" customWidth="1"/>
    <col min="9224" max="9224" width="9.33203125" style="68" customWidth="1"/>
    <col min="9225" max="9225" width="10" style="68" customWidth="1"/>
    <col min="9226" max="9226" width="5.21875" style="68" customWidth="1"/>
    <col min="9227" max="9227" width="0" style="68" hidden="1" customWidth="1"/>
    <col min="9228" max="9228" width="14.109375" style="68" customWidth="1"/>
    <col min="9229" max="9229" width="7.21875" style="68" customWidth="1"/>
    <col min="9230" max="9230" width="5.44140625" style="68" customWidth="1"/>
    <col min="9231" max="9231" width="8.77734375" style="68" customWidth="1"/>
    <col min="9232" max="9234" width="0" style="68" hidden="1" customWidth="1"/>
    <col min="9235" max="9235" width="9.21875" style="68" customWidth="1"/>
    <col min="9236" max="9236" width="11.109375" style="68" customWidth="1"/>
    <col min="9237" max="9245" width="8.88671875" style="68"/>
    <col min="9246" max="9271" width="11.77734375" style="68" customWidth="1"/>
    <col min="9272" max="9472" width="8.88671875" style="68"/>
    <col min="9473" max="9475" width="0" style="68" hidden="1" customWidth="1"/>
    <col min="9476" max="9477" width="24.33203125" style="68" customWidth="1"/>
    <col min="9478" max="9478" width="4.5546875" style="68" customWidth="1"/>
    <col min="9479" max="9479" width="10.109375" style="68" customWidth="1"/>
    <col min="9480" max="9480" width="9.33203125" style="68" customWidth="1"/>
    <col min="9481" max="9481" width="10" style="68" customWidth="1"/>
    <col min="9482" max="9482" width="5.21875" style="68" customWidth="1"/>
    <col min="9483" max="9483" width="0" style="68" hidden="1" customWidth="1"/>
    <col min="9484" max="9484" width="14.109375" style="68" customWidth="1"/>
    <col min="9485" max="9485" width="7.21875" style="68" customWidth="1"/>
    <col min="9486" max="9486" width="5.44140625" style="68" customWidth="1"/>
    <col min="9487" max="9487" width="8.77734375" style="68" customWidth="1"/>
    <col min="9488" max="9490" width="0" style="68" hidden="1" customWidth="1"/>
    <col min="9491" max="9491" width="9.21875" style="68" customWidth="1"/>
    <col min="9492" max="9492" width="11.109375" style="68" customWidth="1"/>
    <col min="9493" max="9501" width="8.88671875" style="68"/>
    <col min="9502" max="9527" width="11.77734375" style="68" customWidth="1"/>
    <col min="9528" max="9728" width="8.88671875" style="68"/>
    <col min="9729" max="9731" width="0" style="68" hidden="1" customWidth="1"/>
    <col min="9732" max="9733" width="24.33203125" style="68" customWidth="1"/>
    <col min="9734" max="9734" width="4.5546875" style="68" customWidth="1"/>
    <col min="9735" max="9735" width="10.109375" style="68" customWidth="1"/>
    <col min="9736" max="9736" width="9.33203125" style="68" customWidth="1"/>
    <col min="9737" max="9737" width="10" style="68" customWidth="1"/>
    <col min="9738" max="9738" width="5.21875" style="68" customWidth="1"/>
    <col min="9739" max="9739" width="0" style="68" hidden="1" customWidth="1"/>
    <col min="9740" max="9740" width="14.109375" style="68" customWidth="1"/>
    <col min="9741" max="9741" width="7.21875" style="68" customWidth="1"/>
    <col min="9742" max="9742" width="5.44140625" style="68" customWidth="1"/>
    <col min="9743" max="9743" width="8.77734375" style="68" customWidth="1"/>
    <col min="9744" max="9746" width="0" style="68" hidden="1" customWidth="1"/>
    <col min="9747" max="9747" width="9.21875" style="68" customWidth="1"/>
    <col min="9748" max="9748" width="11.109375" style="68" customWidth="1"/>
    <col min="9749" max="9757" width="8.88671875" style="68"/>
    <col min="9758" max="9783" width="11.77734375" style="68" customWidth="1"/>
    <col min="9784" max="9984" width="8.88671875" style="68"/>
    <col min="9985" max="9987" width="0" style="68" hidden="1" customWidth="1"/>
    <col min="9988" max="9989" width="24.33203125" style="68" customWidth="1"/>
    <col min="9990" max="9990" width="4.5546875" style="68" customWidth="1"/>
    <col min="9991" max="9991" width="10.109375" style="68" customWidth="1"/>
    <col min="9992" max="9992" width="9.33203125" style="68" customWidth="1"/>
    <col min="9993" max="9993" width="10" style="68" customWidth="1"/>
    <col min="9994" max="9994" width="5.21875" style="68" customWidth="1"/>
    <col min="9995" max="9995" width="0" style="68" hidden="1" customWidth="1"/>
    <col min="9996" max="9996" width="14.109375" style="68" customWidth="1"/>
    <col min="9997" max="9997" width="7.21875" style="68" customWidth="1"/>
    <col min="9998" max="9998" width="5.44140625" style="68" customWidth="1"/>
    <col min="9999" max="9999" width="8.77734375" style="68" customWidth="1"/>
    <col min="10000" max="10002" width="0" style="68" hidden="1" customWidth="1"/>
    <col min="10003" max="10003" width="9.21875" style="68" customWidth="1"/>
    <col min="10004" max="10004" width="11.109375" style="68" customWidth="1"/>
    <col min="10005" max="10013" width="8.88671875" style="68"/>
    <col min="10014" max="10039" width="11.77734375" style="68" customWidth="1"/>
    <col min="10040" max="10240" width="8.88671875" style="68"/>
    <col min="10241" max="10243" width="0" style="68" hidden="1" customWidth="1"/>
    <col min="10244" max="10245" width="24.33203125" style="68" customWidth="1"/>
    <col min="10246" max="10246" width="4.5546875" style="68" customWidth="1"/>
    <col min="10247" max="10247" width="10.109375" style="68" customWidth="1"/>
    <col min="10248" max="10248" width="9.33203125" style="68" customWidth="1"/>
    <col min="10249" max="10249" width="10" style="68" customWidth="1"/>
    <col min="10250" max="10250" width="5.21875" style="68" customWidth="1"/>
    <col min="10251" max="10251" width="0" style="68" hidden="1" customWidth="1"/>
    <col min="10252" max="10252" width="14.109375" style="68" customWidth="1"/>
    <col min="10253" max="10253" width="7.21875" style="68" customWidth="1"/>
    <col min="10254" max="10254" width="5.44140625" style="68" customWidth="1"/>
    <col min="10255" max="10255" width="8.77734375" style="68" customWidth="1"/>
    <col min="10256" max="10258" width="0" style="68" hidden="1" customWidth="1"/>
    <col min="10259" max="10259" width="9.21875" style="68" customWidth="1"/>
    <col min="10260" max="10260" width="11.109375" style="68" customWidth="1"/>
    <col min="10261" max="10269" width="8.88671875" style="68"/>
    <col min="10270" max="10295" width="11.77734375" style="68" customWidth="1"/>
    <col min="10296" max="10496" width="8.88671875" style="68"/>
    <col min="10497" max="10499" width="0" style="68" hidden="1" customWidth="1"/>
    <col min="10500" max="10501" width="24.33203125" style="68" customWidth="1"/>
    <col min="10502" max="10502" width="4.5546875" style="68" customWidth="1"/>
    <col min="10503" max="10503" width="10.109375" style="68" customWidth="1"/>
    <col min="10504" max="10504" width="9.33203125" style="68" customWidth="1"/>
    <col min="10505" max="10505" width="10" style="68" customWidth="1"/>
    <col min="10506" max="10506" width="5.21875" style="68" customWidth="1"/>
    <col min="10507" max="10507" width="0" style="68" hidden="1" customWidth="1"/>
    <col min="10508" max="10508" width="14.109375" style="68" customWidth="1"/>
    <col min="10509" max="10509" width="7.21875" style="68" customWidth="1"/>
    <col min="10510" max="10510" width="5.44140625" style="68" customWidth="1"/>
    <col min="10511" max="10511" width="8.77734375" style="68" customWidth="1"/>
    <col min="10512" max="10514" width="0" style="68" hidden="1" customWidth="1"/>
    <col min="10515" max="10515" width="9.21875" style="68" customWidth="1"/>
    <col min="10516" max="10516" width="11.109375" style="68" customWidth="1"/>
    <col min="10517" max="10525" width="8.88671875" style="68"/>
    <col min="10526" max="10551" width="11.77734375" style="68" customWidth="1"/>
    <col min="10552" max="10752" width="8.88671875" style="68"/>
    <col min="10753" max="10755" width="0" style="68" hidden="1" customWidth="1"/>
    <col min="10756" max="10757" width="24.33203125" style="68" customWidth="1"/>
    <col min="10758" max="10758" width="4.5546875" style="68" customWidth="1"/>
    <col min="10759" max="10759" width="10.109375" style="68" customWidth="1"/>
    <col min="10760" max="10760" width="9.33203125" style="68" customWidth="1"/>
    <col min="10761" max="10761" width="10" style="68" customWidth="1"/>
    <col min="10762" max="10762" width="5.21875" style="68" customWidth="1"/>
    <col min="10763" max="10763" width="0" style="68" hidden="1" customWidth="1"/>
    <col min="10764" max="10764" width="14.109375" style="68" customWidth="1"/>
    <col min="10765" max="10765" width="7.21875" style="68" customWidth="1"/>
    <col min="10766" max="10766" width="5.44140625" style="68" customWidth="1"/>
    <col min="10767" max="10767" width="8.77734375" style="68" customWidth="1"/>
    <col min="10768" max="10770" width="0" style="68" hidden="1" customWidth="1"/>
    <col min="10771" max="10771" width="9.21875" style="68" customWidth="1"/>
    <col min="10772" max="10772" width="11.109375" style="68" customWidth="1"/>
    <col min="10773" max="10781" width="8.88671875" style="68"/>
    <col min="10782" max="10807" width="11.77734375" style="68" customWidth="1"/>
    <col min="10808" max="11008" width="8.88671875" style="68"/>
    <col min="11009" max="11011" width="0" style="68" hidden="1" customWidth="1"/>
    <col min="11012" max="11013" width="24.33203125" style="68" customWidth="1"/>
    <col min="11014" max="11014" width="4.5546875" style="68" customWidth="1"/>
    <col min="11015" max="11015" width="10.109375" style="68" customWidth="1"/>
    <col min="11016" max="11016" width="9.33203125" style="68" customWidth="1"/>
    <col min="11017" max="11017" width="10" style="68" customWidth="1"/>
    <col min="11018" max="11018" width="5.21875" style="68" customWidth="1"/>
    <col min="11019" max="11019" width="0" style="68" hidden="1" customWidth="1"/>
    <col min="11020" max="11020" width="14.109375" style="68" customWidth="1"/>
    <col min="11021" max="11021" width="7.21875" style="68" customWidth="1"/>
    <col min="11022" max="11022" width="5.44140625" style="68" customWidth="1"/>
    <col min="11023" max="11023" width="8.77734375" style="68" customWidth="1"/>
    <col min="11024" max="11026" width="0" style="68" hidden="1" customWidth="1"/>
    <col min="11027" max="11027" width="9.21875" style="68" customWidth="1"/>
    <col min="11028" max="11028" width="11.109375" style="68" customWidth="1"/>
    <col min="11029" max="11037" width="8.88671875" style="68"/>
    <col min="11038" max="11063" width="11.77734375" style="68" customWidth="1"/>
    <col min="11064" max="11264" width="8.88671875" style="68"/>
    <col min="11265" max="11267" width="0" style="68" hidden="1" customWidth="1"/>
    <col min="11268" max="11269" width="24.33203125" style="68" customWidth="1"/>
    <col min="11270" max="11270" width="4.5546875" style="68" customWidth="1"/>
    <col min="11271" max="11271" width="10.109375" style="68" customWidth="1"/>
    <col min="11272" max="11272" width="9.33203125" style="68" customWidth="1"/>
    <col min="11273" max="11273" width="10" style="68" customWidth="1"/>
    <col min="11274" max="11274" width="5.21875" style="68" customWidth="1"/>
    <col min="11275" max="11275" width="0" style="68" hidden="1" customWidth="1"/>
    <col min="11276" max="11276" width="14.109375" style="68" customWidth="1"/>
    <col min="11277" max="11277" width="7.21875" style="68" customWidth="1"/>
    <col min="11278" max="11278" width="5.44140625" style="68" customWidth="1"/>
    <col min="11279" max="11279" width="8.77734375" style="68" customWidth="1"/>
    <col min="11280" max="11282" width="0" style="68" hidden="1" customWidth="1"/>
    <col min="11283" max="11283" width="9.21875" style="68" customWidth="1"/>
    <col min="11284" max="11284" width="11.109375" style="68" customWidth="1"/>
    <col min="11285" max="11293" width="8.88671875" style="68"/>
    <col min="11294" max="11319" width="11.77734375" style="68" customWidth="1"/>
    <col min="11320" max="11520" width="8.88671875" style="68"/>
    <col min="11521" max="11523" width="0" style="68" hidden="1" customWidth="1"/>
    <col min="11524" max="11525" width="24.33203125" style="68" customWidth="1"/>
    <col min="11526" max="11526" width="4.5546875" style="68" customWidth="1"/>
    <col min="11527" max="11527" width="10.109375" style="68" customWidth="1"/>
    <col min="11528" max="11528" width="9.33203125" style="68" customWidth="1"/>
    <col min="11529" max="11529" width="10" style="68" customWidth="1"/>
    <col min="11530" max="11530" width="5.21875" style="68" customWidth="1"/>
    <col min="11531" max="11531" width="0" style="68" hidden="1" customWidth="1"/>
    <col min="11532" max="11532" width="14.109375" style="68" customWidth="1"/>
    <col min="11533" max="11533" width="7.21875" style="68" customWidth="1"/>
    <col min="11534" max="11534" width="5.44140625" style="68" customWidth="1"/>
    <col min="11535" max="11535" width="8.77734375" style="68" customWidth="1"/>
    <col min="11536" max="11538" width="0" style="68" hidden="1" customWidth="1"/>
    <col min="11539" max="11539" width="9.21875" style="68" customWidth="1"/>
    <col min="11540" max="11540" width="11.109375" style="68" customWidth="1"/>
    <col min="11541" max="11549" width="8.88671875" style="68"/>
    <col min="11550" max="11575" width="11.77734375" style="68" customWidth="1"/>
    <col min="11576" max="11776" width="8.88671875" style="68"/>
    <col min="11777" max="11779" width="0" style="68" hidden="1" customWidth="1"/>
    <col min="11780" max="11781" width="24.33203125" style="68" customWidth="1"/>
    <col min="11782" max="11782" width="4.5546875" style="68" customWidth="1"/>
    <col min="11783" max="11783" width="10.109375" style="68" customWidth="1"/>
    <col min="11784" max="11784" width="9.33203125" style="68" customWidth="1"/>
    <col min="11785" max="11785" width="10" style="68" customWidth="1"/>
    <col min="11786" max="11786" width="5.21875" style="68" customWidth="1"/>
    <col min="11787" max="11787" width="0" style="68" hidden="1" customWidth="1"/>
    <col min="11788" max="11788" width="14.109375" style="68" customWidth="1"/>
    <col min="11789" max="11789" width="7.21875" style="68" customWidth="1"/>
    <col min="11790" max="11790" width="5.44140625" style="68" customWidth="1"/>
    <col min="11791" max="11791" width="8.77734375" style="68" customWidth="1"/>
    <col min="11792" max="11794" width="0" style="68" hidden="1" customWidth="1"/>
    <col min="11795" max="11795" width="9.21875" style="68" customWidth="1"/>
    <col min="11796" max="11796" width="11.109375" style="68" customWidth="1"/>
    <col min="11797" max="11805" width="8.88671875" style="68"/>
    <col min="11806" max="11831" width="11.77734375" style="68" customWidth="1"/>
    <col min="11832" max="12032" width="8.88671875" style="68"/>
    <col min="12033" max="12035" width="0" style="68" hidden="1" customWidth="1"/>
    <col min="12036" max="12037" width="24.33203125" style="68" customWidth="1"/>
    <col min="12038" max="12038" width="4.5546875" style="68" customWidth="1"/>
    <col min="12039" max="12039" width="10.109375" style="68" customWidth="1"/>
    <col min="12040" max="12040" width="9.33203125" style="68" customWidth="1"/>
    <col min="12041" max="12041" width="10" style="68" customWidth="1"/>
    <col min="12042" max="12042" width="5.21875" style="68" customWidth="1"/>
    <col min="12043" max="12043" width="0" style="68" hidden="1" customWidth="1"/>
    <col min="12044" max="12044" width="14.109375" style="68" customWidth="1"/>
    <col min="12045" max="12045" width="7.21875" style="68" customWidth="1"/>
    <col min="12046" max="12046" width="5.44140625" style="68" customWidth="1"/>
    <col min="12047" max="12047" width="8.77734375" style="68" customWidth="1"/>
    <col min="12048" max="12050" width="0" style="68" hidden="1" customWidth="1"/>
    <col min="12051" max="12051" width="9.21875" style="68" customWidth="1"/>
    <col min="12052" max="12052" width="11.109375" style="68" customWidth="1"/>
    <col min="12053" max="12061" width="8.88671875" style="68"/>
    <col min="12062" max="12087" width="11.77734375" style="68" customWidth="1"/>
    <col min="12088" max="12288" width="8.88671875" style="68"/>
    <col min="12289" max="12291" width="0" style="68" hidden="1" customWidth="1"/>
    <col min="12292" max="12293" width="24.33203125" style="68" customWidth="1"/>
    <col min="12294" max="12294" width="4.5546875" style="68" customWidth="1"/>
    <col min="12295" max="12295" width="10.109375" style="68" customWidth="1"/>
    <col min="12296" max="12296" width="9.33203125" style="68" customWidth="1"/>
    <col min="12297" max="12297" width="10" style="68" customWidth="1"/>
    <col min="12298" max="12298" width="5.21875" style="68" customWidth="1"/>
    <col min="12299" max="12299" width="0" style="68" hidden="1" customWidth="1"/>
    <col min="12300" max="12300" width="14.109375" style="68" customWidth="1"/>
    <col min="12301" max="12301" width="7.21875" style="68" customWidth="1"/>
    <col min="12302" max="12302" width="5.44140625" style="68" customWidth="1"/>
    <col min="12303" max="12303" width="8.77734375" style="68" customWidth="1"/>
    <col min="12304" max="12306" width="0" style="68" hidden="1" customWidth="1"/>
    <col min="12307" max="12307" width="9.21875" style="68" customWidth="1"/>
    <col min="12308" max="12308" width="11.109375" style="68" customWidth="1"/>
    <col min="12309" max="12317" width="8.88671875" style="68"/>
    <col min="12318" max="12343" width="11.77734375" style="68" customWidth="1"/>
    <col min="12344" max="12544" width="8.88671875" style="68"/>
    <col min="12545" max="12547" width="0" style="68" hidden="1" customWidth="1"/>
    <col min="12548" max="12549" width="24.33203125" style="68" customWidth="1"/>
    <col min="12550" max="12550" width="4.5546875" style="68" customWidth="1"/>
    <col min="12551" max="12551" width="10.109375" style="68" customWidth="1"/>
    <col min="12552" max="12552" width="9.33203125" style="68" customWidth="1"/>
    <col min="12553" max="12553" width="10" style="68" customWidth="1"/>
    <col min="12554" max="12554" width="5.21875" style="68" customWidth="1"/>
    <col min="12555" max="12555" width="0" style="68" hidden="1" customWidth="1"/>
    <col min="12556" max="12556" width="14.109375" style="68" customWidth="1"/>
    <col min="12557" max="12557" width="7.21875" style="68" customWidth="1"/>
    <col min="12558" max="12558" width="5.44140625" style="68" customWidth="1"/>
    <col min="12559" max="12559" width="8.77734375" style="68" customWidth="1"/>
    <col min="12560" max="12562" width="0" style="68" hidden="1" customWidth="1"/>
    <col min="12563" max="12563" width="9.21875" style="68" customWidth="1"/>
    <col min="12564" max="12564" width="11.109375" style="68" customWidth="1"/>
    <col min="12565" max="12573" width="8.88671875" style="68"/>
    <col min="12574" max="12599" width="11.77734375" style="68" customWidth="1"/>
    <col min="12600" max="12800" width="8.88671875" style="68"/>
    <col min="12801" max="12803" width="0" style="68" hidden="1" customWidth="1"/>
    <col min="12804" max="12805" width="24.33203125" style="68" customWidth="1"/>
    <col min="12806" max="12806" width="4.5546875" style="68" customWidth="1"/>
    <col min="12807" max="12807" width="10.109375" style="68" customWidth="1"/>
    <col min="12808" max="12808" width="9.33203125" style="68" customWidth="1"/>
    <col min="12809" max="12809" width="10" style="68" customWidth="1"/>
    <col min="12810" max="12810" width="5.21875" style="68" customWidth="1"/>
    <col min="12811" max="12811" width="0" style="68" hidden="1" customWidth="1"/>
    <col min="12812" max="12812" width="14.109375" style="68" customWidth="1"/>
    <col min="12813" max="12813" width="7.21875" style="68" customWidth="1"/>
    <col min="12814" max="12814" width="5.44140625" style="68" customWidth="1"/>
    <col min="12815" max="12815" width="8.77734375" style="68" customWidth="1"/>
    <col min="12816" max="12818" width="0" style="68" hidden="1" customWidth="1"/>
    <col min="12819" max="12819" width="9.21875" style="68" customWidth="1"/>
    <col min="12820" max="12820" width="11.109375" style="68" customWidth="1"/>
    <col min="12821" max="12829" width="8.88671875" style="68"/>
    <col min="12830" max="12855" width="11.77734375" style="68" customWidth="1"/>
    <col min="12856" max="13056" width="8.88671875" style="68"/>
    <col min="13057" max="13059" width="0" style="68" hidden="1" customWidth="1"/>
    <col min="13060" max="13061" width="24.33203125" style="68" customWidth="1"/>
    <col min="13062" max="13062" width="4.5546875" style="68" customWidth="1"/>
    <col min="13063" max="13063" width="10.109375" style="68" customWidth="1"/>
    <col min="13064" max="13064" width="9.33203125" style="68" customWidth="1"/>
    <col min="13065" max="13065" width="10" style="68" customWidth="1"/>
    <col min="13066" max="13066" width="5.21875" style="68" customWidth="1"/>
    <col min="13067" max="13067" width="0" style="68" hidden="1" customWidth="1"/>
    <col min="13068" max="13068" width="14.109375" style="68" customWidth="1"/>
    <col min="13069" max="13069" width="7.21875" style="68" customWidth="1"/>
    <col min="13070" max="13070" width="5.44140625" style="68" customWidth="1"/>
    <col min="13071" max="13071" width="8.77734375" style="68" customWidth="1"/>
    <col min="13072" max="13074" width="0" style="68" hidden="1" customWidth="1"/>
    <col min="13075" max="13075" width="9.21875" style="68" customWidth="1"/>
    <col min="13076" max="13076" width="11.109375" style="68" customWidth="1"/>
    <col min="13077" max="13085" width="8.88671875" style="68"/>
    <col min="13086" max="13111" width="11.77734375" style="68" customWidth="1"/>
    <col min="13112" max="13312" width="8.88671875" style="68"/>
    <col min="13313" max="13315" width="0" style="68" hidden="1" customWidth="1"/>
    <col min="13316" max="13317" width="24.33203125" style="68" customWidth="1"/>
    <col min="13318" max="13318" width="4.5546875" style="68" customWidth="1"/>
    <col min="13319" max="13319" width="10.109375" style="68" customWidth="1"/>
    <col min="13320" max="13320" width="9.33203125" style="68" customWidth="1"/>
    <col min="13321" max="13321" width="10" style="68" customWidth="1"/>
    <col min="13322" max="13322" width="5.21875" style="68" customWidth="1"/>
    <col min="13323" max="13323" width="0" style="68" hidden="1" customWidth="1"/>
    <col min="13324" max="13324" width="14.109375" style="68" customWidth="1"/>
    <col min="13325" max="13325" width="7.21875" style="68" customWidth="1"/>
    <col min="13326" max="13326" width="5.44140625" style="68" customWidth="1"/>
    <col min="13327" max="13327" width="8.77734375" style="68" customWidth="1"/>
    <col min="13328" max="13330" width="0" style="68" hidden="1" customWidth="1"/>
    <col min="13331" max="13331" width="9.21875" style="68" customWidth="1"/>
    <col min="13332" max="13332" width="11.109375" style="68" customWidth="1"/>
    <col min="13333" max="13341" width="8.88671875" style="68"/>
    <col min="13342" max="13367" width="11.77734375" style="68" customWidth="1"/>
    <col min="13368" max="13568" width="8.88671875" style="68"/>
    <col min="13569" max="13571" width="0" style="68" hidden="1" customWidth="1"/>
    <col min="13572" max="13573" width="24.33203125" style="68" customWidth="1"/>
    <col min="13574" max="13574" width="4.5546875" style="68" customWidth="1"/>
    <col min="13575" max="13575" width="10.109375" style="68" customWidth="1"/>
    <col min="13576" max="13576" width="9.33203125" style="68" customWidth="1"/>
    <col min="13577" max="13577" width="10" style="68" customWidth="1"/>
    <col min="13578" max="13578" width="5.21875" style="68" customWidth="1"/>
    <col min="13579" max="13579" width="0" style="68" hidden="1" customWidth="1"/>
    <col min="13580" max="13580" width="14.109375" style="68" customWidth="1"/>
    <col min="13581" max="13581" width="7.21875" style="68" customWidth="1"/>
    <col min="13582" max="13582" width="5.44140625" style="68" customWidth="1"/>
    <col min="13583" max="13583" width="8.77734375" style="68" customWidth="1"/>
    <col min="13584" max="13586" width="0" style="68" hidden="1" customWidth="1"/>
    <col min="13587" max="13587" width="9.21875" style="68" customWidth="1"/>
    <col min="13588" max="13588" width="11.109375" style="68" customWidth="1"/>
    <col min="13589" max="13597" width="8.88671875" style="68"/>
    <col min="13598" max="13623" width="11.77734375" style="68" customWidth="1"/>
    <col min="13624" max="13824" width="8.88671875" style="68"/>
    <col min="13825" max="13827" width="0" style="68" hidden="1" customWidth="1"/>
    <col min="13828" max="13829" width="24.33203125" style="68" customWidth="1"/>
    <col min="13830" max="13830" width="4.5546875" style="68" customWidth="1"/>
    <col min="13831" max="13831" width="10.109375" style="68" customWidth="1"/>
    <col min="13832" max="13832" width="9.33203125" style="68" customWidth="1"/>
    <col min="13833" max="13833" width="10" style="68" customWidth="1"/>
    <col min="13834" max="13834" width="5.21875" style="68" customWidth="1"/>
    <col min="13835" max="13835" width="0" style="68" hidden="1" customWidth="1"/>
    <col min="13836" max="13836" width="14.109375" style="68" customWidth="1"/>
    <col min="13837" max="13837" width="7.21875" style="68" customWidth="1"/>
    <col min="13838" max="13838" width="5.44140625" style="68" customWidth="1"/>
    <col min="13839" max="13839" width="8.77734375" style="68" customWidth="1"/>
    <col min="13840" max="13842" width="0" style="68" hidden="1" customWidth="1"/>
    <col min="13843" max="13843" width="9.21875" style="68" customWidth="1"/>
    <col min="13844" max="13844" width="11.109375" style="68" customWidth="1"/>
    <col min="13845" max="13853" width="8.88671875" style="68"/>
    <col min="13854" max="13879" width="11.77734375" style="68" customWidth="1"/>
    <col min="13880" max="14080" width="8.88671875" style="68"/>
    <col min="14081" max="14083" width="0" style="68" hidden="1" customWidth="1"/>
    <col min="14084" max="14085" width="24.33203125" style="68" customWidth="1"/>
    <col min="14086" max="14086" width="4.5546875" style="68" customWidth="1"/>
    <col min="14087" max="14087" width="10.109375" style="68" customWidth="1"/>
    <col min="14088" max="14088" width="9.33203125" style="68" customWidth="1"/>
    <col min="14089" max="14089" width="10" style="68" customWidth="1"/>
    <col min="14090" max="14090" width="5.21875" style="68" customWidth="1"/>
    <col min="14091" max="14091" width="0" style="68" hidden="1" customWidth="1"/>
    <col min="14092" max="14092" width="14.109375" style="68" customWidth="1"/>
    <col min="14093" max="14093" width="7.21875" style="68" customWidth="1"/>
    <col min="14094" max="14094" width="5.44140625" style="68" customWidth="1"/>
    <col min="14095" max="14095" width="8.77734375" style="68" customWidth="1"/>
    <col min="14096" max="14098" width="0" style="68" hidden="1" customWidth="1"/>
    <col min="14099" max="14099" width="9.21875" style="68" customWidth="1"/>
    <col min="14100" max="14100" width="11.109375" style="68" customWidth="1"/>
    <col min="14101" max="14109" width="8.88671875" style="68"/>
    <col min="14110" max="14135" width="11.77734375" style="68" customWidth="1"/>
    <col min="14136" max="14336" width="8.88671875" style="68"/>
    <col min="14337" max="14339" width="0" style="68" hidden="1" customWidth="1"/>
    <col min="14340" max="14341" width="24.33203125" style="68" customWidth="1"/>
    <col min="14342" max="14342" width="4.5546875" style="68" customWidth="1"/>
    <col min="14343" max="14343" width="10.109375" style="68" customWidth="1"/>
    <col min="14344" max="14344" width="9.33203125" style="68" customWidth="1"/>
    <col min="14345" max="14345" width="10" style="68" customWidth="1"/>
    <col min="14346" max="14346" width="5.21875" style="68" customWidth="1"/>
    <col min="14347" max="14347" width="0" style="68" hidden="1" customWidth="1"/>
    <col min="14348" max="14348" width="14.109375" style="68" customWidth="1"/>
    <col min="14349" max="14349" width="7.21875" style="68" customWidth="1"/>
    <col min="14350" max="14350" width="5.44140625" style="68" customWidth="1"/>
    <col min="14351" max="14351" width="8.77734375" style="68" customWidth="1"/>
    <col min="14352" max="14354" width="0" style="68" hidden="1" customWidth="1"/>
    <col min="14355" max="14355" width="9.21875" style="68" customWidth="1"/>
    <col min="14356" max="14356" width="11.109375" style="68" customWidth="1"/>
    <col min="14357" max="14365" width="8.88671875" style="68"/>
    <col min="14366" max="14391" width="11.77734375" style="68" customWidth="1"/>
    <col min="14392" max="14592" width="8.88671875" style="68"/>
    <col min="14593" max="14595" width="0" style="68" hidden="1" customWidth="1"/>
    <col min="14596" max="14597" width="24.33203125" style="68" customWidth="1"/>
    <col min="14598" max="14598" width="4.5546875" style="68" customWidth="1"/>
    <col min="14599" max="14599" width="10.109375" style="68" customWidth="1"/>
    <col min="14600" max="14600" width="9.33203125" style="68" customWidth="1"/>
    <col min="14601" max="14601" width="10" style="68" customWidth="1"/>
    <col min="14602" max="14602" width="5.21875" style="68" customWidth="1"/>
    <col min="14603" max="14603" width="0" style="68" hidden="1" customWidth="1"/>
    <col min="14604" max="14604" width="14.109375" style="68" customWidth="1"/>
    <col min="14605" max="14605" width="7.21875" style="68" customWidth="1"/>
    <col min="14606" max="14606" width="5.44140625" style="68" customWidth="1"/>
    <col min="14607" max="14607" width="8.77734375" style="68" customWidth="1"/>
    <col min="14608" max="14610" width="0" style="68" hidden="1" customWidth="1"/>
    <col min="14611" max="14611" width="9.21875" style="68" customWidth="1"/>
    <col min="14612" max="14612" width="11.109375" style="68" customWidth="1"/>
    <col min="14613" max="14621" width="8.88671875" style="68"/>
    <col min="14622" max="14647" width="11.77734375" style="68" customWidth="1"/>
    <col min="14648" max="14848" width="8.88671875" style="68"/>
    <col min="14849" max="14851" width="0" style="68" hidden="1" customWidth="1"/>
    <col min="14852" max="14853" width="24.33203125" style="68" customWidth="1"/>
    <col min="14854" max="14854" width="4.5546875" style="68" customWidth="1"/>
    <col min="14855" max="14855" width="10.109375" style="68" customWidth="1"/>
    <col min="14856" max="14856" width="9.33203125" style="68" customWidth="1"/>
    <col min="14857" max="14857" width="10" style="68" customWidth="1"/>
    <col min="14858" max="14858" width="5.21875" style="68" customWidth="1"/>
    <col min="14859" max="14859" width="0" style="68" hidden="1" customWidth="1"/>
    <col min="14860" max="14860" width="14.109375" style="68" customWidth="1"/>
    <col min="14861" max="14861" width="7.21875" style="68" customWidth="1"/>
    <col min="14862" max="14862" width="5.44140625" style="68" customWidth="1"/>
    <col min="14863" max="14863" width="8.77734375" style="68" customWidth="1"/>
    <col min="14864" max="14866" width="0" style="68" hidden="1" customWidth="1"/>
    <col min="14867" max="14867" width="9.21875" style="68" customWidth="1"/>
    <col min="14868" max="14868" width="11.109375" style="68" customWidth="1"/>
    <col min="14869" max="14877" width="8.88671875" style="68"/>
    <col min="14878" max="14903" width="11.77734375" style="68" customWidth="1"/>
    <col min="14904" max="15104" width="8.88671875" style="68"/>
    <col min="15105" max="15107" width="0" style="68" hidden="1" customWidth="1"/>
    <col min="15108" max="15109" width="24.33203125" style="68" customWidth="1"/>
    <col min="15110" max="15110" width="4.5546875" style="68" customWidth="1"/>
    <col min="15111" max="15111" width="10.109375" style="68" customWidth="1"/>
    <col min="15112" max="15112" width="9.33203125" style="68" customWidth="1"/>
    <col min="15113" max="15113" width="10" style="68" customWidth="1"/>
    <col min="15114" max="15114" width="5.21875" style="68" customWidth="1"/>
    <col min="15115" max="15115" width="0" style="68" hidden="1" customWidth="1"/>
    <col min="15116" max="15116" width="14.109375" style="68" customWidth="1"/>
    <col min="15117" max="15117" width="7.21875" style="68" customWidth="1"/>
    <col min="15118" max="15118" width="5.44140625" style="68" customWidth="1"/>
    <col min="15119" max="15119" width="8.77734375" style="68" customWidth="1"/>
    <col min="15120" max="15122" width="0" style="68" hidden="1" customWidth="1"/>
    <col min="15123" max="15123" width="9.21875" style="68" customWidth="1"/>
    <col min="15124" max="15124" width="11.109375" style="68" customWidth="1"/>
    <col min="15125" max="15133" width="8.88671875" style="68"/>
    <col min="15134" max="15159" width="11.77734375" style="68" customWidth="1"/>
    <col min="15160" max="15360" width="8.88671875" style="68"/>
    <col min="15361" max="15363" width="0" style="68" hidden="1" customWidth="1"/>
    <col min="15364" max="15365" width="24.33203125" style="68" customWidth="1"/>
    <col min="15366" max="15366" width="4.5546875" style="68" customWidth="1"/>
    <col min="15367" max="15367" width="10.109375" style="68" customWidth="1"/>
    <col min="15368" max="15368" width="9.33203125" style="68" customWidth="1"/>
    <col min="15369" max="15369" width="10" style="68" customWidth="1"/>
    <col min="15370" max="15370" width="5.21875" style="68" customWidth="1"/>
    <col min="15371" max="15371" width="0" style="68" hidden="1" customWidth="1"/>
    <col min="15372" max="15372" width="14.109375" style="68" customWidth="1"/>
    <col min="15373" max="15373" width="7.21875" style="68" customWidth="1"/>
    <col min="15374" max="15374" width="5.44140625" style="68" customWidth="1"/>
    <col min="15375" max="15375" width="8.77734375" style="68" customWidth="1"/>
    <col min="15376" max="15378" width="0" style="68" hidden="1" customWidth="1"/>
    <col min="15379" max="15379" width="9.21875" style="68" customWidth="1"/>
    <col min="15380" max="15380" width="11.109375" style="68" customWidth="1"/>
    <col min="15381" max="15389" width="8.88671875" style="68"/>
    <col min="15390" max="15415" width="11.77734375" style="68" customWidth="1"/>
    <col min="15416" max="15616" width="8.88671875" style="68"/>
    <col min="15617" max="15619" width="0" style="68" hidden="1" customWidth="1"/>
    <col min="15620" max="15621" width="24.33203125" style="68" customWidth="1"/>
    <col min="15622" max="15622" width="4.5546875" style="68" customWidth="1"/>
    <col min="15623" max="15623" width="10.109375" style="68" customWidth="1"/>
    <col min="15624" max="15624" width="9.33203125" style="68" customWidth="1"/>
    <col min="15625" max="15625" width="10" style="68" customWidth="1"/>
    <col min="15626" max="15626" width="5.21875" style="68" customWidth="1"/>
    <col min="15627" max="15627" width="0" style="68" hidden="1" customWidth="1"/>
    <col min="15628" max="15628" width="14.109375" style="68" customWidth="1"/>
    <col min="15629" max="15629" width="7.21875" style="68" customWidth="1"/>
    <col min="15630" max="15630" width="5.44140625" style="68" customWidth="1"/>
    <col min="15631" max="15631" width="8.77734375" style="68" customWidth="1"/>
    <col min="15632" max="15634" width="0" style="68" hidden="1" customWidth="1"/>
    <col min="15635" max="15635" width="9.21875" style="68" customWidth="1"/>
    <col min="15636" max="15636" width="11.109375" style="68" customWidth="1"/>
    <col min="15637" max="15645" width="8.88671875" style="68"/>
    <col min="15646" max="15671" width="11.77734375" style="68" customWidth="1"/>
    <col min="15672" max="15872" width="8.88671875" style="68"/>
    <col min="15873" max="15875" width="0" style="68" hidden="1" customWidth="1"/>
    <col min="15876" max="15877" width="24.33203125" style="68" customWidth="1"/>
    <col min="15878" max="15878" width="4.5546875" style="68" customWidth="1"/>
    <col min="15879" max="15879" width="10.109375" style="68" customWidth="1"/>
    <col min="15880" max="15880" width="9.33203125" style="68" customWidth="1"/>
    <col min="15881" max="15881" width="10" style="68" customWidth="1"/>
    <col min="15882" max="15882" width="5.21875" style="68" customWidth="1"/>
    <col min="15883" max="15883" width="0" style="68" hidden="1" customWidth="1"/>
    <col min="15884" max="15884" width="14.109375" style="68" customWidth="1"/>
    <col min="15885" max="15885" width="7.21875" style="68" customWidth="1"/>
    <col min="15886" max="15886" width="5.44140625" style="68" customWidth="1"/>
    <col min="15887" max="15887" width="8.77734375" style="68" customWidth="1"/>
    <col min="15888" max="15890" width="0" style="68" hidden="1" customWidth="1"/>
    <col min="15891" max="15891" width="9.21875" style="68" customWidth="1"/>
    <col min="15892" max="15892" width="11.109375" style="68" customWidth="1"/>
    <col min="15893" max="15901" width="8.88671875" style="68"/>
    <col min="15902" max="15927" width="11.77734375" style="68" customWidth="1"/>
    <col min="15928" max="16128" width="8.88671875" style="68"/>
    <col min="16129" max="16131" width="0" style="68" hidden="1" customWidth="1"/>
    <col min="16132" max="16133" width="24.33203125" style="68" customWidth="1"/>
    <col min="16134" max="16134" width="4.5546875" style="68" customWidth="1"/>
    <col min="16135" max="16135" width="10.109375" style="68" customWidth="1"/>
    <col min="16136" max="16136" width="9.33203125" style="68" customWidth="1"/>
    <col min="16137" max="16137" width="10" style="68" customWidth="1"/>
    <col min="16138" max="16138" width="5.21875" style="68" customWidth="1"/>
    <col min="16139" max="16139" width="0" style="68" hidden="1" customWidth="1"/>
    <col min="16140" max="16140" width="14.109375" style="68" customWidth="1"/>
    <col min="16141" max="16141" width="7.21875" style="68" customWidth="1"/>
    <col min="16142" max="16142" width="5.44140625" style="68" customWidth="1"/>
    <col min="16143" max="16143" width="8.77734375" style="68" customWidth="1"/>
    <col min="16144" max="16146" width="0" style="68" hidden="1" customWidth="1"/>
    <col min="16147" max="16147" width="9.21875" style="68" customWidth="1"/>
    <col min="16148" max="16148" width="11.109375" style="68" customWidth="1"/>
    <col min="16149" max="16157" width="8.88671875" style="68"/>
    <col min="16158" max="16183" width="11.77734375" style="68" customWidth="1"/>
    <col min="16184" max="16384" width="8.88671875" style="68"/>
  </cols>
  <sheetData>
    <row r="1" spans="1:30" ht="21.95" customHeight="1" x14ac:dyDescent="0.15">
      <c r="B1" s="69" t="s">
        <v>748</v>
      </c>
      <c r="D1" s="125" t="s">
        <v>796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70"/>
      <c r="Q1" s="70"/>
      <c r="R1" s="70"/>
      <c r="AA1" s="68" t="s">
        <v>749</v>
      </c>
      <c r="AB1" s="68" t="s">
        <v>750</v>
      </c>
      <c r="AC1" s="68" t="s">
        <v>751</v>
      </c>
      <c r="AD1" s="68" t="s">
        <v>752</v>
      </c>
    </row>
    <row r="2" spans="1:30" s="71" customFormat="1" ht="21.95" customHeight="1" x14ac:dyDescent="0.15">
      <c r="A2" s="135" t="s">
        <v>56</v>
      </c>
      <c r="B2" s="128" t="s">
        <v>27</v>
      </c>
      <c r="C2" s="128" t="s">
        <v>22</v>
      </c>
      <c r="D2" s="130" t="s">
        <v>63</v>
      </c>
      <c r="E2" s="130" t="s">
        <v>64</v>
      </c>
      <c r="F2" s="131" t="s">
        <v>0</v>
      </c>
      <c r="G2" s="131" t="s">
        <v>1</v>
      </c>
      <c r="H2" s="131"/>
      <c r="I2" s="131"/>
      <c r="J2" s="131"/>
      <c r="K2" s="130" t="s">
        <v>22</v>
      </c>
      <c r="L2" s="131" t="s">
        <v>135</v>
      </c>
      <c r="M2" s="131"/>
      <c r="N2" s="131"/>
      <c r="O2" s="131"/>
      <c r="P2" s="131" t="s">
        <v>136</v>
      </c>
      <c r="Q2" s="131"/>
      <c r="R2" s="131"/>
      <c r="S2" s="133" t="s">
        <v>137</v>
      </c>
      <c r="T2" s="133" t="s">
        <v>33</v>
      </c>
    </row>
    <row r="3" spans="1:30" s="71" customFormat="1" ht="21.95" customHeight="1" x14ac:dyDescent="0.15">
      <c r="A3" s="135"/>
      <c r="B3" s="128"/>
      <c r="C3" s="128"/>
      <c r="D3" s="130"/>
      <c r="E3" s="130"/>
      <c r="F3" s="131"/>
      <c r="G3" s="72" t="s">
        <v>139</v>
      </c>
      <c r="H3" s="72" t="s">
        <v>140</v>
      </c>
      <c r="I3" s="72" t="s">
        <v>141</v>
      </c>
      <c r="J3" s="72" t="s">
        <v>142</v>
      </c>
      <c r="K3" s="134"/>
      <c r="L3" s="72" t="s">
        <v>143</v>
      </c>
      <c r="M3" s="72" t="s">
        <v>144</v>
      </c>
      <c r="N3" s="72" t="s">
        <v>753</v>
      </c>
      <c r="O3" s="72" t="s">
        <v>146</v>
      </c>
      <c r="P3" s="72" t="s">
        <v>26</v>
      </c>
      <c r="Q3" s="72" t="s">
        <v>148</v>
      </c>
      <c r="R3" s="72" t="s">
        <v>149</v>
      </c>
      <c r="S3" s="133"/>
      <c r="T3" s="133"/>
    </row>
    <row r="4" spans="1:30" ht="21.95" customHeight="1" x14ac:dyDescent="0.15">
      <c r="B4" s="69" t="s">
        <v>754</v>
      </c>
      <c r="D4" s="122" t="s">
        <v>795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4"/>
    </row>
    <row r="5" spans="1:30" ht="21.95" customHeight="1" x14ac:dyDescent="0.15">
      <c r="B5" s="69" t="s">
        <v>756</v>
      </c>
      <c r="C5" s="69" t="s">
        <v>757</v>
      </c>
      <c r="D5" s="73" t="s">
        <v>168</v>
      </c>
      <c r="E5" s="73" t="s">
        <v>708</v>
      </c>
      <c r="F5" s="74" t="s">
        <v>170</v>
      </c>
      <c r="G5" s="74">
        <v>5</v>
      </c>
      <c r="H5" s="74">
        <v>1</v>
      </c>
      <c r="I5" s="74">
        <v>4</v>
      </c>
      <c r="J5" s="74">
        <v>10</v>
      </c>
      <c r="K5" s="73" t="s">
        <v>366</v>
      </c>
      <c r="L5" s="74" t="s">
        <v>347</v>
      </c>
      <c r="M5" s="74">
        <v>0.2</v>
      </c>
      <c r="N5" s="74">
        <v>90</v>
      </c>
      <c r="O5" s="74">
        <v>0.72000000000000008</v>
      </c>
      <c r="P5" s="75"/>
      <c r="Q5" s="75">
        <v>0</v>
      </c>
      <c r="R5" s="75"/>
      <c r="S5" s="76" t="s">
        <v>381</v>
      </c>
      <c r="T5" s="76"/>
      <c r="AA5" s="68">
        <v>0.72000000000000008</v>
      </c>
    </row>
    <row r="6" spans="1:30" ht="21.95" customHeight="1" x14ac:dyDescent="0.15">
      <c r="B6" s="69" t="s">
        <v>758</v>
      </c>
      <c r="C6" s="69" t="s">
        <v>759</v>
      </c>
      <c r="D6" s="73" t="s">
        <v>760</v>
      </c>
      <c r="E6" s="73" t="s">
        <v>761</v>
      </c>
      <c r="F6" s="74" t="s">
        <v>170</v>
      </c>
      <c r="G6" s="74">
        <v>18</v>
      </c>
      <c r="H6" s="74">
        <v>2</v>
      </c>
      <c r="I6" s="74">
        <v>16</v>
      </c>
      <c r="J6" s="74">
        <v>10</v>
      </c>
      <c r="K6" s="73" t="s">
        <v>366</v>
      </c>
      <c r="L6" s="74" t="s">
        <v>347</v>
      </c>
      <c r="M6" s="74">
        <v>4.3999999999999997E-2</v>
      </c>
      <c r="N6" s="74">
        <v>100</v>
      </c>
      <c r="O6" s="74">
        <v>0.70399999999999996</v>
      </c>
      <c r="P6" s="75"/>
      <c r="Q6" s="75">
        <v>0</v>
      </c>
      <c r="R6" s="75"/>
      <c r="S6" s="76" t="s">
        <v>381</v>
      </c>
      <c r="T6" s="76"/>
      <c r="AA6" s="68">
        <v>0.70399999999999996</v>
      </c>
    </row>
    <row r="7" spans="1:30" ht="21.95" customHeight="1" x14ac:dyDescent="0.15">
      <c r="B7" s="69" t="s">
        <v>756</v>
      </c>
      <c r="C7" s="69" t="s">
        <v>762</v>
      </c>
      <c r="D7" s="73" t="s">
        <v>760</v>
      </c>
      <c r="E7" s="73" t="s">
        <v>714</v>
      </c>
      <c r="F7" s="74" t="s">
        <v>170</v>
      </c>
      <c r="G7" s="74">
        <v>9</v>
      </c>
      <c r="H7" s="74">
        <v>1</v>
      </c>
      <c r="I7" s="74">
        <v>8</v>
      </c>
      <c r="J7" s="74">
        <v>10</v>
      </c>
      <c r="K7" s="73" t="s">
        <v>366</v>
      </c>
      <c r="L7" s="74" t="s">
        <v>347</v>
      </c>
      <c r="M7" s="74">
        <v>5.8999999999999997E-2</v>
      </c>
      <c r="N7" s="74">
        <v>90</v>
      </c>
      <c r="O7" s="74">
        <v>0.42480000000000001</v>
      </c>
      <c r="P7" s="75"/>
      <c r="Q7" s="75">
        <v>0</v>
      </c>
      <c r="R7" s="75"/>
      <c r="S7" s="76" t="s">
        <v>381</v>
      </c>
      <c r="T7" s="76"/>
      <c r="AA7" s="68">
        <v>0.42480000000000001</v>
      </c>
    </row>
    <row r="8" spans="1:30" ht="21.95" customHeight="1" x14ac:dyDescent="0.15">
      <c r="B8" s="69" t="s">
        <v>756</v>
      </c>
      <c r="C8" s="69" t="s">
        <v>763</v>
      </c>
      <c r="D8" s="73" t="s">
        <v>760</v>
      </c>
      <c r="E8" s="73" t="s">
        <v>715</v>
      </c>
      <c r="F8" s="74" t="s">
        <v>170</v>
      </c>
      <c r="G8" s="74">
        <v>13</v>
      </c>
      <c r="H8" s="74">
        <v>2</v>
      </c>
      <c r="I8" s="74">
        <v>11</v>
      </c>
      <c r="J8" s="74">
        <v>10</v>
      </c>
      <c r="K8" s="73" t="s">
        <v>366</v>
      </c>
      <c r="L8" s="74" t="s">
        <v>347</v>
      </c>
      <c r="M8" s="74">
        <v>8.6999999999999994E-2</v>
      </c>
      <c r="N8" s="74">
        <v>90</v>
      </c>
      <c r="O8" s="74">
        <v>0.86129999999999995</v>
      </c>
      <c r="P8" s="75"/>
      <c r="Q8" s="75">
        <v>0</v>
      </c>
      <c r="R8" s="75"/>
      <c r="S8" s="76" t="s">
        <v>381</v>
      </c>
      <c r="T8" s="76"/>
      <c r="AA8" s="68">
        <v>0.86129999999999995</v>
      </c>
    </row>
    <row r="9" spans="1:30" ht="21.95" customHeight="1" x14ac:dyDescent="0.15">
      <c r="B9" s="69" t="s">
        <v>756</v>
      </c>
      <c r="C9" s="69" t="s">
        <v>193</v>
      </c>
      <c r="D9" s="73" t="s">
        <v>764</v>
      </c>
      <c r="E9" s="73" t="s">
        <v>765</v>
      </c>
      <c r="F9" s="74" t="s">
        <v>212</v>
      </c>
      <c r="G9" s="74">
        <v>17</v>
      </c>
      <c r="H9" s="74">
        <v>0</v>
      </c>
      <c r="I9" s="74">
        <v>17</v>
      </c>
      <c r="J9" s="74"/>
      <c r="K9" s="73" t="s">
        <v>366</v>
      </c>
      <c r="L9" s="74" t="s">
        <v>347</v>
      </c>
      <c r="M9" s="74">
        <v>0.2</v>
      </c>
      <c r="N9" s="74">
        <v>90</v>
      </c>
      <c r="O9" s="74">
        <v>3.0600000000000005</v>
      </c>
      <c r="P9" s="75"/>
      <c r="Q9" s="75">
        <v>0</v>
      </c>
      <c r="R9" s="75"/>
      <c r="S9" s="76" t="s">
        <v>391</v>
      </c>
      <c r="T9" s="76"/>
      <c r="AA9" s="68">
        <v>3.0600000000000005</v>
      </c>
    </row>
    <row r="10" spans="1:30" ht="21.95" customHeight="1" x14ac:dyDescent="0.15">
      <c r="B10" s="69" t="s">
        <v>756</v>
      </c>
      <c r="C10" s="69" t="s">
        <v>766</v>
      </c>
      <c r="D10" s="73" t="s">
        <v>767</v>
      </c>
      <c r="E10" s="73" t="s">
        <v>768</v>
      </c>
      <c r="F10" s="74" t="s">
        <v>212</v>
      </c>
      <c r="G10" s="74">
        <v>17</v>
      </c>
      <c r="H10" s="74">
        <v>0</v>
      </c>
      <c r="I10" s="74">
        <v>17</v>
      </c>
      <c r="J10" s="74"/>
      <c r="K10" s="73" t="s">
        <v>366</v>
      </c>
      <c r="L10" s="74" t="s">
        <v>347</v>
      </c>
      <c r="M10" s="74">
        <v>0.03</v>
      </c>
      <c r="N10" s="74">
        <v>90</v>
      </c>
      <c r="O10" s="74">
        <v>0.45900000000000002</v>
      </c>
      <c r="P10" s="75"/>
      <c r="Q10" s="75">
        <v>0</v>
      </c>
      <c r="R10" s="75"/>
      <c r="S10" s="76" t="s">
        <v>367</v>
      </c>
      <c r="T10" s="76"/>
      <c r="AA10" s="68">
        <v>0.45900000000000002</v>
      </c>
    </row>
    <row r="11" spans="1:30" ht="21.95" customHeight="1" x14ac:dyDescent="0.15">
      <c r="B11" s="69" t="s">
        <v>756</v>
      </c>
      <c r="C11" s="69" t="s">
        <v>769</v>
      </c>
      <c r="D11" s="73" t="s">
        <v>770</v>
      </c>
      <c r="E11" s="73" t="s">
        <v>716</v>
      </c>
      <c r="F11" s="74" t="s">
        <v>212</v>
      </c>
      <c r="G11" s="74">
        <v>4</v>
      </c>
      <c r="H11" s="74">
        <v>0</v>
      </c>
      <c r="I11" s="74">
        <v>4</v>
      </c>
      <c r="J11" s="74"/>
      <c r="K11" s="73" t="s">
        <v>366</v>
      </c>
      <c r="L11" s="74" t="s">
        <v>347</v>
      </c>
      <c r="M11" s="74">
        <v>0.04</v>
      </c>
      <c r="N11" s="74">
        <v>90</v>
      </c>
      <c r="O11" s="74">
        <v>0.14400000000000002</v>
      </c>
      <c r="P11" s="75"/>
      <c r="Q11" s="75">
        <v>0</v>
      </c>
      <c r="R11" s="75"/>
      <c r="S11" s="76" t="s">
        <v>391</v>
      </c>
      <c r="T11" s="76"/>
      <c r="AA11" s="68">
        <v>0.14400000000000002</v>
      </c>
    </row>
    <row r="12" spans="1:30" ht="21.95" customHeight="1" x14ac:dyDescent="0.15">
      <c r="B12" s="69" t="s">
        <v>758</v>
      </c>
      <c r="C12" s="69" t="s">
        <v>249</v>
      </c>
      <c r="D12" s="73" t="s">
        <v>771</v>
      </c>
      <c r="E12" s="73" t="s">
        <v>772</v>
      </c>
      <c r="F12" s="74" t="s">
        <v>170</v>
      </c>
      <c r="G12" s="74">
        <v>80</v>
      </c>
      <c r="H12" s="74">
        <v>8</v>
      </c>
      <c r="I12" s="74">
        <v>72</v>
      </c>
      <c r="J12" s="74">
        <v>10</v>
      </c>
      <c r="K12" s="73" t="s">
        <v>366</v>
      </c>
      <c r="L12" s="74" t="s">
        <v>347</v>
      </c>
      <c r="M12" s="74">
        <v>0.01</v>
      </c>
      <c r="N12" s="74">
        <v>100</v>
      </c>
      <c r="O12" s="74">
        <v>0.72</v>
      </c>
      <c r="P12" s="75"/>
      <c r="Q12" s="75">
        <v>0</v>
      </c>
      <c r="R12" s="75"/>
      <c r="S12" s="76" t="s">
        <v>396</v>
      </c>
      <c r="T12" s="76"/>
      <c r="AA12" s="68">
        <v>0.72</v>
      </c>
    </row>
    <row r="13" spans="1:30" ht="21.95" customHeight="1" x14ac:dyDescent="0.15">
      <c r="B13" s="69" t="s">
        <v>756</v>
      </c>
      <c r="C13" s="69" t="s">
        <v>253</v>
      </c>
      <c r="D13" s="73" t="s">
        <v>773</v>
      </c>
      <c r="E13" s="73" t="s">
        <v>255</v>
      </c>
      <c r="F13" s="74" t="s">
        <v>170</v>
      </c>
      <c r="G13" s="74">
        <v>21</v>
      </c>
      <c r="H13" s="74">
        <v>2</v>
      </c>
      <c r="I13" s="74">
        <v>19</v>
      </c>
      <c r="J13" s="74">
        <v>10</v>
      </c>
      <c r="K13" s="73" t="s">
        <v>366</v>
      </c>
      <c r="L13" s="74" t="s">
        <v>347</v>
      </c>
      <c r="M13" s="74">
        <v>6.0000000000000001E-3</v>
      </c>
      <c r="N13" s="74">
        <v>150</v>
      </c>
      <c r="O13" s="74">
        <v>0.17100000000000001</v>
      </c>
      <c r="P13" s="75"/>
      <c r="Q13" s="75">
        <v>0</v>
      </c>
      <c r="R13" s="75"/>
      <c r="S13" s="76" t="s">
        <v>400</v>
      </c>
      <c r="T13" s="76"/>
      <c r="AA13" s="68">
        <v>0.17100000000000001</v>
      </c>
    </row>
    <row r="14" spans="1:30" ht="21.95" customHeight="1" x14ac:dyDescent="0.15">
      <c r="B14" s="69" t="s">
        <v>756</v>
      </c>
      <c r="C14" s="69" t="s">
        <v>774</v>
      </c>
      <c r="D14" s="73" t="s">
        <v>724</v>
      </c>
      <c r="E14" s="73" t="s">
        <v>725</v>
      </c>
      <c r="F14" s="74" t="s">
        <v>170</v>
      </c>
      <c r="G14" s="74">
        <v>20</v>
      </c>
      <c r="H14" s="74">
        <v>1</v>
      </c>
      <c r="I14" s="74">
        <v>19</v>
      </c>
      <c r="J14" s="74">
        <v>5</v>
      </c>
      <c r="K14" s="73" t="s">
        <v>402</v>
      </c>
      <c r="L14" s="74" t="s">
        <v>350</v>
      </c>
      <c r="M14" s="74">
        <v>2.5000000000000001E-2</v>
      </c>
      <c r="N14" s="74">
        <v>100</v>
      </c>
      <c r="O14" s="74">
        <v>0.47500000000000003</v>
      </c>
      <c r="P14" s="75"/>
      <c r="Q14" s="75">
        <v>0</v>
      </c>
      <c r="R14" s="75"/>
      <c r="S14" s="76" t="s">
        <v>403</v>
      </c>
      <c r="T14" s="76"/>
      <c r="AB14" s="68">
        <v>0.47500000000000003</v>
      </c>
    </row>
    <row r="15" spans="1:30" ht="21.95" customHeight="1" x14ac:dyDescent="0.15">
      <c r="B15" s="69" t="s">
        <v>756</v>
      </c>
      <c r="C15" s="69" t="s">
        <v>775</v>
      </c>
      <c r="D15" s="73" t="s">
        <v>724</v>
      </c>
      <c r="E15" s="73" t="s">
        <v>726</v>
      </c>
      <c r="F15" s="74" t="s">
        <v>170</v>
      </c>
      <c r="G15" s="74">
        <v>11</v>
      </c>
      <c r="H15" s="74">
        <v>1</v>
      </c>
      <c r="I15" s="74">
        <v>10</v>
      </c>
      <c r="J15" s="74">
        <v>5</v>
      </c>
      <c r="K15" s="73" t="s">
        <v>402</v>
      </c>
      <c r="L15" s="74" t="s">
        <v>350</v>
      </c>
      <c r="M15" s="74">
        <v>1.9E-2</v>
      </c>
      <c r="N15" s="74">
        <v>100</v>
      </c>
      <c r="O15" s="74">
        <v>0.19</v>
      </c>
      <c r="P15" s="75"/>
      <c r="Q15" s="75">
        <v>0</v>
      </c>
      <c r="R15" s="75"/>
      <c r="S15" s="76" t="s">
        <v>403</v>
      </c>
      <c r="T15" s="76"/>
      <c r="AB15" s="68">
        <v>0.19</v>
      </c>
    </row>
    <row r="16" spans="1:30" ht="21.95" customHeight="1" x14ac:dyDescent="0.15">
      <c r="B16" s="69" t="s">
        <v>756</v>
      </c>
      <c r="C16" s="69" t="s">
        <v>776</v>
      </c>
      <c r="D16" s="73" t="s">
        <v>727</v>
      </c>
      <c r="E16" s="73"/>
      <c r="F16" s="74" t="s">
        <v>728</v>
      </c>
      <c r="G16" s="74">
        <v>1</v>
      </c>
      <c r="H16" s="74">
        <v>0</v>
      </c>
      <c r="I16" s="74">
        <v>1</v>
      </c>
      <c r="J16" s="74"/>
      <c r="K16" s="73" t="s">
        <v>777</v>
      </c>
      <c r="L16" s="74" t="s">
        <v>347</v>
      </c>
      <c r="M16" s="74">
        <v>0.3</v>
      </c>
      <c r="N16" s="74">
        <v>100</v>
      </c>
      <c r="O16" s="74">
        <v>0.3</v>
      </c>
      <c r="P16" s="75"/>
      <c r="Q16" s="75">
        <v>0</v>
      </c>
      <c r="R16" s="75"/>
      <c r="S16" s="76"/>
      <c r="T16" s="76"/>
      <c r="AA16" s="68">
        <v>0.3</v>
      </c>
    </row>
    <row r="17" spans="2:30" ht="21.95" customHeight="1" x14ac:dyDescent="0.15">
      <c r="B17" s="69" t="s">
        <v>756</v>
      </c>
      <c r="C17" s="69" t="s">
        <v>776</v>
      </c>
      <c r="D17" s="73" t="s">
        <v>778</v>
      </c>
      <c r="E17" s="73" t="s">
        <v>779</v>
      </c>
      <c r="F17" s="74" t="s">
        <v>309</v>
      </c>
      <c r="G17" s="74">
        <v>2</v>
      </c>
      <c r="H17" s="74">
        <v>0</v>
      </c>
      <c r="I17" s="74">
        <v>2</v>
      </c>
      <c r="J17" s="74"/>
      <c r="K17" s="73" t="s">
        <v>780</v>
      </c>
      <c r="L17" s="74" t="s">
        <v>347</v>
      </c>
      <c r="M17" s="74">
        <v>0.13</v>
      </c>
      <c r="N17" s="74">
        <v>50</v>
      </c>
      <c r="O17" s="74">
        <v>0.13</v>
      </c>
      <c r="P17" s="75"/>
      <c r="Q17" s="75">
        <v>0</v>
      </c>
      <c r="R17" s="75"/>
      <c r="S17" s="76"/>
      <c r="T17" s="76" t="s">
        <v>781</v>
      </c>
      <c r="AA17" s="68">
        <v>0.13</v>
      </c>
    </row>
    <row r="18" spans="2:30" ht="21.95" customHeight="1" x14ac:dyDescent="0.15">
      <c r="B18" s="69" t="s">
        <v>756</v>
      </c>
      <c r="C18" s="69" t="s">
        <v>776</v>
      </c>
      <c r="D18" s="73" t="s">
        <v>782</v>
      </c>
      <c r="E18" s="73" t="s">
        <v>783</v>
      </c>
      <c r="F18" s="74" t="s">
        <v>720</v>
      </c>
      <c r="G18" s="74">
        <v>2</v>
      </c>
      <c r="H18" s="74">
        <v>0</v>
      </c>
      <c r="I18" s="74">
        <v>2</v>
      </c>
      <c r="J18" s="74"/>
      <c r="K18" s="73" t="s">
        <v>366</v>
      </c>
      <c r="L18" s="74" t="s">
        <v>347</v>
      </c>
      <c r="M18" s="74">
        <v>0.104</v>
      </c>
      <c r="N18" s="74">
        <v>40</v>
      </c>
      <c r="O18" s="74">
        <v>8.3199999999999996E-2</v>
      </c>
      <c r="P18" s="75"/>
      <c r="Q18" s="75">
        <v>0</v>
      </c>
      <c r="R18" s="75"/>
      <c r="S18" s="76" t="s">
        <v>381</v>
      </c>
      <c r="T18" s="76" t="s">
        <v>781</v>
      </c>
      <c r="AA18" s="68">
        <v>8.3199999999999996E-2</v>
      </c>
    </row>
    <row r="19" spans="2:30" ht="21.95" customHeight="1" x14ac:dyDescent="0.15">
      <c r="B19" s="69" t="s">
        <v>756</v>
      </c>
      <c r="C19" s="69" t="s">
        <v>776</v>
      </c>
      <c r="D19" s="73" t="s">
        <v>784</v>
      </c>
      <c r="E19" s="73" t="s">
        <v>783</v>
      </c>
      <c r="F19" s="74" t="s">
        <v>720</v>
      </c>
      <c r="G19" s="74">
        <v>2</v>
      </c>
      <c r="H19" s="74">
        <v>0</v>
      </c>
      <c r="I19" s="74">
        <v>2</v>
      </c>
      <c r="J19" s="74"/>
      <c r="K19" s="73" t="s">
        <v>366</v>
      </c>
      <c r="L19" s="74" t="s">
        <v>347</v>
      </c>
      <c r="M19" s="74">
        <v>0.104</v>
      </c>
      <c r="N19" s="74">
        <v>100</v>
      </c>
      <c r="O19" s="74">
        <v>0.20799999999999999</v>
      </c>
      <c r="P19" s="75"/>
      <c r="Q19" s="75">
        <v>0</v>
      </c>
      <c r="R19" s="75"/>
      <c r="S19" s="76" t="s">
        <v>381</v>
      </c>
      <c r="T19" s="76" t="s">
        <v>781</v>
      </c>
      <c r="AA19" s="68">
        <v>0.20799999999999999</v>
      </c>
    </row>
    <row r="20" spans="2:30" ht="21.95" customHeight="1" x14ac:dyDescent="0.15">
      <c r="B20" s="69" t="s">
        <v>756</v>
      </c>
      <c r="C20" s="69" t="s">
        <v>776</v>
      </c>
      <c r="D20" s="73" t="s">
        <v>785</v>
      </c>
      <c r="E20" s="73" t="s">
        <v>786</v>
      </c>
      <c r="F20" s="74" t="s">
        <v>720</v>
      </c>
      <c r="G20" s="74">
        <v>2</v>
      </c>
      <c r="H20" s="74">
        <v>0</v>
      </c>
      <c r="I20" s="74">
        <v>2</v>
      </c>
      <c r="J20" s="74"/>
      <c r="K20" s="73" t="s">
        <v>366</v>
      </c>
      <c r="L20" s="74" t="s">
        <v>347</v>
      </c>
      <c r="M20" s="74">
        <v>7.0000000000000001E-3</v>
      </c>
      <c r="N20" s="74">
        <v>50</v>
      </c>
      <c r="O20" s="74">
        <v>7.0000000000000001E-3</v>
      </c>
      <c r="P20" s="75"/>
      <c r="Q20" s="75">
        <v>0</v>
      </c>
      <c r="R20" s="75"/>
      <c r="S20" s="76" t="s">
        <v>400</v>
      </c>
      <c r="T20" s="76" t="s">
        <v>781</v>
      </c>
      <c r="AA20" s="68">
        <v>7.0000000000000001E-3</v>
      </c>
    </row>
    <row r="21" spans="2:30" ht="21.95" customHeight="1" x14ac:dyDescent="0.15">
      <c r="B21" s="69" t="s">
        <v>756</v>
      </c>
      <c r="C21" s="69" t="s">
        <v>776</v>
      </c>
      <c r="D21" s="73" t="s">
        <v>787</v>
      </c>
      <c r="E21" s="73" t="s">
        <v>786</v>
      </c>
      <c r="F21" s="74" t="s">
        <v>720</v>
      </c>
      <c r="G21" s="74">
        <v>2</v>
      </c>
      <c r="H21" s="74">
        <v>0</v>
      </c>
      <c r="I21" s="74">
        <v>2</v>
      </c>
      <c r="J21" s="74"/>
      <c r="K21" s="73" t="s">
        <v>366</v>
      </c>
      <c r="L21" s="74" t="s">
        <v>347</v>
      </c>
      <c r="M21" s="74">
        <v>7.0000000000000001E-3</v>
      </c>
      <c r="N21" s="74">
        <v>100</v>
      </c>
      <c r="O21" s="74">
        <v>1.4E-2</v>
      </c>
      <c r="P21" s="75"/>
      <c r="Q21" s="75">
        <v>0</v>
      </c>
      <c r="R21" s="75"/>
      <c r="S21" s="76" t="s">
        <v>400</v>
      </c>
      <c r="T21" s="76" t="s">
        <v>781</v>
      </c>
      <c r="AA21" s="68">
        <v>1.4E-2</v>
      </c>
    </row>
    <row r="22" spans="2:30" ht="21.95" customHeight="1" x14ac:dyDescent="0.15">
      <c r="B22" s="69" t="s">
        <v>756</v>
      </c>
      <c r="C22" s="69" t="s">
        <v>776</v>
      </c>
      <c r="D22" s="73" t="s">
        <v>788</v>
      </c>
      <c r="E22" s="73" t="s">
        <v>789</v>
      </c>
      <c r="F22" s="74" t="s">
        <v>720</v>
      </c>
      <c r="G22" s="74">
        <v>2</v>
      </c>
      <c r="H22" s="74">
        <v>0</v>
      </c>
      <c r="I22" s="74">
        <v>2</v>
      </c>
      <c r="J22" s="74"/>
      <c r="K22" s="73" t="s">
        <v>402</v>
      </c>
      <c r="L22" s="74" t="s">
        <v>350</v>
      </c>
      <c r="M22" s="74">
        <v>5.9799999999999999E-2</v>
      </c>
      <c r="N22" s="74">
        <v>90</v>
      </c>
      <c r="O22" s="74">
        <v>0.10764</v>
      </c>
      <c r="P22" s="75"/>
      <c r="Q22" s="75">
        <v>0</v>
      </c>
      <c r="R22" s="75"/>
      <c r="S22" s="76" t="s">
        <v>790</v>
      </c>
      <c r="T22" s="76" t="s">
        <v>781</v>
      </c>
      <c r="AB22" s="68">
        <v>0.10764</v>
      </c>
    </row>
    <row r="23" spans="2:30" ht="21.95" customHeight="1" x14ac:dyDescent="0.15">
      <c r="B23" s="69" t="s">
        <v>756</v>
      </c>
      <c r="C23" s="69" t="s">
        <v>776</v>
      </c>
      <c r="D23" s="73" t="s">
        <v>791</v>
      </c>
      <c r="E23" s="73" t="s">
        <v>789</v>
      </c>
      <c r="F23" s="74" t="s">
        <v>720</v>
      </c>
      <c r="G23" s="74">
        <v>2</v>
      </c>
      <c r="H23" s="74">
        <v>0</v>
      </c>
      <c r="I23" s="74">
        <v>2</v>
      </c>
      <c r="J23" s="74"/>
      <c r="K23" s="73" t="s">
        <v>402</v>
      </c>
      <c r="L23" s="74" t="s">
        <v>350</v>
      </c>
      <c r="M23" s="74">
        <v>5.9799999999999999E-2</v>
      </c>
      <c r="N23" s="74">
        <v>100</v>
      </c>
      <c r="O23" s="74">
        <v>0.1196</v>
      </c>
      <c r="P23" s="75"/>
      <c r="Q23" s="75">
        <v>0</v>
      </c>
      <c r="R23" s="75"/>
      <c r="S23" s="76" t="s">
        <v>790</v>
      </c>
      <c r="T23" s="76" t="s">
        <v>781</v>
      </c>
      <c r="AB23" s="68">
        <v>0.1196</v>
      </c>
    </row>
    <row r="24" spans="2:30" ht="21.95" customHeight="1" x14ac:dyDescent="0.15">
      <c r="B24" s="69" t="s">
        <v>756</v>
      </c>
      <c r="C24" s="69" t="s">
        <v>776</v>
      </c>
      <c r="D24" s="73" t="s">
        <v>792</v>
      </c>
      <c r="E24" s="73"/>
      <c r="F24" s="74" t="s">
        <v>309</v>
      </c>
      <c r="G24" s="74">
        <v>16</v>
      </c>
      <c r="H24" s="74">
        <v>0</v>
      </c>
      <c r="I24" s="74">
        <v>16</v>
      </c>
      <c r="J24" s="74"/>
      <c r="K24" s="73" t="s">
        <v>366</v>
      </c>
      <c r="L24" s="74" t="s">
        <v>347</v>
      </c>
      <c r="M24" s="74">
        <v>0.03</v>
      </c>
      <c r="N24" s="74">
        <v>100</v>
      </c>
      <c r="O24" s="74">
        <v>0.48</v>
      </c>
      <c r="P24" s="75"/>
      <c r="Q24" s="75">
        <v>0</v>
      </c>
      <c r="R24" s="75"/>
      <c r="S24" s="76"/>
      <c r="T24" s="76" t="s">
        <v>781</v>
      </c>
      <c r="AA24" s="68">
        <v>0.48</v>
      </c>
    </row>
    <row r="25" spans="2:30" ht="21.95" customHeight="1" x14ac:dyDescent="0.15">
      <c r="B25" s="69" t="s">
        <v>756</v>
      </c>
      <c r="C25" s="69" t="s">
        <v>776</v>
      </c>
      <c r="D25" s="73" t="s">
        <v>793</v>
      </c>
      <c r="E25" s="73"/>
      <c r="F25" s="74" t="s">
        <v>309</v>
      </c>
      <c r="G25" s="74">
        <v>16</v>
      </c>
      <c r="H25" s="74">
        <v>0</v>
      </c>
      <c r="I25" s="74">
        <v>16</v>
      </c>
      <c r="J25" s="74"/>
      <c r="K25" s="73" t="s">
        <v>366</v>
      </c>
      <c r="L25" s="74" t="s">
        <v>347</v>
      </c>
      <c r="M25" s="74">
        <v>0.03</v>
      </c>
      <c r="N25" s="74">
        <v>50</v>
      </c>
      <c r="O25" s="74">
        <v>0.24</v>
      </c>
      <c r="P25" s="75"/>
      <c r="Q25" s="75">
        <v>0</v>
      </c>
      <c r="R25" s="75"/>
      <c r="S25" s="76"/>
      <c r="T25" s="76" t="s">
        <v>781</v>
      </c>
      <c r="AA25" s="68">
        <v>0.24</v>
      </c>
    </row>
    <row r="26" spans="2:30" ht="21.95" customHeight="1" x14ac:dyDescent="0.15">
      <c r="B26" s="69" t="s">
        <v>756</v>
      </c>
      <c r="C26" s="69" t="s">
        <v>776</v>
      </c>
      <c r="D26" s="73" t="s">
        <v>794</v>
      </c>
      <c r="E26" s="73" t="s">
        <v>730</v>
      </c>
      <c r="F26" s="74" t="s">
        <v>318</v>
      </c>
      <c r="G26" s="74">
        <v>1</v>
      </c>
      <c r="H26" s="74">
        <v>0</v>
      </c>
      <c r="I26" s="74">
        <v>1</v>
      </c>
      <c r="J26" s="74"/>
      <c r="K26" s="73" t="s">
        <v>366</v>
      </c>
      <c r="L26" s="74" t="s">
        <v>347</v>
      </c>
      <c r="M26" s="74">
        <v>1.23</v>
      </c>
      <c r="N26" s="74">
        <v>30</v>
      </c>
      <c r="O26" s="74">
        <v>0.36899999999999999</v>
      </c>
      <c r="P26" s="75"/>
      <c r="Q26" s="75">
        <v>0</v>
      </c>
      <c r="R26" s="75"/>
      <c r="S26" s="76" t="s">
        <v>391</v>
      </c>
      <c r="T26" s="76" t="s">
        <v>781</v>
      </c>
      <c r="AA26" s="68">
        <v>0.36899999999999999</v>
      </c>
    </row>
    <row r="27" spans="2:30" ht="21.95" customHeight="1" x14ac:dyDescent="0.15">
      <c r="B27" s="69" t="s">
        <v>756</v>
      </c>
      <c r="C27" s="69" t="s">
        <v>776</v>
      </c>
      <c r="D27" s="73" t="s">
        <v>316</v>
      </c>
      <c r="E27" s="73" t="s">
        <v>730</v>
      </c>
      <c r="F27" s="74" t="s">
        <v>318</v>
      </c>
      <c r="G27" s="74">
        <v>1</v>
      </c>
      <c r="H27" s="74">
        <v>0</v>
      </c>
      <c r="I27" s="74">
        <v>1</v>
      </c>
      <c r="J27" s="74"/>
      <c r="K27" s="73" t="s">
        <v>366</v>
      </c>
      <c r="L27" s="74" t="s">
        <v>347</v>
      </c>
      <c r="M27" s="74">
        <v>1.23</v>
      </c>
      <c r="N27" s="74">
        <v>100</v>
      </c>
      <c r="O27" s="74">
        <v>1.23</v>
      </c>
      <c r="P27" s="75"/>
      <c r="Q27" s="75">
        <v>0</v>
      </c>
      <c r="R27" s="75"/>
      <c r="S27" s="76" t="s">
        <v>391</v>
      </c>
      <c r="T27" s="76"/>
      <c r="AA27" s="68">
        <v>1.23</v>
      </c>
    </row>
    <row r="28" spans="2:30" ht="21.95" customHeight="1" x14ac:dyDescent="0.15">
      <c r="B28" s="69" t="s">
        <v>756</v>
      </c>
      <c r="C28" s="69" t="s">
        <v>345</v>
      </c>
      <c r="D28" s="73" t="s">
        <v>346</v>
      </c>
      <c r="E28" s="73" t="s">
        <v>347</v>
      </c>
      <c r="F28" s="74" t="s">
        <v>348</v>
      </c>
      <c r="G28" s="74">
        <v>10</v>
      </c>
      <c r="H28" s="74">
        <v>100</v>
      </c>
      <c r="I28" s="74">
        <v>10.3253</v>
      </c>
      <c r="J28" s="74">
        <v>0</v>
      </c>
      <c r="K28" s="73"/>
      <c r="L28" s="74"/>
      <c r="M28" s="74"/>
      <c r="N28" s="74"/>
      <c r="O28" s="74" t="s">
        <v>738</v>
      </c>
      <c r="P28" s="75"/>
      <c r="Q28" s="75">
        <v>0</v>
      </c>
      <c r="R28" s="75"/>
      <c r="S28" s="76"/>
      <c r="T28" s="76"/>
      <c r="Z28" s="68" t="s">
        <v>547</v>
      </c>
      <c r="AA28" s="68">
        <v>10.3253</v>
      </c>
      <c r="AB28" s="68">
        <v>0.89224000000000003</v>
      </c>
      <c r="AC28" s="68">
        <v>0</v>
      </c>
      <c r="AD28" s="68">
        <v>0</v>
      </c>
    </row>
    <row r="29" spans="2:30" ht="21.95" customHeight="1" x14ac:dyDescent="0.15">
      <c r="B29" s="69" t="s">
        <v>756</v>
      </c>
      <c r="C29" s="69" t="s">
        <v>349</v>
      </c>
      <c r="D29" s="73" t="s">
        <v>346</v>
      </c>
      <c r="E29" s="73" t="s">
        <v>350</v>
      </c>
      <c r="F29" s="74" t="s">
        <v>348</v>
      </c>
      <c r="G29" s="74">
        <v>1</v>
      </c>
      <c r="H29" s="74">
        <v>100</v>
      </c>
      <c r="I29" s="74">
        <v>0.89224000000000003</v>
      </c>
      <c r="J29" s="74">
        <v>0</v>
      </c>
      <c r="K29" s="73"/>
      <c r="L29" s="74"/>
      <c r="M29" s="74"/>
      <c r="N29" s="74"/>
      <c r="O29" s="74" t="s">
        <v>738</v>
      </c>
      <c r="P29" s="75"/>
      <c r="Q29" s="75">
        <v>0</v>
      </c>
      <c r="R29" s="75"/>
      <c r="S29" s="76"/>
      <c r="T29" s="76"/>
    </row>
  </sheetData>
  <mergeCells count="14">
    <mergeCell ref="A2:A3"/>
    <mergeCell ref="B2:B3"/>
    <mergeCell ref="C2:C3"/>
    <mergeCell ref="D2:D3"/>
    <mergeCell ref="E2:E3"/>
    <mergeCell ref="P2:R2"/>
    <mergeCell ref="S2:S3"/>
    <mergeCell ref="T2:T3"/>
    <mergeCell ref="D4:T4"/>
    <mergeCell ref="D1:O1"/>
    <mergeCell ref="F2:F3"/>
    <mergeCell ref="G2:J2"/>
    <mergeCell ref="K2:K3"/>
    <mergeCell ref="L2:O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55"/>
  <sheetViews>
    <sheetView view="pageBreakPreview" zoomScaleNormal="100" zoomScaleSheetLayoutView="100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 activeCell="F4" sqref="F1:K1048576"/>
    </sheetView>
  </sheetViews>
  <sheetFormatPr defaultRowHeight="23.1" customHeight="1" x14ac:dyDescent="0.15"/>
  <cols>
    <col min="1" max="1" width="9.109375" style="13" hidden="1" customWidth="1"/>
    <col min="2" max="2" width="9.88671875" style="13" hidden="1" customWidth="1"/>
    <col min="3" max="3" width="12.77734375" style="49" customWidth="1"/>
    <col min="4" max="4" width="23.109375" style="49" customWidth="1"/>
    <col min="5" max="5" width="23.77734375" style="49" customWidth="1"/>
    <col min="6" max="6" width="4.6640625" customWidth="1"/>
    <col min="7" max="7" width="6.44140625" hidden="1" customWidth="1"/>
    <col min="8" max="9" width="11.21875" style="37" customWidth="1"/>
    <col min="10" max="10" width="5" style="37" hidden="1" customWidth="1"/>
    <col min="11" max="13" width="11.21875" style="37" customWidth="1"/>
    <col min="14" max="14" width="11.109375" style="37" customWidth="1"/>
    <col min="15" max="15" width="7" style="37" hidden="1" customWidth="1"/>
    <col min="16" max="16" width="11.21875" style="37" customWidth="1"/>
    <col min="17" max="17" width="12.21875" customWidth="1"/>
  </cols>
  <sheetData>
    <row r="1" spans="1:17" s="2" customFormat="1" ht="23.1" customHeight="1" x14ac:dyDescent="0.15">
      <c r="A1" s="13" t="s">
        <v>358</v>
      </c>
      <c r="B1" s="13" t="s">
        <v>542</v>
      </c>
      <c r="C1" s="121" t="s">
        <v>832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s="14" customFormat="1" ht="23.1" customHeight="1" x14ac:dyDescent="0.15">
      <c r="A2" s="114" t="s">
        <v>56</v>
      </c>
      <c r="B2" s="114" t="s">
        <v>34</v>
      </c>
      <c r="C2" s="115" t="s">
        <v>22</v>
      </c>
      <c r="D2" s="115" t="s">
        <v>63</v>
      </c>
      <c r="E2" s="115" t="s">
        <v>64</v>
      </c>
      <c r="F2" s="117" t="s">
        <v>0</v>
      </c>
      <c r="G2" s="136" t="s">
        <v>1</v>
      </c>
      <c r="H2" s="111" t="s">
        <v>29</v>
      </c>
      <c r="I2" s="111"/>
      <c r="J2" s="111" t="s">
        <v>30</v>
      </c>
      <c r="K2" s="111"/>
      <c r="L2" s="111"/>
      <c r="M2" s="111" t="s">
        <v>31</v>
      </c>
      <c r="N2" s="111"/>
      <c r="O2" s="53" t="s">
        <v>12</v>
      </c>
      <c r="P2" s="111" t="s">
        <v>40</v>
      </c>
      <c r="Q2" s="115" t="s">
        <v>33</v>
      </c>
    </row>
    <row r="3" spans="1:17" s="14" customFormat="1" ht="23.1" customHeight="1" x14ac:dyDescent="0.15">
      <c r="A3" s="114"/>
      <c r="B3" s="114"/>
      <c r="C3" s="116"/>
      <c r="D3" s="116"/>
      <c r="E3" s="116"/>
      <c r="F3" s="118"/>
      <c r="G3" s="137"/>
      <c r="H3" s="59" t="s">
        <v>36</v>
      </c>
      <c r="I3" s="59" t="s">
        <v>37</v>
      </c>
      <c r="J3" s="59" t="s">
        <v>1</v>
      </c>
      <c r="K3" s="59" t="s">
        <v>36</v>
      </c>
      <c r="L3" s="59" t="s">
        <v>37</v>
      </c>
      <c r="M3" s="59" t="s">
        <v>38</v>
      </c>
      <c r="N3" s="59" t="s">
        <v>37</v>
      </c>
      <c r="O3" s="59" t="s">
        <v>26</v>
      </c>
      <c r="P3" s="119"/>
      <c r="Q3" s="116"/>
    </row>
    <row r="4" spans="1:17" s="2" customFormat="1" ht="23.1" customHeight="1" x14ac:dyDescent="0.15">
      <c r="A4" s="13" t="s">
        <v>428</v>
      </c>
      <c r="B4" s="13" t="s">
        <v>429</v>
      </c>
      <c r="C4" s="3" t="s">
        <v>430</v>
      </c>
      <c r="D4" s="12" t="s">
        <v>431</v>
      </c>
      <c r="E4" s="12" t="s">
        <v>432</v>
      </c>
      <c r="F4" s="28" t="s">
        <v>372</v>
      </c>
      <c r="G4" s="6"/>
      <c r="H4" s="36">
        <f>일위대가!I13</f>
        <v>5439</v>
      </c>
      <c r="I4" s="36">
        <f t="shared" ref="I4:I35" si="0">H4</f>
        <v>5439</v>
      </c>
      <c r="J4" s="36"/>
      <c r="K4" s="36">
        <f>일위대가!L13</f>
        <v>19704</v>
      </c>
      <c r="L4" s="36">
        <f t="shared" ref="L4:L35" si="1">K4</f>
        <v>19704</v>
      </c>
      <c r="M4" s="36">
        <f>일위대가!N13</f>
        <v>0</v>
      </c>
      <c r="N4" s="36">
        <f t="shared" ref="N4:N35" si="2">M4</f>
        <v>0</v>
      </c>
      <c r="O4" s="36"/>
      <c r="P4" s="36">
        <f t="shared" ref="P4:P35" si="3">I4+L4+N4</f>
        <v>25143</v>
      </c>
      <c r="Q4" s="12"/>
    </row>
    <row r="5" spans="1:17" s="2" customFormat="1" ht="23.1" customHeight="1" x14ac:dyDescent="0.15">
      <c r="A5" s="13" t="s">
        <v>433</v>
      </c>
      <c r="B5" s="13" t="s">
        <v>434</v>
      </c>
      <c r="C5" s="3" t="s">
        <v>435</v>
      </c>
      <c r="D5" s="12" t="s">
        <v>436</v>
      </c>
      <c r="E5" s="12" t="s">
        <v>437</v>
      </c>
      <c r="F5" s="28" t="s">
        <v>309</v>
      </c>
      <c r="G5" s="6"/>
      <c r="H5" s="36">
        <f>일위대가!I21</f>
        <v>4407</v>
      </c>
      <c r="I5" s="36">
        <f t="shared" si="0"/>
        <v>4407</v>
      </c>
      <c r="J5" s="36"/>
      <c r="K5" s="36">
        <f>일위대가!L21</f>
        <v>104903</v>
      </c>
      <c r="L5" s="36">
        <f t="shared" si="1"/>
        <v>104903</v>
      </c>
      <c r="M5" s="36">
        <f>일위대가!N21</f>
        <v>519</v>
      </c>
      <c r="N5" s="36">
        <f t="shared" si="2"/>
        <v>519</v>
      </c>
      <c r="O5" s="36"/>
      <c r="P5" s="36">
        <f t="shared" si="3"/>
        <v>109829</v>
      </c>
      <c r="Q5" s="12"/>
    </row>
    <row r="6" spans="1:17" ht="23.1" customHeight="1" x14ac:dyDescent="0.15">
      <c r="A6" s="13" t="s">
        <v>438</v>
      </c>
      <c r="B6" s="13" t="s">
        <v>439</v>
      </c>
      <c r="C6" s="62" t="s">
        <v>440</v>
      </c>
      <c r="D6" s="62" t="s">
        <v>441</v>
      </c>
      <c r="E6" s="62" t="s">
        <v>378</v>
      </c>
      <c r="F6" s="63" t="s">
        <v>170</v>
      </c>
      <c r="G6" s="63"/>
      <c r="H6" s="64">
        <f>일위대가!I26</f>
        <v>412</v>
      </c>
      <c r="I6" s="64">
        <f t="shared" si="0"/>
        <v>412</v>
      </c>
      <c r="J6" s="64"/>
      <c r="K6" s="64">
        <f>일위대가!L26</f>
        <v>13765</v>
      </c>
      <c r="L6" s="64">
        <f t="shared" si="1"/>
        <v>13765</v>
      </c>
      <c r="M6" s="64">
        <f>일위대가!N26</f>
        <v>0</v>
      </c>
      <c r="N6" s="64">
        <f t="shared" si="2"/>
        <v>0</v>
      </c>
      <c r="O6" s="64"/>
      <c r="P6" s="64">
        <f t="shared" si="3"/>
        <v>14177</v>
      </c>
      <c r="Q6" s="63"/>
    </row>
    <row r="7" spans="1:17" ht="23.1" customHeight="1" x14ac:dyDescent="0.15">
      <c r="A7" s="13" t="s">
        <v>442</v>
      </c>
      <c r="B7" s="13" t="s">
        <v>443</v>
      </c>
      <c r="C7" s="62" t="s">
        <v>444</v>
      </c>
      <c r="D7" s="62" t="s">
        <v>445</v>
      </c>
      <c r="E7" s="62" t="s">
        <v>446</v>
      </c>
      <c r="F7" s="63" t="s">
        <v>176</v>
      </c>
      <c r="G7" s="63"/>
      <c r="H7" s="64">
        <f>일위대가!I37</f>
        <v>2290</v>
      </c>
      <c r="I7" s="64">
        <f t="shared" si="0"/>
        <v>2290</v>
      </c>
      <c r="J7" s="64"/>
      <c r="K7" s="64">
        <f>일위대가!L37</f>
        <v>9852</v>
      </c>
      <c r="L7" s="64">
        <f t="shared" si="1"/>
        <v>9852</v>
      </c>
      <c r="M7" s="64">
        <f>일위대가!N37</f>
        <v>0</v>
      </c>
      <c r="N7" s="64">
        <f t="shared" si="2"/>
        <v>0</v>
      </c>
      <c r="O7" s="64"/>
      <c r="P7" s="64">
        <f t="shared" si="3"/>
        <v>12142</v>
      </c>
      <c r="Q7" s="63"/>
    </row>
    <row r="8" spans="1:17" ht="23.1" customHeight="1" x14ac:dyDescent="0.15">
      <c r="A8" s="13" t="s">
        <v>447</v>
      </c>
      <c r="B8" s="13" t="s">
        <v>448</v>
      </c>
      <c r="C8" s="62" t="s">
        <v>449</v>
      </c>
      <c r="D8" s="62" t="s">
        <v>450</v>
      </c>
      <c r="E8" s="62" t="s">
        <v>169</v>
      </c>
      <c r="F8" s="63" t="s">
        <v>451</v>
      </c>
      <c r="G8" s="63"/>
      <c r="H8" s="64">
        <f>일위대가!I46</f>
        <v>9544</v>
      </c>
      <c r="I8" s="64">
        <f t="shared" si="0"/>
        <v>9544</v>
      </c>
      <c r="J8" s="64"/>
      <c r="K8" s="64">
        <f>일위대가!L46</f>
        <v>68419</v>
      </c>
      <c r="L8" s="64">
        <f t="shared" si="1"/>
        <v>68419</v>
      </c>
      <c r="M8" s="64">
        <f>일위대가!N46</f>
        <v>0</v>
      </c>
      <c r="N8" s="64">
        <f t="shared" si="2"/>
        <v>0</v>
      </c>
      <c r="O8" s="64"/>
      <c r="P8" s="64">
        <f t="shared" si="3"/>
        <v>77963</v>
      </c>
      <c r="Q8" s="63"/>
    </row>
    <row r="9" spans="1:17" ht="23.1" customHeight="1" x14ac:dyDescent="0.15">
      <c r="A9" s="13" t="s">
        <v>452</v>
      </c>
      <c r="B9" s="13" t="s">
        <v>453</v>
      </c>
      <c r="C9" s="62" t="s">
        <v>454</v>
      </c>
      <c r="D9" s="62" t="s">
        <v>174</v>
      </c>
      <c r="E9" s="62" t="s">
        <v>181</v>
      </c>
      <c r="F9" s="63" t="s">
        <v>451</v>
      </c>
      <c r="G9" s="63"/>
      <c r="H9" s="64">
        <f>일위대가!I54</f>
        <v>970</v>
      </c>
      <c r="I9" s="64">
        <f t="shared" si="0"/>
        <v>970</v>
      </c>
      <c r="J9" s="64"/>
      <c r="K9" s="64">
        <f>일위대가!L54</f>
        <v>12041</v>
      </c>
      <c r="L9" s="64">
        <f t="shared" si="1"/>
        <v>12041</v>
      </c>
      <c r="M9" s="64">
        <f>일위대가!N54</f>
        <v>0</v>
      </c>
      <c r="N9" s="64">
        <f t="shared" si="2"/>
        <v>0</v>
      </c>
      <c r="O9" s="64"/>
      <c r="P9" s="64">
        <f t="shared" si="3"/>
        <v>13011</v>
      </c>
      <c r="Q9" s="63"/>
    </row>
    <row r="10" spans="1:17" ht="23.1" customHeight="1" x14ac:dyDescent="0.15">
      <c r="A10" s="13" t="s">
        <v>455</v>
      </c>
      <c r="B10" s="13" t="s">
        <v>456</v>
      </c>
      <c r="C10" s="62" t="s">
        <v>457</v>
      </c>
      <c r="D10" s="62" t="s">
        <v>174</v>
      </c>
      <c r="E10" s="62" t="s">
        <v>183</v>
      </c>
      <c r="F10" s="63" t="s">
        <v>451</v>
      </c>
      <c r="G10" s="63"/>
      <c r="H10" s="64">
        <f>일위대가!I62</f>
        <v>1597</v>
      </c>
      <c r="I10" s="64">
        <f t="shared" si="0"/>
        <v>1597</v>
      </c>
      <c r="J10" s="64"/>
      <c r="K10" s="64">
        <f>일위대가!L62</f>
        <v>16146</v>
      </c>
      <c r="L10" s="64">
        <f t="shared" si="1"/>
        <v>16146</v>
      </c>
      <c r="M10" s="64">
        <f>일위대가!N62</f>
        <v>0</v>
      </c>
      <c r="N10" s="64">
        <f t="shared" si="2"/>
        <v>0</v>
      </c>
      <c r="O10" s="64"/>
      <c r="P10" s="64">
        <f t="shared" si="3"/>
        <v>17743</v>
      </c>
      <c r="Q10" s="63"/>
    </row>
    <row r="11" spans="1:17" ht="23.1" customHeight="1" x14ac:dyDescent="0.15">
      <c r="A11" s="13" t="s">
        <v>458</v>
      </c>
      <c r="B11" s="13" t="s">
        <v>459</v>
      </c>
      <c r="C11" s="62" t="s">
        <v>460</v>
      </c>
      <c r="D11" s="62" t="s">
        <v>189</v>
      </c>
      <c r="E11" s="62" t="s">
        <v>190</v>
      </c>
      <c r="F11" s="63" t="s">
        <v>176</v>
      </c>
      <c r="G11" s="63"/>
      <c r="H11" s="64">
        <f>일위대가!I68</f>
        <v>1623</v>
      </c>
      <c r="I11" s="64">
        <f t="shared" si="0"/>
        <v>1623</v>
      </c>
      <c r="J11" s="64"/>
      <c r="K11" s="64">
        <f>일위대가!L68</f>
        <v>32841</v>
      </c>
      <c r="L11" s="64">
        <f t="shared" si="1"/>
        <v>32841</v>
      </c>
      <c r="M11" s="64">
        <f>일위대가!N68</f>
        <v>0</v>
      </c>
      <c r="N11" s="64">
        <f t="shared" si="2"/>
        <v>0</v>
      </c>
      <c r="O11" s="64"/>
      <c r="P11" s="64">
        <f t="shared" si="3"/>
        <v>34464</v>
      </c>
      <c r="Q11" s="63"/>
    </row>
    <row r="12" spans="1:17" ht="23.1" customHeight="1" x14ac:dyDescent="0.15">
      <c r="A12" s="13" t="s">
        <v>461</v>
      </c>
      <c r="B12" s="13" t="s">
        <v>462</v>
      </c>
      <c r="C12" s="62" t="s">
        <v>463</v>
      </c>
      <c r="D12" s="62" t="s">
        <v>189</v>
      </c>
      <c r="E12" s="62" t="s">
        <v>194</v>
      </c>
      <c r="F12" s="63" t="s">
        <v>176</v>
      </c>
      <c r="G12" s="63"/>
      <c r="H12" s="64">
        <f>일위대가!I74</f>
        <v>1958</v>
      </c>
      <c r="I12" s="64">
        <f t="shared" si="0"/>
        <v>1958</v>
      </c>
      <c r="J12" s="64"/>
      <c r="K12" s="64">
        <f>일위대가!L74</f>
        <v>32841</v>
      </c>
      <c r="L12" s="64">
        <f t="shared" si="1"/>
        <v>32841</v>
      </c>
      <c r="M12" s="64">
        <f>일위대가!N74</f>
        <v>0</v>
      </c>
      <c r="N12" s="64">
        <f t="shared" si="2"/>
        <v>0</v>
      </c>
      <c r="O12" s="64"/>
      <c r="P12" s="64">
        <f t="shared" si="3"/>
        <v>34799</v>
      </c>
      <c r="Q12" s="63"/>
    </row>
    <row r="13" spans="1:17" ht="23.1" customHeight="1" x14ac:dyDescent="0.15">
      <c r="A13" s="13" t="s">
        <v>464</v>
      </c>
      <c r="B13" s="13" t="s">
        <v>465</v>
      </c>
      <c r="C13" s="62" t="s">
        <v>466</v>
      </c>
      <c r="D13" s="62" t="s">
        <v>196</v>
      </c>
      <c r="E13" s="62" t="s">
        <v>197</v>
      </c>
      <c r="F13" s="63" t="s">
        <v>176</v>
      </c>
      <c r="G13" s="63"/>
      <c r="H13" s="64">
        <f>일위대가!I80</f>
        <v>2245</v>
      </c>
      <c r="I13" s="64">
        <f t="shared" si="0"/>
        <v>2245</v>
      </c>
      <c r="J13" s="64"/>
      <c r="K13" s="64">
        <f>일위대가!L80</f>
        <v>54735</v>
      </c>
      <c r="L13" s="64">
        <f t="shared" si="1"/>
        <v>54735</v>
      </c>
      <c r="M13" s="64">
        <f>일위대가!N80</f>
        <v>0</v>
      </c>
      <c r="N13" s="64">
        <f t="shared" si="2"/>
        <v>0</v>
      </c>
      <c r="O13" s="64"/>
      <c r="P13" s="64">
        <f t="shared" si="3"/>
        <v>56980</v>
      </c>
      <c r="Q13" s="63"/>
    </row>
    <row r="14" spans="1:17" ht="23.1" customHeight="1" x14ac:dyDescent="0.15">
      <c r="A14" s="13" t="s">
        <v>467</v>
      </c>
      <c r="B14" s="13" t="s">
        <v>468</v>
      </c>
      <c r="C14" s="62" t="s">
        <v>469</v>
      </c>
      <c r="D14" s="62" t="s">
        <v>196</v>
      </c>
      <c r="E14" s="62" t="s">
        <v>199</v>
      </c>
      <c r="F14" s="63" t="s">
        <v>176</v>
      </c>
      <c r="G14" s="63"/>
      <c r="H14" s="64">
        <f>일위대가!I86</f>
        <v>2368</v>
      </c>
      <c r="I14" s="64">
        <f t="shared" si="0"/>
        <v>2368</v>
      </c>
      <c r="J14" s="64"/>
      <c r="K14" s="64">
        <f>일위대가!L86</f>
        <v>54735</v>
      </c>
      <c r="L14" s="64">
        <f t="shared" si="1"/>
        <v>54735</v>
      </c>
      <c r="M14" s="64">
        <f>일위대가!N86</f>
        <v>0</v>
      </c>
      <c r="N14" s="64">
        <f t="shared" si="2"/>
        <v>0</v>
      </c>
      <c r="O14" s="64"/>
      <c r="P14" s="64">
        <f t="shared" si="3"/>
        <v>57103</v>
      </c>
      <c r="Q14" s="63"/>
    </row>
    <row r="15" spans="1:17" ht="23.1" customHeight="1" x14ac:dyDescent="0.15">
      <c r="A15" s="13" t="s">
        <v>470</v>
      </c>
      <c r="B15" s="13" t="s">
        <v>471</v>
      </c>
      <c r="C15" s="62" t="s">
        <v>472</v>
      </c>
      <c r="D15" s="62" t="s">
        <v>210</v>
      </c>
      <c r="E15" s="62" t="s">
        <v>211</v>
      </c>
      <c r="F15" s="63" t="s">
        <v>212</v>
      </c>
      <c r="G15" s="63"/>
      <c r="H15" s="64">
        <f>일위대가!I92</f>
        <v>3018</v>
      </c>
      <c r="I15" s="64">
        <f t="shared" si="0"/>
        <v>3018</v>
      </c>
      <c r="J15" s="64"/>
      <c r="K15" s="64">
        <f>일위대가!L92</f>
        <v>10947</v>
      </c>
      <c r="L15" s="64">
        <f t="shared" si="1"/>
        <v>10947</v>
      </c>
      <c r="M15" s="64">
        <f>일위대가!N92</f>
        <v>0</v>
      </c>
      <c r="N15" s="64">
        <f t="shared" si="2"/>
        <v>0</v>
      </c>
      <c r="O15" s="64"/>
      <c r="P15" s="64">
        <f t="shared" si="3"/>
        <v>13965</v>
      </c>
      <c r="Q15" s="63"/>
    </row>
    <row r="16" spans="1:17" ht="23.1" customHeight="1" x14ac:dyDescent="0.15">
      <c r="A16" s="13" t="s">
        <v>473</v>
      </c>
      <c r="B16" s="13" t="s">
        <v>474</v>
      </c>
      <c r="C16" s="62" t="s">
        <v>475</v>
      </c>
      <c r="D16" s="62" t="s">
        <v>214</v>
      </c>
      <c r="E16" s="62" t="s">
        <v>215</v>
      </c>
      <c r="F16" s="63" t="s">
        <v>176</v>
      </c>
      <c r="G16" s="63"/>
      <c r="H16" s="64">
        <f>일위대가!I98</f>
        <v>7841</v>
      </c>
      <c r="I16" s="64">
        <f t="shared" si="0"/>
        <v>7841</v>
      </c>
      <c r="J16" s="64"/>
      <c r="K16" s="64">
        <f>일위대가!L98</f>
        <v>60208</v>
      </c>
      <c r="L16" s="64">
        <f t="shared" si="1"/>
        <v>60208</v>
      </c>
      <c r="M16" s="64">
        <f>일위대가!N98</f>
        <v>0</v>
      </c>
      <c r="N16" s="64">
        <f t="shared" si="2"/>
        <v>0</v>
      </c>
      <c r="O16" s="64"/>
      <c r="P16" s="64">
        <f t="shared" si="3"/>
        <v>68049</v>
      </c>
      <c r="Q16" s="63"/>
    </row>
    <row r="17" spans="1:17" ht="23.1" customHeight="1" x14ac:dyDescent="0.15">
      <c r="A17" s="13" t="s">
        <v>476</v>
      </c>
      <c r="B17" s="13" t="s">
        <v>477</v>
      </c>
      <c r="C17" s="62" t="s">
        <v>478</v>
      </c>
      <c r="D17" s="62" t="s">
        <v>217</v>
      </c>
      <c r="E17" s="62" t="s">
        <v>218</v>
      </c>
      <c r="F17" s="63" t="s">
        <v>170</v>
      </c>
      <c r="G17" s="63"/>
      <c r="H17" s="64">
        <f>일위대가!I104</f>
        <v>15170</v>
      </c>
      <c r="I17" s="64">
        <f t="shared" si="0"/>
        <v>15170</v>
      </c>
      <c r="J17" s="64"/>
      <c r="K17" s="64">
        <f>일위대가!L104</f>
        <v>62945</v>
      </c>
      <c r="L17" s="64">
        <f t="shared" si="1"/>
        <v>62945</v>
      </c>
      <c r="M17" s="64">
        <f>일위대가!N104</f>
        <v>0</v>
      </c>
      <c r="N17" s="64">
        <f t="shared" si="2"/>
        <v>0</v>
      </c>
      <c r="O17" s="64"/>
      <c r="P17" s="64">
        <f t="shared" si="3"/>
        <v>78115</v>
      </c>
      <c r="Q17" s="63"/>
    </row>
    <row r="18" spans="1:17" ht="23.1" customHeight="1" x14ac:dyDescent="0.15">
      <c r="A18" s="13" t="s">
        <v>479</v>
      </c>
      <c r="B18" s="13" t="s">
        <v>480</v>
      </c>
      <c r="C18" s="62" t="s">
        <v>481</v>
      </c>
      <c r="D18" s="62" t="s">
        <v>217</v>
      </c>
      <c r="E18" s="62" t="s">
        <v>222</v>
      </c>
      <c r="F18" s="63" t="s">
        <v>170</v>
      </c>
      <c r="G18" s="63"/>
      <c r="H18" s="64">
        <f>일위대가!I110</f>
        <v>27614</v>
      </c>
      <c r="I18" s="64">
        <f t="shared" si="0"/>
        <v>27614</v>
      </c>
      <c r="J18" s="64"/>
      <c r="K18" s="64">
        <f>일위대가!L110</f>
        <v>12589</v>
      </c>
      <c r="L18" s="64">
        <f t="shared" si="1"/>
        <v>12589</v>
      </c>
      <c r="M18" s="64">
        <f>일위대가!N110</f>
        <v>0</v>
      </c>
      <c r="N18" s="64">
        <f t="shared" si="2"/>
        <v>0</v>
      </c>
      <c r="O18" s="64"/>
      <c r="P18" s="64">
        <f t="shared" si="3"/>
        <v>40203</v>
      </c>
      <c r="Q18" s="63"/>
    </row>
    <row r="19" spans="1:17" ht="23.1" customHeight="1" x14ac:dyDescent="0.15">
      <c r="A19" s="13" t="s">
        <v>482</v>
      </c>
      <c r="B19" s="13" t="s">
        <v>483</v>
      </c>
      <c r="C19" s="62" t="s">
        <v>484</v>
      </c>
      <c r="D19" s="62" t="s">
        <v>245</v>
      </c>
      <c r="E19" s="62" t="s">
        <v>246</v>
      </c>
      <c r="F19" s="63" t="s">
        <v>451</v>
      </c>
      <c r="G19" s="63"/>
      <c r="H19" s="64">
        <f>일위대가!I118</f>
        <v>480</v>
      </c>
      <c r="I19" s="64">
        <f t="shared" si="0"/>
        <v>480</v>
      </c>
      <c r="J19" s="64"/>
      <c r="K19" s="64">
        <f>일위대가!L118</f>
        <v>2736</v>
      </c>
      <c r="L19" s="64">
        <f t="shared" si="1"/>
        <v>2736</v>
      </c>
      <c r="M19" s="64">
        <f>일위대가!N118</f>
        <v>0</v>
      </c>
      <c r="N19" s="64">
        <f t="shared" si="2"/>
        <v>0</v>
      </c>
      <c r="O19" s="64"/>
      <c r="P19" s="64">
        <f t="shared" si="3"/>
        <v>3216</v>
      </c>
      <c r="Q19" s="63"/>
    </row>
    <row r="20" spans="1:17" ht="23.1" customHeight="1" x14ac:dyDescent="0.15">
      <c r="A20" s="13" t="s">
        <v>485</v>
      </c>
      <c r="B20" s="13" t="s">
        <v>486</v>
      </c>
      <c r="C20" s="62" t="s">
        <v>487</v>
      </c>
      <c r="D20" s="62" t="s">
        <v>245</v>
      </c>
      <c r="E20" s="62" t="s">
        <v>250</v>
      </c>
      <c r="F20" s="63" t="s">
        <v>451</v>
      </c>
      <c r="G20" s="63"/>
      <c r="H20" s="64">
        <f>일위대가!I126</f>
        <v>691</v>
      </c>
      <c r="I20" s="64">
        <f t="shared" si="0"/>
        <v>691</v>
      </c>
      <c r="J20" s="64"/>
      <c r="K20" s="64">
        <f>일위대가!L126</f>
        <v>2736</v>
      </c>
      <c r="L20" s="64">
        <f t="shared" si="1"/>
        <v>2736</v>
      </c>
      <c r="M20" s="64">
        <f>일위대가!N126</f>
        <v>0</v>
      </c>
      <c r="N20" s="64">
        <f t="shared" si="2"/>
        <v>0</v>
      </c>
      <c r="O20" s="64"/>
      <c r="P20" s="64">
        <f t="shared" si="3"/>
        <v>3427</v>
      </c>
      <c r="Q20" s="63"/>
    </row>
    <row r="21" spans="1:17" ht="23.1" customHeight="1" x14ac:dyDescent="0.15">
      <c r="A21" s="13" t="s">
        <v>488</v>
      </c>
      <c r="B21" s="13" t="s">
        <v>489</v>
      </c>
      <c r="C21" s="62" t="s">
        <v>490</v>
      </c>
      <c r="D21" s="62" t="s">
        <v>245</v>
      </c>
      <c r="E21" s="62" t="s">
        <v>252</v>
      </c>
      <c r="F21" s="63" t="s">
        <v>451</v>
      </c>
      <c r="G21" s="63"/>
      <c r="H21" s="64">
        <f>일위대가!I134</f>
        <v>1007</v>
      </c>
      <c r="I21" s="64">
        <f t="shared" si="0"/>
        <v>1007</v>
      </c>
      <c r="J21" s="64"/>
      <c r="K21" s="64">
        <f>일위대가!L134</f>
        <v>2736</v>
      </c>
      <c r="L21" s="64">
        <f t="shared" si="1"/>
        <v>2736</v>
      </c>
      <c r="M21" s="64">
        <f>일위대가!N134</f>
        <v>0</v>
      </c>
      <c r="N21" s="64">
        <f t="shared" si="2"/>
        <v>0</v>
      </c>
      <c r="O21" s="64"/>
      <c r="P21" s="64">
        <f t="shared" si="3"/>
        <v>3743</v>
      </c>
      <c r="Q21" s="63"/>
    </row>
    <row r="22" spans="1:17" ht="23.1" customHeight="1" x14ac:dyDescent="0.15">
      <c r="A22" s="13" t="s">
        <v>491</v>
      </c>
      <c r="B22" s="13" t="s">
        <v>492</v>
      </c>
      <c r="C22" s="62" t="s">
        <v>493</v>
      </c>
      <c r="D22" s="62" t="s">
        <v>254</v>
      </c>
      <c r="E22" s="62" t="s">
        <v>255</v>
      </c>
      <c r="F22" s="63" t="s">
        <v>451</v>
      </c>
      <c r="G22" s="63"/>
      <c r="H22" s="64">
        <f>일위대가!I142</f>
        <v>2414</v>
      </c>
      <c r="I22" s="64">
        <f t="shared" si="0"/>
        <v>2414</v>
      </c>
      <c r="J22" s="64"/>
      <c r="K22" s="64">
        <f>일위대가!L142</f>
        <v>2463</v>
      </c>
      <c r="L22" s="64">
        <f t="shared" si="1"/>
        <v>2463</v>
      </c>
      <c r="M22" s="64">
        <f>일위대가!N142</f>
        <v>0</v>
      </c>
      <c r="N22" s="64">
        <f t="shared" si="2"/>
        <v>0</v>
      </c>
      <c r="O22" s="64"/>
      <c r="P22" s="64">
        <f t="shared" si="3"/>
        <v>4877</v>
      </c>
      <c r="Q22" s="63"/>
    </row>
    <row r="23" spans="1:17" ht="23.1" customHeight="1" x14ac:dyDescent="0.15">
      <c r="A23" s="13" t="s">
        <v>494</v>
      </c>
      <c r="B23" s="13" t="s">
        <v>495</v>
      </c>
      <c r="C23" s="62" t="s">
        <v>496</v>
      </c>
      <c r="D23" s="62" t="s">
        <v>258</v>
      </c>
      <c r="E23" s="62" t="s">
        <v>259</v>
      </c>
      <c r="F23" s="63" t="s">
        <v>451</v>
      </c>
      <c r="G23" s="63"/>
      <c r="H23" s="64">
        <f>일위대가!I150</f>
        <v>10682</v>
      </c>
      <c r="I23" s="64">
        <f t="shared" si="0"/>
        <v>10682</v>
      </c>
      <c r="J23" s="64"/>
      <c r="K23" s="64">
        <f>일위대가!L150</f>
        <v>14903</v>
      </c>
      <c r="L23" s="64">
        <f t="shared" si="1"/>
        <v>14903</v>
      </c>
      <c r="M23" s="64">
        <f>일위대가!N150</f>
        <v>0</v>
      </c>
      <c r="N23" s="64">
        <f t="shared" si="2"/>
        <v>0</v>
      </c>
      <c r="O23" s="64"/>
      <c r="P23" s="64">
        <f t="shared" si="3"/>
        <v>25585</v>
      </c>
      <c r="Q23" s="63"/>
    </row>
    <row r="24" spans="1:17" ht="23.1" customHeight="1" x14ac:dyDescent="0.15">
      <c r="A24" s="13" t="s">
        <v>497</v>
      </c>
      <c r="B24" s="13" t="s">
        <v>498</v>
      </c>
      <c r="C24" s="62" t="s">
        <v>499</v>
      </c>
      <c r="D24" s="62" t="s">
        <v>262</v>
      </c>
      <c r="E24" s="62" t="s">
        <v>263</v>
      </c>
      <c r="F24" s="63" t="s">
        <v>176</v>
      </c>
      <c r="G24" s="63"/>
      <c r="H24" s="64">
        <f>일위대가!I156</f>
        <v>3137</v>
      </c>
      <c r="I24" s="64">
        <f t="shared" si="0"/>
        <v>3137</v>
      </c>
      <c r="J24" s="64"/>
      <c r="K24" s="64">
        <f>일위대가!L156</f>
        <v>23262</v>
      </c>
      <c r="L24" s="64">
        <f t="shared" si="1"/>
        <v>23262</v>
      </c>
      <c r="M24" s="64">
        <f>일위대가!N156</f>
        <v>0</v>
      </c>
      <c r="N24" s="64">
        <f t="shared" si="2"/>
        <v>0</v>
      </c>
      <c r="O24" s="64"/>
      <c r="P24" s="64">
        <f t="shared" si="3"/>
        <v>26399</v>
      </c>
      <c r="Q24" s="63"/>
    </row>
    <row r="25" spans="1:17" ht="23.1" customHeight="1" x14ac:dyDescent="0.15">
      <c r="A25" s="13" t="s">
        <v>500</v>
      </c>
      <c r="B25" s="13" t="s">
        <v>501</v>
      </c>
      <c r="C25" s="62" t="s">
        <v>502</v>
      </c>
      <c r="D25" s="62" t="s">
        <v>267</v>
      </c>
      <c r="E25" s="62" t="s">
        <v>268</v>
      </c>
      <c r="F25" s="63" t="s">
        <v>176</v>
      </c>
      <c r="G25" s="63"/>
      <c r="H25" s="64">
        <f>일위대가!I162</f>
        <v>2067</v>
      </c>
      <c r="I25" s="64">
        <f t="shared" si="0"/>
        <v>2067</v>
      </c>
      <c r="J25" s="64"/>
      <c r="K25" s="64">
        <f>일위대가!L162</f>
        <v>21894</v>
      </c>
      <c r="L25" s="64">
        <f t="shared" si="1"/>
        <v>21894</v>
      </c>
      <c r="M25" s="64">
        <f>일위대가!N162</f>
        <v>0</v>
      </c>
      <c r="N25" s="64">
        <f t="shared" si="2"/>
        <v>0</v>
      </c>
      <c r="O25" s="64"/>
      <c r="P25" s="64">
        <f t="shared" si="3"/>
        <v>23961</v>
      </c>
      <c r="Q25" s="63"/>
    </row>
    <row r="26" spans="1:17" ht="23.1" customHeight="1" x14ac:dyDescent="0.15">
      <c r="A26" s="13" t="s">
        <v>503</v>
      </c>
      <c r="B26" s="13" t="s">
        <v>504</v>
      </c>
      <c r="C26" s="62" t="s">
        <v>505</v>
      </c>
      <c r="D26" s="62" t="s">
        <v>271</v>
      </c>
      <c r="E26" s="62" t="s">
        <v>268</v>
      </c>
      <c r="F26" s="63" t="s">
        <v>176</v>
      </c>
      <c r="G26" s="63"/>
      <c r="H26" s="64">
        <f>일위대가!I168</f>
        <v>2819</v>
      </c>
      <c r="I26" s="64">
        <f t="shared" si="0"/>
        <v>2819</v>
      </c>
      <c r="J26" s="64"/>
      <c r="K26" s="64">
        <f>일위대가!L168</f>
        <v>21894</v>
      </c>
      <c r="L26" s="64">
        <f t="shared" si="1"/>
        <v>21894</v>
      </c>
      <c r="M26" s="64">
        <f>일위대가!N168</f>
        <v>0</v>
      </c>
      <c r="N26" s="64">
        <f t="shared" si="2"/>
        <v>0</v>
      </c>
      <c r="O26" s="64"/>
      <c r="P26" s="64">
        <f t="shared" si="3"/>
        <v>24713</v>
      </c>
      <c r="Q26" s="63"/>
    </row>
    <row r="27" spans="1:17" ht="23.1" customHeight="1" x14ac:dyDescent="0.15">
      <c r="A27" s="13" t="s">
        <v>506</v>
      </c>
      <c r="B27" s="13" t="s">
        <v>507</v>
      </c>
      <c r="C27" s="62" t="s">
        <v>508</v>
      </c>
      <c r="D27" s="62" t="s">
        <v>273</v>
      </c>
      <c r="E27" s="62" t="s">
        <v>274</v>
      </c>
      <c r="F27" s="63" t="s">
        <v>176</v>
      </c>
      <c r="G27" s="63"/>
      <c r="H27" s="64">
        <f>일위대가!I174</f>
        <v>5156</v>
      </c>
      <c r="I27" s="64">
        <f t="shared" si="0"/>
        <v>5156</v>
      </c>
      <c r="J27" s="64"/>
      <c r="K27" s="64">
        <f>일위대가!L174</f>
        <v>35577</v>
      </c>
      <c r="L27" s="64">
        <f t="shared" si="1"/>
        <v>35577</v>
      </c>
      <c r="M27" s="64">
        <f>일위대가!N174</f>
        <v>0</v>
      </c>
      <c r="N27" s="64">
        <f t="shared" si="2"/>
        <v>0</v>
      </c>
      <c r="O27" s="64"/>
      <c r="P27" s="64">
        <f t="shared" si="3"/>
        <v>40733</v>
      </c>
      <c r="Q27" s="63"/>
    </row>
    <row r="28" spans="1:17" ht="23.1" customHeight="1" x14ac:dyDescent="0.15">
      <c r="A28" s="13" t="s">
        <v>509</v>
      </c>
      <c r="B28" s="13" t="s">
        <v>510</v>
      </c>
      <c r="C28" s="62" t="s">
        <v>511</v>
      </c>
      <c r="D28" s="62" t="s">
        <v>278</v>
      </c>
      <c r="E28" s="62" t="s">
        <v>279</v>
      </c>
      <c r="F28" s="63" t="s">
        <v>280</v>
      </c>
      <c r="G28" s="63"/>
      <c r="H28" s="64">
        <f>일위대가!I180</f>
        <v>75075</v>
      </c>
      <c r="I28" s="64">
        <f t="shared" si="0"/>
        <v>75075</v>
      </c>
      <c r="J28" s="64"/>
      <c r="K28" s="64">
        <f>일위대가!L180</f>
        <v>92502</v>
      </c>
      <c r="L28" s="64">
        <f t="shared" si="1"/>
        <v>92502</v>
      </c>
      <c r="M28" s="64">
        <f>일위대가!N180</f>
        <v>0</v>
      </c>
      <c r="N28" s="64">
        <f t="shared" si="2"/>
        <v>0</v>
      </c>
      <c r="O28" s="64"/>
      <c r="P28" s="64">
        <f t="shared" si="3"/>
        <v>167577</v>
      </c>
      <c r="Q28" s="63"/>
    </row>
    <row r="29" spans="1:17" ht="23.1" customHeight="1" x14ac:dyDescent="0.15">
      <c r="A29" s="13" t="s">
        <v>512</v>
      </c>
      <c r="B29" s="13" t="s">
        <v>513</v>
      </c>
      <c r="C29" s="62" t="s">
        <v>514</v>
      </c>
      <c r="D29" s="62" t="s">
        <v>303</v>
      </c>
      <c r="E29" s="62" t="s">
        <v>304</v>
      </c>
      <c r="F29" s="63" t="s">
        <v>176</v>
      </c>
      <c r="G29" s="63"/>
      <c r="H29" s="64">
        <f>일위대가!I186</f>
        <v>351987</v>
      </c>
      <c r="I29" s="64">
        <f t="shared" si="0"/>
        <v>351987</v>
      </c>
      <c r="J29" s="64"/>
      <c r="K29" s="64">
        <f>일위대가!L186</f>
        <v>66260</v>
      </c>
      <c r="L29" s="64">
        <f t="shared" si="1"/>
        <v>66260</v>
      </c>
      <c r="M29" s="64">
        <f>일위대가!N186</f>
        <v>0</v>
      </c>
      <c r="N29" s="64">
        <f t="shared" si="2"/>
        <v>0</v>
      </c>
      <c r="O29" s="64"/>
      <c r="P29" s="64">
        <f t="shared" si="3"/>
        <v>418247</v>
      </c>
      <c r="Q29" s="63"/>
    </row>
    <row r="30" spans="1:17" ht="23.1" customHeight="1" x14ac:dyDescent="0.15">
      <c r="A30" s="13" t="s">
        <v>515</v>
      </c>
      <c r="B30" s="13" t="s">
        <v>516</v>
      </c>
      <c r="C30" s="62" t="s">
        <v>517</v>
      </c>
      <c r="D30" s="62" t="s">
        <v>307</v>
      </c>
      <c r="E30" s="62" t="s">
        <v>308</v>
      </c>
      <c r="F30" s="63" t="s">
        <v>309</v>
      </c>
      <c r="G30" s="63"/>
      <c r="H30" s="64">
        <f>일위대가!I192</f>
        <v>164</v>
      </c>
      <c r="I30" s="64">
        <f t="shared" si="0"/>
        <v>164</v>
      </c>
      <c r="J30" s="64"/>
      <c r="K30" s="64">
        <f>일위대가!L192</f>
        <v>5473</v>
      </c>
      <c r="L30" s="64">
        <f t="shared" si="1"/>
        <v>5473</v>
      </c>
      <c r="M30" s="64">
        <f>일위대가!N192</f>
        <v>0</v>
      </c>
      <c r="N30" s="64">
        <f t="shared" si="2"/>
        <v>0</v>
      </c>
      <c r="O30" s="64"/>
      <c r="P30" s="64">
        <f t="shared" si="3"/>
        <v>5637</v>
      </c>
      <c r="Q30" s="63"/>
    </row>
    <row r="31" spans="1:17" ht="23.1" customHeight="1" x14ac:dyDescent="0.15">
      <c r="A31" s="13" t="s">
        <v>518</v>
      </c>
      <c r="B31" s="13" t="s">
        <v>519</v>
      </c>
      <c r="C31" s="62" t="s">
        <v>520</v>
      </c>
      <c r="D31" s="62" t="s">
        <v>316</v>
      </c>
      <c r="E31" s="62" t="s">
        <v>317</v>
      </c>
      <c r="F31" s="63" t="s">
        <v>318</v>
      </c>
      <c r="G31" s="63"/>
      <c r="H31" s="64">
        <f>일위대가!I198</f>
        <v>1175799</v>
      </c>
      <c r="I31" s="64">
        <f t="shared" si="0"/>
        <v>1175799</v>
      </c>
      <c r="J31" s="64"/>
      <c r="K31" s="64">
        <f>일위대가!L198</f>
        <v>259992</v>
      </c>
      <c r="L31" s="64">
        <f t="shared" si="1"/>
        <v>259992</v>
      </c>
      <c r="M31" s="64">
        <f>일위대가!N198</f>
        <v>0</v>
      </c>
      <c r="N31" s="64">
        <f t="shared" si="2"/>
        <v>0</v>
      </c>
      <c r="O31" s="64"/>
      <c r="P31" s="64">
        <f t="shared" si="3"/>
        <v>1435791</v>
      </c>
      <c r="Q31" s="63"/>
    </row>
    <row r="32" spans="1:17" ht="23.1" customHeight="1" x14ac:dyDescent="0.15">
      <c r="A32" s="13" t="s">
        <v>521</v>
      </c>
      <c r="B32" s="13" t="s">
        <v>522</v>
      </c>
      <c r="C32" s="62" t="s">
        <v>523</v>
      </c>
      <c r="D32" s="62" t="s">
        <v>320</v>
      </c>
      <c r="E32" s="62" t="s">
        <v>321</v>
      </c>
      <c r="F32" s="63" t="s">
        <v>212</v>
      </c>
      <c r="G32" s="63"/>
      <c r="H32" s="64">
        <f>일위대가!I204</f>
        <v>78559</v>
      </c>
      <c r="I32" s="64">
        <f t="shared" si="0"/>
        <v>78559</v>
      </c>
      <c r="J32" s="64"/>
      <c r="K32" s="64">
        <f>일위대가!L204</f>
        <v>51998</v>
      </c>
      <c r="L32" s="64">
        <f t="shared" si="1"/>
        <v>51998</v>
      </c>
      <c r="M32" s="64">
        <f>일위대가!N204</f>
        <v>0</v>
      </c>
      <c r="N32" s="64">
        <f t="shared" si="2"/>
        <v>0</v>
      </c>
      <c r="O32" s="64"/>
      <c r="P32" s="64">
        <f t="shared" si="3"/>
        <v>130557</v>
      </c>
      <c r="Q32" s="63"/>
    </row>
    <row r="33" spans="1:17" ht="23.1" customHeight="1" x14ac:dyDescent="0.15">
      <c r="A33" s="13" t="s">
        <v>524</v>
      </c>
      <c r="B33" s="13" t="s">
        <v>525</v>
      </c>
      <c r="C33" s="62" t="s">
        <v>526</v>
      </c>
      <c r="D33" s="62" t="s">
        <v>324</v>
      </c>
      <c r="E33" s="62" t="s">
        <v>325</v>
      </c>
      <c r="F33" s="63" t="s">
        <v>176</v>
      </c>
      <c r="G33" s="63"/>
      <c r="H33" s="64">
        <f>일위대가!I210</f>
        <v>22494</v>
      </c>
      <c r="I33" s="64">
        <f t="shared" si="0"/>
        <v>22494</v>
      </c>
      <c r="J33" s="64"/>
      <c r="K33" s="64">
        <f>일위대가!L210</f>
        <v>49809</v>
      </c>
      <c r="L33" s="64">
        <f t="shared" si="1"/>
        <v>49809</v>
      </c>
      <c r="M33" s="64">
        <f>일위대가!N210</f>
        <v>0</v>
      </c>
      <c r="N33" s="64">
        <f t="shared" si="2"/>
        <v>0</v>
      </c>
      <c r="O33" s="64"/>
      <c r="P33" s="64">
        <f t="shared" si="3"/>
        <v>72303</v>
      </c>
      <c r="Q33" s="63"/>
    </row>
    <row r="34" spans="1:17" ht="23.1" customHeight="1" x14ac:dyDescent="0.15">
      <c r="A34" s="13" t="s">
        <v>527</v>
      </c>
      <c r="B34" s="13" t="s">
        <v>528</v>
      </c>
      <c r="C34" s="62" t="s">
        <v>529</v>
      </c>
      <c r="D34" s="62" t="s">
        <v>330</v>
      </c>
      <c r="E34" s="62" t="s">
        <v>331</v>
      </c>
      <c r="F34" s="63" t="s">
        <v>176</v>
      </c>
      <c r="G34" s="63"/>
      <c r="H34" s="64">
        <f>일위대가!I216</f>
        <v>448</v>
      </c>
      <c r="I34" s="64">
        <f t="shared" si="0"/>
        <v>448</v>
      </c>
      <c r="J34" s="64"/>
      <c r="K34" s="64">
        <f>일위대가!L216</f>
        <v>14942</v>
      </c>
      <c r="L34" s="64">
        <f t="shared" si="1"/>
        <v>14942</v>
      </c>
      <c r="M34" s="64">
        <f>일위대가!N216</f>
        <v>0</v>
      </c>
      <c r="N34" s="64">
        <f t="shared" si="2"/>
        <v>0</v>
      </c>
      <c r="O34" s="64"/>
      <c r="P34" s="64">
        <f t="shared" si="3"/>
        <v>15390</v>
      </c>
      <c r="Q34" s="63"/>
    </row>
    <row r="35" spans="1:17" ht="23.1" customHeight="1" x14ac:dyDescent="0.15">
      <c r="A35" s="13" t="s">
        <v>530</v>
      </c>
      <c r="B35" s="13" t="s">
        <v>531</v>
      </c>
      <c r="C35" s="62" t="s">
        <v>532</v>
      </c>
      <c r="D35" s="62" t="s">
        <v>330</v>
      </c>
      <c r="E35" s="62" t="s">
        <v>250</v>
      </c>
      <c r="F35" s="63" t="s">
        <v>451</v>
      </c>
      <c r="G35" s="63"/>
      <c r="H35" s="64">
        <f>일위대가!I222</f>
        <v>24</v>
      </c>
      <c r="I35" s="64">
        <f t="shared" si="0"/>
        <v>24</v>
      </c>
      <c r="J35" s="64"/>
      <c r="K35" s="64">
        <f>일위대가!L222</f>
        <v>821</v>
      </c>
      <c r="L35" s="64">
        <f t="shared" si="1"/>
        <v>821</v>
      </c>
      <c r="M35" s="64">
        <f>일위대가!N222</f>
        <v>0</v>
      </c>
      <c r="N35" s="64">
        <f t="shared" si="2"/>
        <v>0</v>
      </c>
      <c r="O35" s="64"/>
      <c r="P35" s="64">
        <f t="shared" si="3"/>
        <v>845</v>
      </c>
      <c r="Q35" s="63"/>
    </row>
    <row r="36" spans="1:17" ht="23.1" customHeight="1" x14ac:dyDescent="0.15">
      <c r="A36" s="13" t="s">
        <v>533</v>
      </c>
      <c r="B36" s="13" t="s">
        <v>534</v>
      </c>
      <c r="C36" s="62" t="s">
        <v>535</v>
      </c>
      <c r="D36" s="62" t="s">
        <v>330</v>
      </c>
      <c r="E36" s="62" t="s">
        <v>252</v>
      </c>
      <c r="F36" s="63" t="s">
        <v>451</v>
      </c>
      <c r="G36" s="63"/>
      <c r="H36" s="64">
        <f>일위대가!I228</f>
        <v>24</v>
      </c>
      <c r="I36" s="64">
        <f t="shared" ref="I36:I55" si="4">H36</f>
        <v>24</v>
      </c>
      <c r="J36" s="64"/>
      <c r="K36" s="64">
        <f>일위대가!L228</f>
        <v>821</v>
      </c>
      <c r="L36" s="64">
        <f t="shared" ref="L36:L55" si="5">K36</f>
        <v>821</v>
      </c>
      <c r="M36" s="64">
        <f>일위대가!N228</f>
        <v>0</v>
      </c>
      <c r="N36" s="64">
        <f t="shared" ref="N36:N55" si="6">M36</f>
        <v>0</v>
      </c>
      <c r="O36" s="64"/>
      <c r="P36" s="64">
        <f t="shared" ref="P36:P55" si="7">I36+L36+N36</f>
        <v>845</v>
      </c>
      <c r="Q36" s="63"/>
    </row>
    <row r="37" spans="1:17" ht="23.1" customHeight="1" x14ac:dyDescent="0.15">
      <c r="A37" s="13" t="s">
        <v>536</v>
      </c>
      <c r="B37" s="13" t="s">
        <v>537</v>
      </c>
      <c r="C37" s="62" t="s">
        <v>538</v>
      </c>
      <c r="D37" s="62" t="s">
        <v>330</v>
      </c>
      <c r="E37" s="62" t="s">
        <v>335</v>
      </c>
      <c r="F37" s="63" t="s">
        <v>176</v>
      </c>
      <c r="G37" s="63"/>
      <c r="H37" s="64">
        <f>일위대가!I234</f>
        <v>209</v>
      </c>
      <c r="I37" s="64">
        <f t="shared" si="4"/>
        <v>209</v>
      </c>
      <c r="J37" s="64"/>
      <c r="K37" s="64">
        <f>일위대가!L234</f>
        <v>6978</v>
      </c>
      <c r="L37" s="64">
        <f t="shared" si="5"/>
        <v>6978</v>
      </c>
      <c r="M37" s="64">
        <f>일위대가!N234</f>
        <v>0</v>
      </c>
      <c r="N37" s="64">
        <f t="shared" si="6"/>
        <v>0</v>
      </c>
      <c r="O37" s="64"/>
      <c r="P37" s="64">
        <f t="shared" si="7"/>
        <v>7187</v>
      </c>
      <c r="Q37" s="63"/>
    </row>
    <row r="38" spans="1:17" ht="23.1" customHeight="1" x14ac:dyDescent="0.15">
      <c r="A38" s="13" t="s">
        <v>539</v>
      </c>
      <c r="B38" s="13" t="s">
        <v>540</v>
      </c>
      <c r="C38" s="62" t="s">
        <v>541</v>
      </c>
      <c r="D38" s="62" t="s">
        <v>330</v>
      </c>
      <c r="E38" s="62" t="s">
        <v>337</v>
      </c>
      <c r="F38" s="63" t="s">
        <v>176</v>
      </c>
      <c r="G38" s="63"/>
      <c r="H38" s="64">
        <f>일위대가!I240</f>
        <v>98</v>
      </c>
      <c r="I38" s="64">
        <f t="shared" si="4"/>
        <v>98</v>
      </c>
      <c r="J38" s="64"/>
      <c r="K38" s="64">
        <f>일위대가!L240</f>
        <v>3284</v>
      </c>
      <c r="L38" s="64">
        <f t="shared" si="5"/>
        <v>3284</v>
      </c>
      <c r="M38" s="64">
        <f>일위대가!N240</f>
        <v>0</v>
      </c>
      <c r="N38" s="64">
        <f t="shared" si="6"/>
        <v>0</v>
      </c>
      <c r="O38" s="64"/>
      <c r="P38" s="64">
        <f t="shared" si="7"/>
        <v>3382</v>
      </c>
      <c r="Q38" s="63"/>
    </row>
    <row r="39" spans="1:17" ht="23.1" customHeight="1" x14ac:dyDescent="0.15">
      <c r="C39" s="62" t="s">
        <v>743</v>
      </c>
      <c r="D39" s="62" t="s">
        <v>746</v>
      </c>
      <c r="E39" s="62" t="s">
        <v>744</v>
      </c>
      <c r="F39" s="63" t="s">
        <v>747</v>
      </c>
      <c r="G39" s="63"/>
      <c r="H39" s="64">
        <f>일위대가!I250</f>
        <v>2584</v>
      </c>
      <c r="I39" s="64">
        <f t="shared" si="4"/>
        <v>2584</v>
      </c>
      <c r="J39" s="64"/>
      <c r="K39" s="64">
        <f>일위대가!L250</f>
        <v>19704</v>
      </c>
      <c r="L39" s="64">
        <f t="shared" si="5"/>
        <v>19704</v>
      </c>
      <c r="M39" s="64"/>
      <c r="N39" s="64">
        <f t="shared" si="6"/>
        <v>0</v>
      </c>
      <c r="O39" s="64"/>
      <c r="P39" s="64">
        <f t="shared" si="7"/>
        <v>22288</v>
      </c>
      <c r="Q39" s="63"/>
    </row>
    <row r="40" spans="1:17" ht="23.1" customHeight="1" x14ac:dyDescent="0.15">
      <c r="C40" s="62"/>
      <c r="D40" s="62"/>
      <c r="E40" s="62"/>
      <c r="F40" s="63"/>
      <c r="G40" s="63"/>
      <c r="H40" s="64"/>
      <c r="I40" s="64">
        <f t="shared" si="4"/>
        <v>0</v>
      </c>
      <c r="J40" s="64"/>
      <c r="K40" s="64"/>
      <c r="L40" s="64">
        <f t="shared" si="5"/>
        <v>0</v>
      </c>
      <c r="M40" s="64"/>
      <c r="N40" s="64">
        <f t="shared" si="6"/>
        <v>0</v>
      </c>
      <c r="O40" s="64"/>
      <c r="P40" s="64">
        <f t="shared" si="7"/>
        <v>0</v>
      </c>
      <c r="Q40" s="63"/>
    </row>
    <row r="41" spans="1:17" ht="23.1" customHeight="1" x14ac:dyDescent="0.15">
      <c r="C41" s="62"/>
      <c r="D41" s="62"/>
      <c r="E41" s="62"/>
      <c r="F41" s="63"/>
      <c r="G41" s="63"/>
      <c r="H41" s="64"/>
      <c r="I41" s="64">
        <f t="shared" si="4"/>
        <v>0</v>
      </c>
      <c r="J41" s="64"/>
      <c r="K41" s="64"/>
      <c r="L41" s="64">
        <f t="shared" si="5"/>
        <v>0</v>
      </c>
      <c r="M41" s="64"/>
      <c r="N41" s="64">
        <f t="shared" si="6"/>
        <v>0</v>
      </c>
      <c r="O41" s="64"/>
      <c r="P41" s="64">
        <f t="shared" si="7"/>
        <v>0</v>
      </c>
      <c r="Q41" s="63"/>
    </row>
    <row r="42" spans="1:17" ht="23.1" customHeight="1" x14ac:dyDescent="0.15">
      <c r="C42" s="62"/>
      <c r="D42" s="62"/>
      <c r="E42" s="62"/>
      <c r="F42" s="63"/>
      <c r="G42" s="63"/>
      <c r="H42" s="64"/>
      <c r="I42" s="64">
        <f t="shared" si="4"/>
        <v>0</v>
      </c>
      <c r="J42" s="64"/>
      <c r="K42" s="64"/>
      <c r="L42" s="64">
        <f t="shared" si="5"/>
        <v>0</v>
      </c>
      <c r="M42" s="64"/>
      <c r="N42" s="64">
        <f t="shared" si="6"/>
        <v>0</v>
      </c>
      <c r="O42" s="64"/>
      <c r="P42" s="64">
        <f t="shared" si="7"/>
        <v>0</v>
      </c>
      <c r="Q42" s="63"/>
    </row>
    <row r="43" spans="1:17" ht="23.1" customHeight="1" x14ac:dyDescent="0.15">
      <c r="C43" s="62"/>
      <c r="D43" s="62"/>
      <c r="E43" s="62"/>
      <c r="F43" s="63"/>
      <c r="G43" s="63"/>
      <c r="H43" s="64"/>
      <c r="I43" s="64">
        <f t="shared" si="4"/>
        <v>0</v>
      </c>
      <c r="J43" s="64"/>
      <c r="K43" s="64"/>
      <c r="L43" s="64">
        <f t="shared" si="5"/>
        <v>0</v>
      </c>
      <c r="M43" s="64"/>
      <c r="N43" s="64">
        <f t="shared" si="6"/>
        <v>0</v>
      </c>
      <c r="O43" s="64"/>
      <c r="P43" s="64">
        <f t="shared" si="7"/>
        <v>0</v>
      </c>
      <c r="Q43" s="63"/>
    </row>
    <row r="44" spans="1:17" ht="23.1" customHeight="1" x14ac:dyDescent="0.15">
      <c r="C44" s="62"/>
      <c r="D44" s="62"/>
      <c r="E44" s="62"/>
      <c r="F44" s="63"/>
      <c r="G44" s="63"/>
      <c r="H44" s="64"/>
      <c r="I44" s="64">
        <f t="shared" si="4"/>
        <v>0</v>
      </c>
      <c r="J44" s="64"/>
      <c r="K44" s="64"/>
      <c r="L44" s="64">
        <f t="shared" si="5"/>
        <v>0</v>
      </c>
      <c r="M44" s="64"/>
      <c r="N44" s="64">
        <f t="shared" si="6"/>
        <v>0</v>
      </c>
      <c r="O44" s="64"/>
      <c r="P44" s="64">
        <f t="shared" si="7"/>
        <v>0</v>
      </c>
      <c r="Q44" s="63"/>
    </row>
    <row r="45" spans="1:17" ht="23.1" customHeight="1" x14ac:dyDescent="0.15">
      <c r="C45" s="62"/>
      <c r="D45" s="62"/>
      <c r="E45" s="62"/>
      <c r="F45" s="63"/>
      <c r="G45" s="63"/>
      <c r="H45" s="64"/>
      <c r="I45" s="64">
        <f t="shared" si="4"/>
        <v>0</v>
      </c>
      <c r="J45" s="64"/>
      <c r="K45" s="64"/>
      <c r="L45" s="64">
        <f t="shared" si="5"/>
        <v>0</v>
      </c>
      <c r="M45" s="64"/>
      <c r="N45" s="64">
        <f t="shared" si="6"/>
        <v>0</v>
      </c>
      <c r="O45" s="64"/>
      <c r="P45" s="64">
        <f t="shared" si="7"/>
        <v>0</v>
      </c>
      <c r="Q45" s="63"/>
    </row>
    <row r="46" spans="1:17" ht="23.1" customHeight="1" x14ac:dyDescent="0.15">
      <c r="C46" s="62"/>
      <c r="D46" s="62"/>
      <c r="E46" s="62"/>
      <c r="F46" s="63"/>
      <c r="G46" s="63"/>
      <c r="H46" s="64"/>
      <c r="I46" s="64">
        <f t="shared" si="4"/>
        <v>0</v>
      </c>
      <c r="J46" s="64"/>
      <c r="K46" s="64"/>
      <c r="L46" s="64">
        <f t="shared" si="5"/>
        <v>0</v>
      </c>
      <c r="M46" s="64"/>
      <c r="N46" s="64">
        <f t="shared" si="6"/>
        <v>0</v>
      </c>
      <c r="O46" s="64"/>
      <c r="P46" s="64">
        <f t="shared" si="7"/>
        <v>0</v>
      </c>
      <c r="Q46" s="63"/>
    </row>
    <row r="47" spans="1:17" ht="23.1" customHeight="1" x14ac:dyDescent="0.15">
      <c r="C47" s="62"/>
      <c r="D47" s="62"/>
      <c r="E47" s="62"/>
      <c r="F47" s="63"/>
      <c r="G47" s="63"/>
      <c r="H47" s="64"/>
      <c r="I47" s="64">
        <f t="shared" si="4"/>
        <v>0</v>
      </c>
      <c r="J47" s="64"/>
      <c r="K47" s="64"/>
      <c r="L47" s="64">
        <f t="shared" si="5"/>
        <v>0</v>
      </c>
      <c r="M47" s="64"/>
      <c r="N47" s="64">
        <f t="shared" si="6"/>
        <v>0</v>
      </c>
      <c r="O47" s="64"/>
      <c r="P47" s="64">
        <f t="shared" si="7"/>
        <v>0</v>
      </c>
      <c r="Q47" s="63"/>
    </row>
    <row r="48" spans="1:17" ht="23.1" customHeight="1" x14ac:dyDescent="0.15">
      <c r="C48" s="62"/>
      <c r="D48" s="62"/>
      <c r="E48" s="62"/>
      <c r="F48" s="63"/>
      <c r="G48" s="63"/>
      <c r="H48" s="64"/>
      <c r="I48" s="64">
        <f t="shared" si="4"/>
        <v>0</v>
      </c>
      <c r="J48" s="64"/>
      <c r="K48" s="64"/>
      <c r="L48" s="64">
        <f t="shared" si="5"/>
        <v>0</v>
      </c>
      <c r="M48" s="64"/>
      <c r="N48" s="64">
        <f t="shared" si="6"/>
        <v>0</v>
      </c>
      <c r="O48" s="64"/>
      <c r="P48" s="64">
        <f t="shared" si="7"/>
        <v>0</v>
      </c>
      <c r="Q48" s="63"/>
    </row>
    <row r="49" spans="3:17" ht="23.1" customHeight="1" x14ac:dyDescent="0.15">
      <c r="C49" s="62"/>
      <c r="D49" s="62"/>
      <c r="E49" s="62"/>
      <c r="F49" s="63"/>
      <c r="G49" s="63"/>
      <c r="H49" s="64"/>
      <c r="I49" s="64">
        <f t="shared" si="4"/>
        <v>0</v>
      </c>
      <c r="J49" s="64"/>
      <c r="K49" s="64"/>
      <c r="L49" s="64">
        <f t="shared" si="5"/>
        <v>0</v>
      </c>
      <c r="M49" s="64"/>
      <c r="N49" s="64">
        <f t="shared" si="6"/>
        <v>0</v>
      </c>
      <c r="O49" s="64"/>
      <c r="P49" s="64">
        <f t="shared" si="7"/>
        <v>0</v>
      </c>
      <c r="Q49" s="63"/>
    </row>
    <row r="50" spans="3:17" ht="23.1" customHeight="1" x14ac:dyDescent="0.15">
      <c r="C50" s="62"/>
      <c r="D50" s="62"/>
      <c r="E50" s="62"/>
      <c r="F50" s="63"/>
      <c r="G50" s="63"/>
      <c r="H50" s="64"/>
      <c r="I50" s="64">
        <f t="shared" si="4"/>
        <v>0</v>
      </c>
      <c r="J50" s="64"/>
      <c r="K50" s="64"/>
      <c r="L50" s="64">
        <f t="shared" si="5"/>
        <v>0</v>
      </c>
      <c r="M50" s="64"/>
      <c r="N50" s="64">
        <f t="shared" si="6"/>
        <v>0</v>
      </c>
      <c r="O50" s="64"/>
      <c r="P50" s="64">
        <f t="shared" si="7"/>
        <v>0</v>
      </c>
      <c r="Q50" s="63"/>
    </row>
    <row r="51" spans="3:17" ht="23.1" customHeight="1" x14ac:dyDescent="0.15">
      <c r="C51" s="62"/>
      <c r="D51" s="62"/>
      <c r="E51" s="62"/>
      <c r="F51" s="63"/>
      <c r="G51" s="63"/>
      <c r="H51" s="64"/>
      <c r="I51" s="64">
        <f t="shared" si="4"/>
        <v>0</v>
      </c>
      <c r="J51" s="64"/>
      <c r="K51" s="64"/>
      <c r="L51" s="64">
        <f t="shared" si="5"/>
        <v>0</v>
      </c>
      <c r="M51" s="64"/>
      <c r="N51" s="64">
        <f t="shared" si="6"/>
        <v>0</v>
      </c>
      <c r="O51" s="64"/>
      <c r="P51" s="64">
        <f t="shared" si="7"/>
        <v>0</v>
      </c>
      <c r="Q51" s="63"/>
    </row>
    <row r="52" spans="3:17" ht="23.1" customHeight="1" x14ac:dyDescent="0.15">
      <c r="C52" s="62"/>
      <c r="D52" s="62"/>
      <c r="E52" s="62"/>
      <c r="F52" s="63"/>
      <c r="G52" s="63"/>
      <c r="H52" s="64"/>
      <c r="I52" s="64">
        <f t="shared" si="4"/>
        <v>0</v>
      </c>
      <c r="J52" s="64"/>
      <c r="K52" s="64"/>
      <c r="L52" s="64">
        <f t="shared" si="5"/>
        <v>0</v>
      </c>
      <c r="M52" s="64"/>
      <c r="N52" s="64">
        <f t="shared" si="6"/>
        <v>0</v>
      </c>
      <c r="O52" s="64"/>
      <c r="P52" s="64">
        <f t="shared" si="7"/>
        <v>0</v>
      </c>
      <c r="Q52" s="63"/>
    </row>
    <row r="53" spans="3:17" ht="23.1" customHeight="1" x14ac:dyDescent="0.15">
      <c r="C53" s="62"/>
      <c r="D53" s="62"/>
      <c r="E53" s="62"/>
      <c r="F53" s="63"/>
      <c r="G53" s="63"/>
      <c r="H53" s="64"/>
      <c r="I53" s="64">
        <f t="shared" si="4"/>
        <v>0</v>
      </c>
      <c r="J53" s="64"/>
      <c r="K53" s="64"/>
      <c r="L53" s="64">
        <f t="shared" si="5"/>
        <v>0</v>
      </c>
      <c r="M53" s="64"/>
      <c r="N53" s="64">
        <f t="shared" si="6"/>
        <v>0</v>
      </c>
      <c r="O53" s="64"/>
      <c r="P53" s="64">
        <f t="shared" si="7"/>
        <v>0</v>
      </c>
      <c r="Q53" s="63"/>
    </row>
    <row r="54" spans="3:17" ht="23.1" customHeight="1" x14ac:dyDescent="0.15">
      <c r="C54" s="62"/>
      <c r="D54" s="62"/>
      <c r="E54" s="62"/>
      <c r="F54" s="63"/>
      <c r="G54" s="63"/>
      <c r="H54" s="64"/>
      <c r="I54" s="64">
        <f t="shared" si="4"/>
        <v>0</v>
      </c>
      <c r="J54" s="64"/>
      <c r="K54" s="64"/>
      <c r="L54" s="64">
        <f t="shared" si="5"/>
        <v>0</v>
      </c>
      <c r="M54" s="64"/>
      <c r="N54" s="64">
        <f t="shared" si="6"/>
        <v>0</v>
      </c>
      <c r="O54" s="64"/>
      <c r="P54" s="64">
        <f t="shared" si="7"/>
        <v>0</v>
      </c>
      <c r="Q54" s="63"/>
    </row>
    <row r="55" spans="3:17" ht="23.1" customHeight="1" x14ac:dyDescent="0.15">
      <c r="C55" s="62"/>
      <c r="D55" s="62"/>
      <c r="E55" s="62"/>
      <c r="F55" s="63"/>
      <c r="G55" s="63"/>
      <c r="H55" s="64"/>
      <c r="I55" s="64">
        <f t="shared" si="4"/>
        <v>0</v>
      </c>
      <c r="J55" s="64"/>
      <c r="K55" s="64"/>
      <c r="L55" s="64">
        <f t="shared" si="5"/>
        <v>0</v>
      </c>
      <c r="M55" s="64"/>
      <c r="N55" s="64">
        <f t="shared" si="6"/>
        <v>0</v>
      </c>
      <c r="O55" s="64"/>
      <c r="P55" s="64">
        <f t="shared" si="7"/>
        <v>0</v>
      </c>
      <c r="Q55" s="63"/>
    </row>
  </sheetData>
  <mergeCells count="13">
    <mergeCell ref="C1:Q1"/>
    <mergeCell ref="A2:A3"/>
    <mergeCell ref="B2:B3"/>
    <mergeCell ref="C2:C3"/>
    <mergeCell ref="D2:D3"/>
    <mergeCell ref="E2:E3"/>
    <mergeCell ref="M2:N2"/>
    <mergeCell ref="J2:L2"/>
    <mergeCell ref="Q2:Q3"/>
    <mergeCell ref="P2:P3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263"/>
  <sheetViews>
    <sheetView view="pageBreakPreview" topLeftCell="D1" zoomScaleNormal="100" zoomScaleSheetLayoutView="100" workbookViewId="0">
      <pane ySplit="3" topLeftCell="A235" activePane="bottomLeft" state="frozen"/>
      <selection activeCell="E39" sqref="E39"/>
      <selection pane="bottomLeft" activeCell="N3" sqref="N1:P1048576"/>
    </sheetView>
  </sheetViews>
  <sheetFormatPr defaultRowHeight="23.25" customHeight="1" x14ac:dyDescent="0.15"/>
  <cols>
    <col min="1" max="1" width="11.5546875" style="13" hidden="1" customWidth="1"/>
    <col min="2" max="2" width="10.77734375" style="13" hidden="1" customWidth="1"/>
    <col min="3" max="3" width="11.109375" style="1" hidden="1" customWidth="1"/>
    <col min="4" max="4" width="24.33203125" style="13" customWidth="1"/>
    <col min="5" max="5" width="25.33203125" style="13" customWidth="1"/>
    <col min="6" max="6" width="4.21875" style="27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13" customWidth="1"/>
    <col min="18" max="16384" width="8.88671875" style="2"/>
  </cols>
  <sheetData>
    <row r="1" spans="1:31" ht="23.25" customHeight="1" x14ac:dyDescent="0.15">
      <c r="A1" s="56" t="s">
        <v>358</v>
      </c>
      <c r="B1" s="13" t="s">
        <v>639</v>
      </c>
      <c r="D1" s="140" t="s">
        <v>833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W1" s="120" t="s">
        <v>69</v>
      </c>
      <c r="X1" s="120"/>
      <c r="Y1" s="120"/>
      <c r="Z1" s="27"/>
      <c r="AA1" s="27" t="s">
        <v>74</v>
      </c>
      <c r="AB1" s="27"/>
      <c r="AC1" s="27"/>
      <c r="AD1" s="27"/>
      <c r="AE1" s="27"/>
    </row>
    <row r="2" spans="1:31" s="14" customFormat="1" ht="23.25" customHeight="1" x14ac:dyDescent="0.15">
      <c r="A2" s="114" t="s">
        <v>57</v>
      </c>
      <c r="B2" s="114" t="s">
        <v>112</v>
      </c>
      <c r="C2" s="114" t="s">
        <v>58</v>
      </c>
      <c r="D2" s="115" t="s">
        <v>63</v>
      </c>
      <c r="E2" s="115" t="s">
        <v>64</v>
      </c>
      <c r="F2" s="117" t="s">
        <v>0</v>
      </c>
      <c r="G2" s="117" t="s">
        <v>1</v>
      </c>
      <c r="H2" s="117" t="s">
        <v>29</v>
      </c>
      <c r="I2" s="117"/>
      <c r="J2" s="117" t="s">
        <v>30</v>
      </c>
      <c r="K2" s="117"/>
      <c r="L2" s="117"/>
      <c r="M2" s="117" t="s">
        <v>31</v>
      </c>
      <c r="N2" s="117"/>
      <c r="O2" s="25"/>
      <c r="P2" s="117" t="s">
        <v>12</v>
      </c>
      <c r="Q2" s="115" t="s">
        <v>33</v>
      </c>
      <c r="W2" s="14" t="s">
        <v>70</v>
      </c>
      <c r="X2" s="14" t="s">
        <v>71</v>
      </c>
      <c r="Y2" s="14" t="s">
        <v>72</v>
      </c>
      <c r="Z2" s="14" t="s">
        <v>73</v>
      </c>
      <c r="AA2" s="38" t="s">
        <v>126</v>
      </c>
      <c r="AB2" s="38" t="s">
        <v>125</v>
      </c>
      <c r="AC2" s="38" t="s">
        <v>75</v>
      </c>
      <c r="AD2" s="38" t="s">
        <v>77</v>
      </c>
      <c r="AE2" s="38" t="s">
        <v>76</v>
      </c>
    </row>
    <row r="3" spans="1:31" s="14" customFormat="1" ht="23.25" customHeight="1" x14ac:dyDescent="0.15">
      <c r="A3" s="114"/>
      <c r="B3" s="114"/>
      <c r="C3" s="114"/>
      <c r="D3" s="116"/>
      <c r="E3" s="116"/>
      <c r="F3" s="118"/>
      <c r="G3" s="118"/>
      <c r="H3" s="61" t="s">
        <v>36</v>
      </c>
      <c r="I3" s="61" t="s">
        <v>37</v>
      </c>
      <c r="J3" s="61" t="s">
        <v>1</v>
      </c>
      <c r="K3" s="61" t="s">
        <v>36</v>
      </c>
      <c r="L3" s="61" t="s">
        <v>37</v>
      </c>
      <c r="M3" s="61" t="s">
        <v>38</v>
      </c>
      <c r="N3" s="61" t="s">
        <v>37</v>
      </c>
      <c r="O3" s="61" t="s">
        <v>59</v>
      </c>
      <c r="P3" s="118"/>
      <c r="Q3" s="116"/>
      <c r="W3" s="2"/>
      <c r="X3" s="2"/>
      <c r="Y3" s="2"/>
      <c r="Z3" s="2"/>
      <c r="AA3" s="34"/>
      <c r="AB3" s="34"/>
      <c r="AC3" s="34"/>
      <c r="AD3" s="34">
        <v>1</v>
      </c>
      <c r="AE3" s="34">
        <v>1</v>
      </c>
    </row>
    <row r="4" spans="1:31" ht="23.25" customHeight="1" x14ac:dyDescent="0.15">
      <c r="A4" s="13" t="s">
        <v>428</v>
      </c>
      <c r="B4" s="13" t="s">
        <v>543</v>
      </c>
      <c r="C4" s="1" t="s">
        <v>429</v>
      </c>
      <c r="D4" s="108" t="s">
        <v>544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10"/>
    </row>
    <row r="5" spans="1:31" ht="23.25" customHeight="1" x14ac:dyDescent="0.15">
      <c r="A5" s="13" t="s">
        <v>545</v>
      </c>
      <c r="B5" s="13" t="s">
        <v>430</v>
      </c>
      <c r="C5" s="1" t="s">
        <v>228</v>
      </c>
      <c r="D5" s="12" t="s">
        <v>224</v>
      </c>
      <c r="E5" s="12" t="s">
        <v>229</v>
      </c>
      <c r="F5" s="28" t="s">
        <v>170</v>
      </c>
      <c r="G5" s="15">
        <v>0.4</v>
      </c>
      <c r="H5" s="15">
        <f>합산자재!H24</f>
        <v>6176</v>
      </c>
      <c r="I5" s="51">
        <f t="shared" ref="I5:I11" si="0">IF(G5*H5&lt;&gt;0, TRUNC(G5*H5,1),"")</f>
        <v>2470.4</v>
      </c>
      <c r="J5" s="15">
        <v>0.4</v>
      </c>
      <c r="K5" s="15">
        <f>합산자재!I24</f>
        <v>0</v>
      </c>
      <c r="L5" s="51" t="str">
        <f t="shared" ref="L5:L12" si="1">IF(G5*K5&lt;&gt;0, TRUNC(G5*K5,1),"")</f>
        <v/>
      </c>
      <c r="M5" s="15">
        <f>합산자재!J24</f>
        <v>0</v>
      </c>
      <c r="N5" s="51" t="str">
        <f t="shared" ref="N5:N12" si="2">IF(G5*M5&lt;&gt;0, TRUNC(G5*M5,1),"")</f>
        <v/>
      </c>
      <c r="O5" s="15"/>
      <c r="P5" s="15">
        <f t="shared" ref="P5:P13" si="3">IF(SUM(I5,L5,N5)&lt;&gt;0,TRUNC(SUM(I5,L5,N5),1),"")</f>
        <v>2470.4</v>
      </c>
      <c r="Q5" s="12"/>
    </row>
    <row r="6" spans="1:31" ht="23.25" customHeight="1" x14ac:dyDescent="0.15">
      <c r="A6" s="13" t="s">
        <v>546</v>
      </c>
      <c r="B6" s="13" t="s">
        <v>430</v>
      </c>
      <c r="C6" s="1" t="s">
        <v>232</v>
      </c>
      <c r="D6" s="12" t="s">
        <v>233</v>
      </c>
      <c r="E6" s="12" t="s">
        <v>234</v>
      </c>
      <c r="F6" s="28" t="s">
        <v>176</v>
      </c>
      <c r="G6" s="15">
        <v>2</v>
      </c>
      <c r="H6" s="15">
        <f>합산자재!H26</f>
        <v>200</v>
      </c>
      <c r="I6" s="15">
        <f t="shared" si="0"/>
        <v>400</v>
      </c>
      <c r="J6" s="15">
        <v>2</v>
      </c>
      <c r="K6" s="15">
        <f>합산자재!I26</f>
        <v>0</v>
      </c>
      <c r="L6" s="15" t="str">
        <f t="shared" si="1"/>
        <v/>
      </c>
      <c r="M6" s="15">
        <f>합산자재!J26</f>
        <v>0</v>
      </c>
      <c r="N6" s="15" t="str">
        <f t="shared" si="2"/>
        <v/>
      </c>
      <c r="O6" s="15"/>
      <c r="P6" s="15">
        <f t="shared" si="3"/>
        <v>400</v>
      </c>
      <c r="Q6" s="12"/>
      <c r="Z6" s="2" t="s">
        <v>547</v>
      </c>
    </row>
    <row r="7" spans="1:31" ht="23.25" customHeight="1" x14ac:dyDescent="0.15">
      <c r="A7" s="13" t="s">
        <v>548</v>
      </c>
      <c r="B7" s="13" t="s">
        <v>430</v>
      </c>
      <c r="C7" s="1" t="s">
        <v>295</v>
      </c>
      <c r="D7" s="12" t="s">
        <v>296</v>
      </c>
      <c r="E7" s="12" t="s">
        <v>297</v>
      </c>
      <c r="F7" s="28" t="s">
        <v>176</v>
      </c>
      <c r="G7" s="15">
        <v>4</v>
      </c>
      <c r="H7" s="15">
        <f>합산자재!H42</f>
        <v>28</v>
      </c>
      <c r="I7" s="15">
        <f t="shared" si="0"/>
        <v>112</v>
      </c>
      <c r="J7" s="15">
        <v>4</v>
      </c>
      <c r="K7" s="15">
        <f>합산자재!I42</f>
        <v>0</v>
      </c>
      <c r="L7" s="15" t="str">
        <f t="shared" si="1"/>
        <v/>
      </c>
      <c r="M7" s="15">
        <f>합산자재!J42</f>
        <v>0</v>
      </c>
      <c r="N7" s="15" t="str">
        <f t="shared" si="2"/>
        <v/>
      </c>
      <c r="O7" s="15"/>
      <c r="P7" s="15">
        <f t="shared" si="3"/>
        <v>112</v>
      </c>
      <c r="Q7" s="12"/>
    </row>
    <row r="8" spans="1:31" ht="23.25" customHeight="1" x14ac:dyDescent="0.15">
      <c r="A8" s="13" t="s">
        <v>549</v>
      </c>
      <c r="B8" s="13" t="s">
        <v>430</v>
      </c>
      <c r="C8" s="1" t="s">
        <v>299</v>
      </c>
      <c r="D8" s="12" t="s">
        <v>300</v>
      </c>
      <c r="E8" s="12" t="s">
        <v>301</v>
      </c>
      <c r="F8" s="28" t="s">
        <v>212</v>
      </c>
      <c r="G8" s="15">
        <v>4</v>
      </c>
      <c r="H8" s="15">
        <f>합산자재!H43</f>
        <v>10</v>
      </c>
      <c r="I8" s="15">
        <f t="shared" si="0"/>
        <v>40</v>
      </c>
      <c r="J8" s="15">
        <v>4</v>
      </c>
      <c r="K8" s="15">
        <f>합산자재!I43</f>
        <v>0</v>
      </c>
      <c r="L8" s="15" t="str">
        <f t="shared" si="1"/>
        <v/>
      </c>
      <c r="M8" s="15">
        <f>합산자재!J43</f>
        <v>0</v>
      </c>
      <c r="N8" s="15" t="str">
        <f t="shared" si="2"/>
        <v/>
      </c>
      <c r="O8" s="15"/>
      <c r="P8" s="15">
        <f t="shared" si="3"/>
        <v>40</v>
      </c>
      <c r="Q8" s="12"/>
    </row>
    <row r="9" spans="1:31" ht="23.25" customHeight="1" x14ac:dyDescent="0.15">
      <c r="A9" s="13" t="s">
        <v>550</v>
      </c>
      <c r="B9" s="13" t="s">
        <v>430</v>
      </c>
      <c r="C9" s="1" t="s">
        <v>223</v>
      </c>
      <c r="D9" s="12" t="s">
        <v>224</v>
      </c>
      <c r="E9" s="12" t="s">
        <v>225</v>
      </c>
      <c r="F9" s="28" t="s">
        <v>176</v>
      </c>
      <c r="G9" s="15">
        <v>2</v>
      </c>
      <c r="H9" s="15">
        <f>합산자재!H22</f>
        <v>373</v>
      </c>
      <c r="I9" s="15">
        <f t="shared" si="0"/>
        <v>746</v>
      </c>
      <c r="J9" s="15">
        <v>2</v>
      </c>
      <c r="K9" s="15">
        <f>합산자재!I22</f>
        <v>0</v>
      </c>
      <c r="L9" s="15" t="str">
        <f t="shared" si="1"/>
        <v/>
      </c>
      <c r="M9" s="15">
        <f>합산자재!J22</f>
        <v>0</v>
      </c>
      <c r="N9" s="15" t="str">
        <f t="shared" si="2"/>
        <v/>
      </c>
      <c r="O9" s="15"/>
      <c r="P9" s="15">
        <f t="shared" si="3"/>
        <v>746</v>
      </c>
      <c r="Q9" s="12"/>
    </row>
    <row r="10" spans="1:31" ht="23.25" customHeight="1" x14ac:dyDescent="0.15">
      <c r="A10" s="13" t="s">
        <v>551</v>
      </c>
      <c r="B10" s="13" t="s">
        <v>430</v>
      </c>
      <c r="C10" s="1" t="s">
        <v>226</v>
      </c>
      <c r="D10" s="12" t="s">
        <v>224</v>
      </c>
      <c r="E10" s="12" t="s">
        <v>227</v>
      </c>
      <c r="F10" s="28" t="s">
        <v>176</v>
      </c>
      <c r="G10" s="15">
        <v>2</v>
      </c>
      <c r="H10" s="15">
        <f>합산자재!H23</f>
        <v>540</v>
      </c>
      <c r="I10" s="15">
        <f t="shared" si="0"/>
        <v>1080</v>
      </c>
      <c r="J10" s="15">
        <v>2</v>
      </c>
      <c r="K10" s="15">
        <f>합산자재!I23</f>
        <v>0</v>
      </c>
      <c r="L10" s="15" t="str">
        <f t="shared" si="1"/>
        <v/>
      </c>
      <c r="M10" s="15">
        <f>합산자재!J23</f>
        <v>0</v>
      </c>
      <c r="N10" s="15" t="str">
        <f t="shared" si="2"/>
        <v/>
      </c>
      <c r="O10" s="15"/>
      <c r="P10" s="15">
        <f t="shared" si="3"/>
        <v>1080</v>
      </c>
      <c r="Q10" s="12"/>
      <c r="Z10" s="2" t="s">
        <v>547</v>
      </c>
    </row>
    <row r="11" spans="1:31" ht="23.25" customHeight="1" x14ac:dyDescent="0.15">
      <c r="A11" s="13" t="s">
        <v>366</v>
      </c>
      <c r="B11" s="13" t="s">
        <v>430</v>
      </c>
      <c r="C11" s="1" t="s">
        <v>345</v>
      </c>
      <c r="D11" s="12" t="s">
        <v>346</v>
      </c>
      <c r="E11" s="12" t="s">
        <v>347</v>
      </c>
      <c r="F11" s="28" t="s">
        <v>348</v>
      </c>
      <c r="G11" s="15">
        <f>일위노임!G6</f>
        <v>7.1999999999999995E-2</v>
      </c>
      <c r="H11" s="15">
        <f>합산자재!H56</f>
        <v>0</v>
      </c>
      <c r="I11" s="15" t="str">
        <f t="shared" si="0"/>
        <v/>
      </c>
      <c r="J11" s="15">
        <v>7.1999999999999995E-2</v>
      </c>
      <c r="K11" s="15">
        <f>합산자재!I56</f>
        <v>273676</v>
      </c>
      <c r="L11" s="15">
        <f t="shared" si="1"/>
        <v>19704.599999999999</v>
      </c>
      <c r="M11" s="15">
        <f>합산자재!J56</f>
        <v>0</v>
      </c>
      <c r="N11" s="15" t="str">
        <f t="shared" si="2"/>
        <v/>
      </c>
      <c r="O11" s="15"/>
      <c r="P11" s="15">
        <f t="shared" si="3"/>
        <v>19704.599999999999</v>
      </c>
      <c r="Q11" s="12"/>
      <c r="AE11" s="2">
        <f>L11</f>
        <v>19704.599999999999</v>
      </c>
    </row>
    <row r="12" spans="1:31" ht="23.25" customHeight="1" x14ac:dyDescent="0.15">
      <c r="A12" s="13" t="s">
        <v>552</v>
      </c>
      <c r="B12" s="13" t="s">
        <v>430</v>
      </c>
      <c r="C12" s="1" t="s">
        <v>553</v>
      </c>
      <c r="D12" s="12" t="s">
        <v>554</v>
      </c>
      <c r="E12" s="12" t="s">
        <v>555</v>
      </c>
      <c r="F12" s="28" t="s">
        <v>372</v>
      </c>
      <c r="G12" s="15">
        <v>1</v>
      </c>
      <c r="H12" s="15">
        <f>IF(TRUNC((AD13+AC13)/$AE$3,1)*$AE$3-AD13 &lt;0, AC13, TRUNC((AD13+AC13)/$AE$3,1)*$AE$3-AD13)</f>
        <v>591.09999999999854</v>
      </c>
      <c r="I12" s="15">
        <f>H12</f>
        <v>591.09999999999854</v>
      </c>
      <c r="J12" s="15">
        <v>1</v>
      </c>
      <c r="K12" s="15"/>
      <c r="L12" s="15" t="str">
        <f t="shared" si="1"/>
        <v/>
      </c>
      <c r="M12" s="15"/>
      <c r="N12" s="15" t="str">
        <f t="shared" si="2"/>
        <v/>
      </c>
      <c r="O12" s="15"/>
      <c r="P12" s="15">
        <f t="shared" si="3"/>
        <v>591</v>
      </c>
      <c r="Q12" s="12"/>
    </row>
    <row r="13" spans="1:31" ht="23.25" customHeight="1" x14ac:dyDescent="0.15">
      <c r="B13" s="13" t="s">
        <v>556</v>
      </c>
      <c r="D13" s="12" t="s">
        <v>557</v>
      </c>
      <c r="E13" s="12"/>
      <c r="F13" s="28"/>
      <c r="G13" s="15"/>
      <c r="H13" s="15"/>
      <c r="I13" s="15">
        <f>TRUNC(SUM(I4:I12))</f>
        <v>5439</v>
      </c>
      <c r="J13" s="15"/>
      <c r="K13" s="15"/>
      <c r="L13" s="15">
        <f>TRUNC(SUM(L4:L12))</f>
        <v>19704</v>
      </c>
      <c r="M13" s="15"/>
      <c r="N13" s="15">
        <f>TRUNC(SUM(N4:N12))</f>
        <v>0</v>
      </c>
      <c r="O13" s="15"/>
      <c r="P13" s="15">
        <f t="shared" si="3"/>
        <v>25143</v>
      </c>
      <c r="Q13" s="12"/>
      <c r="AC13" s="2">
        <f>TRUNC(AE13*옵션!$B$36/100,1)</f>
        <v>591.1</v>
      </c>
      <c r="AD13" s="2">
        <f>TRUNC(SUM(L4:L11))</f>
        <v>19704</v>
      </c>
      <c r="AE13" s="2">
        <f>TRUNC(SUM(AE4:AE12))</f>
        <v>19704</v>
      </c>
    </row>
    <row r="14" spans="1:31" ht="23.25" customHeight="1" x14ac:dyDescent="0.15">
      <c r="B14" s="13" t="s">
        <v>543</v>
      </c>
      <c r="D14" s="108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10"/>
      <c r="Z14" s="2" t="s">
        <v>547</v>
      </c>
    </row>
    <row r="15" spans="1:31" ht="23.25" customHeight="1" x14ac:dyDescent="0.15">
      <c r="A15" s="13" t="s">
        <v>433</v>
      </c>
      <c r="B15" s="13" t="s">
        <v>543</v>
      </c>
      <c r="C15" s="1" t="s">
        <v>434</v>
      </c>
      <c r="D15" s="108" t="s">
        <v>558</v>
      </c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10"/>
    </row>
    <row r="16" spans="1:31" ht="23.25" customHeight="1" x14ac:dyDescent="0.15">
      <c r="A16" s="13" t="s">
        <v>559</v>
      </c>
      <c r="B16" s="13" t="s">
        <v>435</v>
      </c>
      <c r="C16" s="1" t="s">
        <v>338</v>
      </c>
      <c r="D16" s="12" t="s">
        <v>339</v>
      </c>
      <c r="E16" s="12" t="s">
        <v>340</v>
      </c>
      <c r="F16" s="28" t="s">
        <v>341</v>
      </c>
      <c r="G16" s="15">
        <v>1.1000000000000001</v>
      </c>
      <c r="H16" s="15">
        <f>합산자재!H55</f>
        <v>0</v>
      </c>
      <c r="I16" s="15" t="str">
        <f>IF(G16*H16&lt;&gt;0, TRUNC(G16*H16,1),"")</f>
        <v/>
      </c>
      <c r="J16" s="15">
        <v>1.1000000000000001</v>
      </c>
      <c r="K16" s="15">
        <f>합산자재!I55</f>
        <v>0</v>
      </c>
      <c r="L16" s="15" t="str">
        <f>IF(G16*K16&lt;&gt;0, TRUNC(G16*K16,1),"")</f>
        <v/>
      </c>
      <c r="M16" s="15">
        <f>합산자재!J55</f>
        <v>472</v>
      </c>
      <c r="N16" s="15">
        <f>IF(G16*M16&lt;&gt;0, TRUNC(G16*M16,1),"")</f>
        <v>519.20000000000005</v>
      </c>
      <c r="O16" s="15"/>
      <c r="P16" s="15">
        <f t="shared" ref="P16:P22" si="4">IF(SUM(I16,L16,N16)&lt;&gt;0,TRUNC(SUM(I16,L16,N16),1),"")</f>
        <v>519.20000000000005</v>
      </c>
      <c r="Q16" s="12" t="s">
        <v>361</v>
      </c>
      <c r="R16" s="2" t="s">
        <v>560</v>
      </c>
    </row>
    <row r="17" spans="1:31" ht="23.25" customHeight="1" x14ac:dyDescent="0.15">
      <c r="A17" s="13" t="s">
        <v>561</v>
      </c>
      <c r="B17" s="13" t="s">
        <v>435</v>
      </c>
      <c r="C17" s="1" t="s">
        <v>310</v>
      </c>
      <c r="D17" s="12" t="s">
        <v>311</v>
      </c>
      <c r="E17" s="12" t="s">
        <v>312</v>
      </c>
      <c r="F17" s="28" t="s">
        <v>313</v>
      </c>
      <c r="G17" s="15">
        <v>5.6000000000000001E-2</v>
      </c>
      <c r="H17" s="15">
        <f>합산자재!H46</f>
        <v>22500</v>
      </c>
      <c r="I17" s="15">
        <f>IF(G17*H17&lt;&gt;0, TRUNC(G17*H17,1),"")</f>
        <v>1260</v>
      </c>
      <c r="J17" s="15">
        <v>5.6000000000000001E-2</v>
      </c>
      <c r="K17" s="15">
        <f>합산자재!I46</f>
        <v>0</v>
      </c>
      <c r="L17" s="15" t="str">
        <f>IF(G17*K17&lt;&gt;0, TRUNC(G17*K17,1),"")</f>
        <v/>
      </c>
      <c r="M17" s="15">
        <f>합산자재!J46</f>
        <v>0</v>
      </c>
      <c r="N17" s="15" t="str">
        <f>IF(G17*M17&lt;&gt;0, TRUNC(G17*M17,1),"")</f>
        <v/>
      </c>
      <c r="O17" s="15"/>
      <c r="P17" s="15">
        <f t="shared" si="4"/>
        <v>1260</v>
      </c>
      <c r="Q17" s="12"/>
      <c r="Z17" s="2" t="s">
        <v>547</v>
      </c>
    </row>
    <row r="18" spans="1:31" ht="23.25" customHeight="1" x14ac:dyDescent="0.15">
      <c r="A18" s="13" t="s">
        <v>373</v>
      </c>
      <c r="B18" s="13" t="s">
        <v>435</v>
      </c>
      <c r="C18" s="1" t="s">
        <v>353</v>
      </c>
      <c r="D18" s="12" t="s">
        <v>346</v>
      </c>
      <c r="E18" s="12" t="s">
        <v>354</v>
      </c>
      <c r="F18" s="28" t="s">
        <v>348</v>
      </c>
      <c r="G18" s="15">
        <f>일위노임!G10</f>
        <v>0.26600000000000001</v>
      </c>
      <c r="H18" s="15">
        <f>합산자재!H59</f>
        <v>0</v>
      </c>
      <c r="I18" s="15" t="str">
        <f>IF(G18*H18&lt;&gt;0, TRUNC(G18*H18,1),"")</f>
        <v/>
      </c>
      <c r="J18" s="15">
        <v>0.26600000000000001</v>
      </c>
      <c r="K18" s="15">
        <f>합산자재!I59</f>
        <v>172068</v>
      </c>
      <c r="L18" s="15">
        <f>IF(G18*K18&lt;&gt;0, TRUNC(G18*K18,1),"")</f>
        <v>45770</v>
      </c>
      <c r="M18" s="15">
        <f>합산자재!J59</f>
        <v>0</v>
      </c>
      <c r="N18" s="15" t="str">
        <f>IF(G18*M18&lt;&gt;0, TRUNC(G18*M18,1),"")</f>
        <v/>
      </c>
      <c r="O18" s="15"/>
      <c r="P18" s="15">
        <f t="shared" si="4"/>
        <v>45770</v>
      </c>
      <c r="Q18" s="12"/>
      <c r="AE18" s="2">
        <f>L18</f>
        <v>45770</v>
      </c>
    </row>
    <row r="19" spans="1:31" ht="23.25" customHeight="1" x14ac:dyDescent="0.15">
      <c r="A19" s="13" t="s">
        <v>375</v>
      </c>
      <c r="B19" s="13" t="s">
        <v>435</v>
      </c>
      <c r="C19" s="1" t="s">
        <v>355</v>
      </c>
      <c r="D19" s="12" t="s">
        <v>346</v>
      </c>
      <c r="E19" s="12" t="s">
        <v>356</v>
      </c>
      <c r="F19" s="28" t="s">
        <v>348</v>
      </c>
      <c r="G19" s="15">
        <f>일위노임!G11</f>
        <v>0.26600000000000001</v>
      </c>
      <c r="H19" s="15">
        <f>합산자재!H60</f>
        <v>0</v>
      </c>
      <c r="I19" s="15" t="str">
        <f>IF(G19*H19&lt;&gt;0, TRUNC(G19*H19,1),"")</f>
        <v/>
      </c>
      <c r="J19" s="15">
        <v>0.26600000000000001</v>
      </c>
      <c r="K19" s="15">
        <f>합산자재!I60</f>
        <v>222306</v>
      </c>
      <c r="L19" s="15">
        <f>IF(G19*K19&lt;&gt;0, TRUNC(G19*K19,1),"")</f>
        <v>59133.3</v>
      </c>
      <c r="M19" s="15">
        <f>합산자재!J60</f>
        <v>0</v>
      </c>
      <c r="N19" s="15" t="str">
        <f>IF(G19*M19&lt;&gt;0, TRUNC(G19*M19,1),"")</f>
        <v/>
      </c>
      <c r="O19" s="15"/>
      <c r="P19" s="15">
        <f t="shared" si="4"/>
        <v>59133.3</v>
      </c>
      <c r="Q19" s="12"/>
      <c r="AE19" s="2">
        <f>L19</f>
        <v>59133.3</v>
      </c>
    </row>
    <row r="20" spans="1:31" ht="23.25" customHeight="1" x14ac:dyDescent="0.15">
      <c r="A20" s="13" t="s">
        <v>552</v>
      </c>
      <c r="B20" s="13" t="s">
        <v>435</v>
      </c>
      <c r="C20" s="1" t="s">
        <v>553</v>
      </c>
      <c r="D20" s="12" t="s">
        <v>554</v>
      </c>
      <c r="E20" s="12" t="s">
        <v>555</v>
      </c>
      <c r="F20" s="28" t="s">
        <v>372</v>
      </c>
      <c r="G20" s="15">
        <v>1</v>
      </c>
      <c r="H20" s="15">
        <f>IF(TRUNC((AD21+AC21)/$AE$3,1)*$AE$3-AD21 &lt;0, AC21, TRUNC((AD21+AC21)/$AE$3,1)*$AE$3-AD21)</f>
        <v>3147</v>
      </c>
      <c r="I20" s="15">
        <f>H20</f>
        <v>3147</v>
      </c>
      <c r="J20" s="15">
        <v>1</v>
      </c>
      <c r="K20" s="15"/>
      <c r="L20" s="15" t="str">
        <f>IF(G20*K20&lt;&gt;0, TRUNC(G20*K20,1),"")</f>
        <v/>
      </c>
      <c r="M20" s="15"/>
      <c r="N20" s="15" t="str">
        <f>IF(G20*M20&lt;&gt;0, TRUNC(G20*M20,1),"")</f>
        <v/>
      </c>
      <c r="O20" s="15"/>
      <c r="P20" s="15">
        <f t="shared" si="4"/>
        <v>3147</v>
      </c>
      <c r="Q20" s="12"/>
      <c r="Z20" s="2" t="s">
        <v>547</v>
      </c>
    </row>
    <row r="21" spans="1:31" ht="23.25" customHeight="1" x14ac:dyDescent="0.15">
      <c r="B21" s="13" t="s">
        <v>556</v>
      </c>
      <c r="D21" s="12" t="s">
        <v>557</v>
      </c>
      <c r="E21" s="12"/>
      <c r="F21" s="28"/>
      <c r="G21" s="15"/>
      <c r="H21" s="15"/>
      <c r="I21" s="15">
        <f>TRUNC(SUM(I15:I20))</f>
        <v>4407</v>
      </c>
      <c r="J21" s="15"/>
      <c r="K21" s="15"/>
      <c r="L21" s="15">
        <f>TRUNC(SUM(L15:L20))</f>
        <v>104903</v>
      </c>
      <c r="M21" s="15"/>
      <c r="N21" s="15">
        <f>TRUNC(SUM(N15:N20))</f>
        <v>519</v>
      </c>
      <c r="O21" s="15"/>
      <c r="P21" s="15">
        <f t="shared" si="4"/>
        <v>109829</v>
      </c>
      <c r="Q21" s="12"/>
      <c r="AC21" s="2">
        <f>TRUNC(AE21*옵션!$B$36/100,1)</f>
        <v>3147</v>
      </c>
      <c r="AD21" s="2">
        <f>TRUNC(SUM(L15:L19))</f>
        <v>104903</v>
      </c>
      <c r="AE21" s="2">
        <f>TRUNC(SUM(AE15:AE20))</f>
        <v>104903</v>
      </c>
    </row>
    <row r="22" spans="1:31" ht="23.25" customHeight="1" x14ac:dyDescent="0.15">
      <c r="D22" s="12"/>
      <c r="E22" s="12"/>
      <c r="F22" s="28"/>
      <c r="G22" s="15"/>
      <c r="H22" s="15"/>
      <c r="I22" s="15" t="str">
        <f>IF(G22*H22&lt;&gt;0, TRUNC(G22*H22,1),"")</f>
        <v/>
      </c>
      <c r="J22" s="15"/>
      <c r="K22" s="15"/>
      <c r="L22" s="15" t="str">
        <f>IF(G22*K22&lt;&gt;0, TRUNC(G22*K22,1),"")</f>
        <v/>
      </c>
      <c r="M22" s="15"/>
      <c r="N22" s="15" t="str">
        <f>IF(G22*M22&lt;&gt;0, TRUNC(G22*M22,1),"")</f>
        <v/>
      </c>
      <c r="O22" s="15"/>
      <c r="P22" s="15" t="str">
        <f t="shared" si="4"/>
        <v/>
      </c>
      <c r="Q22" s="12"/>
    </row>
    <row r="23" spans="1:31" ht="23.25" customHeight="1" x14ac:dyDescent="0.15">
      <c r="A23" s="13" t="s">
        <v>438</v>
      </c>
      <c r="B23" s="13" t="s">
        <v>543</v>
      </c>
      <c r="C23" s="1" t="s">
        <v>439</v>
      </c>
      <c r="D23" s="108" t="s">
        <v>562</v>
      </c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10"/>
      <c r="Z23" s="2" t="s">
        <v>547</v>
      </c>
    </row>
    <row r="24" spans="1:31" ht="23.25" customHeight="1" x14ac:dyDescent="0.15">
      <c r="A24" s="13" t="s">
        <v>373</v>
      </c>
      <c r="B24" s="13" t="s">
        <v>440</v>
      </c>
      <c r="C24" s="1" t="s">
        <v>353</v>
      </c>
      <c r="D24" s="12" t="s">
        <v>346</v>
      </c>
      <c r="E24" s="12" t="s">
        <v>354</v>
      </c>
      <c r="F24" s="28" t="s">
        <v>348</v>
      </c>
      <c r="G24" s="15">
        <f>일위노임!G14</f>
        <v>0.08</v>
      </c>
      <c r="H24" s="15">
        <f>합산자재!H59</f>
        <v>0</v>
      </c>
      <c r="I24" s="15" t="str">
        <f>IF(G24*H24&lt;&gt;0, TRUNC(G24*H24,1),"")</f>
        <v/>
      </c>
      <c r="J24" s="15">
        <v>0.08</v>
      </c>
      <c r="K24" s="15">
        <f>합산자재!I59</f>
        <v>172068</v>
      </c>
      <c r="L24" s="15">
        <f>IF(G24*K24&lt;&gt;0, TRUNC(G24*K24,1),"")</f>
        <v>13765.4</v>
      </c>
      <c r="M24" s="15">
        <f>합산자재!J59</f>
        <v>0</v>
      </c>
      <c r="N24" s="15" t="str">
        <f>IF(G24*M24&lt;&gt;0, TRUNC(G24*M24,1),"")</f>
        <v/>
      </c>
      <c r="O24" s="15"/>
      <c r="P24" s="15">
        <f>IF(SUM(I24,L24,N24)&lt;&gt;0,TRUNC(SUM(I24,L24,N24),1),"")</f>
        <v>13765.4</v>
      </c>
      <c r="Q24" s="12"/>
      <c r="AE24" s="2">
        <f>L24</f>
        <v>13765.4</v>
      </c>
    </row>
    <row r="25" spans="1:31" ht="23.25" customHeight="1" x14ac:dyDescent="0.15">
      <c r="A25" s="13" t="s">
        <v>552</v>
      </c>
      <c r="B25" s="13" t="s">
        <v>440</v>
      </c>
      <c r="C25" s="1" t="s">
        <v>553</v>
      </c>
      <c r="D25" s="12" t="s">
        <v>554</v>
      </c>
      <c r="E25" s="12" t="s">
        <v>555</v>
      </c>
      <c r="F25" s="28" t="s">
        <v>372</v>
      </c>
      <c r="G25" s="15">
        <v>1</v>
      </c>
      <c r="H25" s="15">
        <f>IF(TRUNC((AD26+AC26)/$AE$3,1)*$AE$3-AD26 &lt;0, AC26, TRUNC((AD26+AC26)/$AE$3,1)*$AE$3-AD26)</f>
        <v>412.89999999999964</v>
      </c>
      <c r="I25" s="15">
        <f>H25</f>
        <v>412.89999999999964</v>
      </c>
      <c r="J25" s="15">
        <v>1</v>
      </c>
      <c r="K25" s="15"/>
      <c r="L25" s="15" t="str">
        <f>IF(G25*K25&lt;&gt;0, TRUNC(G25*K25,1),"")</f>
        <v/>
      </c>
      <c r="M25" s="15"/>
      <c r="N25" s="15" t="str">
        <f>IF(G25*M25&lt;&gt;0, TRUNC(G25*M25,1),"")</f>
        <v/>
      </c>
      <c r="O25" s="15"/>
      <c r="P25" s="15">
        <f>IF(SUM(I25,L25,N25)&lt;&gt;0,TRUNC(SUM(I25,L25,N25),1),"")</f>
        <v>412.9</v>
      </c>
      <c r="Q25" s="12"/>
    </row>
    <row r="26" spans="1:31" ht="23.25" customHeight="1" x14ac:dyDescent="0.15">
      <c r="B26" s="13" t="s">
        <v>556</v>
      </c>
      <c r="D26" s="12" t="s">
        <v>557</v>
      </c>
      <c r="E26" s="12"/>
      <c r="F26" s="28"/>
      <c r="G26" s="15"/>
      <c r="H26" s="15"/>
      <c r="I26" s="15">
        <f>TRUNC(SUM(I23:I25))</f>
        <v>412</v>
      </c>
      <c r="J26" s="15"/>
      <c r="K26" s="15"/>
      <c r="L26" s="15">
        <f>TRUNC(SUM(L23:L25))</f>
        <v>13765</v>
      </c>
      <c r="M26" s="15"/>
      <c r="N26" s="15">
        <f>TRUNC(SUM(N23:N25))</f>
        <v>0</v>
      </c>
      <c r="O26" s="15"/>
      <c r="P26" s="15">
        <f>IF(SUM(I26,L26,N26)&lt;&gt;0,TRUNC(SUM(I26,L26,N26),1),"")</f>
        <v>14177</v>
      </c>
      <c r="Q26" s="12"/>
      <c r="Z26" s="2" t="s">
        <v>547</v>
      </c>
      <c r="AC26" s="2">
        <f>TRUNC(AE26*옵션!$B$36/100,1)</f>
        <v>412.9</v>
      </c>
      <c r="AD26" s="2">
        <f>TRUNC(SUM(L23:L24))</f>
        <v>13765</v>
      </c>
      <c r="AE26" s="2">
        <f>TRUNC(SUM(AE23:AE25))</f>
        <v>13765</v>
      </c>
    </row>
    <row r="27" spans="1:31" ht="23.25" customHeight="1" x14ac:dyDescent="0.15">
      <c r="D27" s="12"/>
      <c r="E27" s="12"/>
      <c r="F27" s="28"/>
      <c r="G27" s="15"/>
      <c r="H27" s="15"/>
      <c r="I27" s="15" t="str">
        <f>IF(G27*H27&lt;&gt;0, TRUNC(G27*H27,1),"")</f>
        <v/>
      </c>
      <c r="J27" s="15"/>
      <c r="K27" s="15"/>
      <c r="L27" s="15" t="str">
        <f>IF(G27*K27&lt;&gt;0, TRUNC(G27*K27,1),"")</f>
        <v/>
      </c>
      <c r="M27" s="15"/>
      <c r="N27" s="15" t="str">
        <f>IF(G27*M27&lt;&gt;0, TRUNC(G27*M27,1),"")</f>
        <v/>
      </c>
      <c r="O27" s="15"/>
      <c r="P27" s="15" t="str">
        <f>IF(SUM(I27,L27,N27)&lt;&gt;0,TRUNC(SUM(I27,L27,N27),1),"")</f>
        <v/>
      </c>
      <c r="Q27" s="12"/>
    </row>
    <row r="28" spans="1:31" ht="23.25" customHeight="1" x14ac:dyDescent="0.15">
      <c r="A28" s="13" t="s">
        <v>442</v>
      </c>
      <c r="B28" s="13" t="s">
        <v>543</v>
      </c>
      <c r="C28" s="1" t="s">
        <v>443</v>
      </c>
      <c r="D28" s="108" t="s">
        <v>563</v>
      </c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10"/>
    </row>
    <row r="29" spans="1:31" ht="23.25" customHeight="1" x14ac:dyDescent="0.15">
      <c r="A29" s="13" t="s">
        <v>564</v>
      </c>
      <c r="B29" s="13" t="s">
        <v>444</v>
      </c>
      <c r="C29" s="1" t="s">
        <v>240</v>
      </c>
      <c r="D29" s="12" t="s">
        <v>241</v>
      </c>
      <c r="E29" s="12" t="s">
        <v>242</v>
      </c>
      <c r="F29" s="28" t="s">
        <v>212</v>
      </c>
      <c r="G29" s="15">
        <v>0.05</v>
      </c>
      <c r="H29" s="15">
        <f>합산자재!H28</f>
        <v>22848</v>
      </c>
      <c r="I29" s="15">
        <f t="shared" ref="I29:I35" si="5">IF(G29*H29&lt;&gt;0, TRUNC(G29*H29,1),"")</f>
        <v>1142.4000000000001</v>
      </c>
      <c r="J29" s="15">
        <v>0.05</v>
      </c>
      <c r="K29" s="15">
        <f>합산자재!I28</f>
        <v>0</v>
      </c>
      <c r="L29" s="15" t="str">
        <f t="shared" ref="L29:L36" si="6">IF(G29*K29&lt;&gt;0, TRUNC(G29*K29,1),"")</f>
        <v/>
      </c>
      <c r="M29" s="15">
        <f>합산자재!J28</f>
        <v>0</v>
      </c>
      <c r="N29" s="15" t="str">
        <f t="shared" ref="N29:N36" si="7">IF(G29*M29&lt;&gt;0, TRUNC(G29*M29,1),"")</f>
        <v/>
      </c>
      <c r="O29" s="15"/>
      <c r="P29" s="15">
        <f t="shared" ref="P29:P38" si="8">IF(SUM(I29,L29,N29)&lt;&gt;0,TRUNC(SUM(I29,L29,N29),1),"")</f>
        <v>1142.4000000000001</v>
      </c>
      <c r="Q29" s="12"/>
      <c r="Z29" s="2" t="s">
        <v>547</v>
      </c>
    </row>
    <row r="30" spans="1:31" ht="23.25" customHeight="1" x14ac:dyDescent="0.15">
      <c r="A30" s="13" t="s">
        <v>565</v>
      </c>
      <c r="B30" s="13" t="s">
        <v>444</v>
      </c>
      <c r="C30" s="1" t="s">
        <v>236</v>
      </c>
      <c r="D30" s="12" t="s">
        <v>237</v>
      </c>
      <c r="E30" s="12" t="s">
        <v>238</v>
      </c>
      <c r="F30" s="28" t="s">
        <v>176</v>
      </c>
      <c r="G30" s="15">
        <v>0.1</v>
      </c>
      <c r="H30" s="15">
        <f>합산자재!H27</f>
        <v>1226</v>
      </c>
      <c r="I30" s="15">
        <f t="shared" si="5"/>
        <v>122.6</v>
      </c>
      <c r="J30" s="15">
        <v>0.1</v>
      </c>
      <c r="K30" s="15">
        <f>합산자재!I27</f>
        <v>0</v>
      </c>
      <c r="L30" s="15" t="str">
        <f t="shared" si="6"/>
        <v/>
      </c>
      <c r="M30" s="15">
        <f>합산자재!J27</f>
        <v>0</v>
      </c>
      <c r="N30" s="15" t="str">
        <f t="shared" si="7"/>
        <v/>
      </c>
      <c r="O30" s="15"/>
      <c r="P30" s="15">
        <f t="shared" si="8"/>
        <v>122.6</v>
      </c>
      <c r="Q30" s="12"/>
    </row>
    <row r="31" spans="1:31" ht="23.25" customHeight="1" x14ac:dyDescent="0.15">
      <c r="A31" s="13" t="s">
        <v>546</v>
      </c>
      <c r="B31" s="13" t="s">
        <v>444</v>
      </c>
      <c r="C31" s="1" t="s">
        <v>232</v>
      </c>
      <c r="D31" s="12" t="s">
        <v>233</v>
      </c>
      <c r="E31" s="12" t="s">
        <v>234</v>
      </c>
      <c r="F31" s="28" t="s">
        <v>176</v>
      </c>
      <c r="G31" s="15">
        <v>1</v>
      </c>
      <c r="H31" s="15">
        <f>합산자재!H26</f>
        <v>200</v>
      </c>
      <c r="I31" s="15">
        <f t="shared" si="5"/>
        <v>200</v>
      </c>
      <c r="J31" s="15">
        <v>1</v>
      </c>
      <c r="K31" s="15">
        <f>합산자재!I26</f>
        <v>0</v>
      </c>
      <c r="L31" s="15" t="str">
        <f t="shared" si="6"/>
        <v/>
      </c>
      <c r="M31" s="15">
        <f>합산자재!J26</f>
        <v>0</v>
      </c>
      <c r="N31" s="15" t="str">
        <f t="shared" si="7"/>
        <v/>
      </c>
      <c r="O31" s="15"/>
      <c r="P31" s="15">
        <f t="shared" si="8"/>
        <v>200</v>
      </c>
      <c r="Q31" s="12"/>
    </row>
    <row r="32" spans="1:31" ht="23.25" customHeight="1" x14ac:dyDescent="0.15">
      <c r="A32" s="13" t="s">
        <v>549</v>
      </c>
      <c r="B32" s="13" t="s">
        <v>444</v>
      </c>
      <c r="C32" s="1" t="s">
        <v>299</v>
      </c>
      <c r="D32" s="12" t="s">
        <v>300</v>
      </c>
      <c r="E32" s="12" t="s">
        <v>301</v>
      </c>
      <c r="F32" s="28" t="s">
        <v>212</v>
      </c>
      <c r="G32" s="15">
        <v>1</v>
      </c>
      <c r="H32" s="15">
        <f>합산자재!H43</f>
        <v>10</v>
      </c>
      <c r="I32" s="15">
        <f t="shared" si="5"/>
        <v>10</v>
      </c>
      <c r="J32" s="15">
        <v>1</v>
      </c>
      <c r="K32" s="15">
        <f>합산자재!I43</f>
        <v>0</v>
      </c>
      <c r="L32" s="15" t="str">
        <f t="shared" si="6"/>
        <v/>
      </c>
      <c r="M32" s="15">
        <f>합산자재!J43</f>
        <v>0</v>
      </c>
      <c r="N32" s="15" t="str">
        <f t="shared" si="7"/>
        <v/>
      </c>
      <c r="O32" s="15"/>
      <c r="P32" s="15">
        <f t="shared" si="8"/>
        <v>10</v>
      </c>
      <c r="Q32" s="12"/>
      <c r="Z32" s="2" t="s">
        <v>547</v>
      </c>
    </row>
    <row r="33" spans="1:31" ht="23.25" customHeight="1" x14ac:dyDescent="0.15">
      <c r="A33" s="13" t="s">
        <v>566</v>
      </c>
      <c r="B33" s="13" t="s">
        <v>444</v>
      </c>
      <c r="C33" s="1" t="s">
        <v>291</v>
      </c>
      <c r="D33" s="12" t="s">
        <v>292</v>
      </c>
      <c r="E33" s="12" t="s">
        <v>293</v>
      </c>
      <c r="F33" s="28" t="s">
        <v>176</v>
      </c>
      <c r="G33" s="15">
        <v>1</v>
      </c>
      <c r="H33" s="15">
        <f>합산자재!H41</f>
        <v>270</v>
      </c>
      <c r="I33" s="15">
        <f t="shared" si="5"/>
        <v>270</v>
      </c>
      <c r="J33" s="15">
        <v>1</v>
      </c>
      <c r="K33" s="15">
        <f>합산자재!I41</f>
        <v>0</v>
      </c>
      <c r="L33" s="15" t="str">
        <f t="shared" si="6"/>
        <v/>
      </c>
      <c r="M33" s="15">
        <f>합산자재!J41</f>
        <v>0</v>
      </c>
      <c r="N33" s="15" t="str">
        <f t="shared" si="7"/>
        <v/>
      </c>
      <c r="O33" s="15"/>
      <c r="P33" s="15">
        <f t="shared" si="8"/>
        <v>270</v>
      </c>
      <c r="Q33" s="12"/>
    </row>
    <row r="34" spans="1:31" ht="23.25" customHeight="1" x14ac:dyDescent="0.15">
      <c r="A34" s="13" t="s">
        <v>567</v>
      </c>
      <c r="B34" s="13" t="s">
        <v>444</v>
      </c>
      <c r="C34" s="1" t="s">
        <v>230</v>
      </c>
      <c r="D34" s="12" t="s">
        <v>185</v>
      </c>
      <c r="E34" s="12" t="s">
        <v>231</v>
      </c>
      <c r="F34" s="28" t="s">
        <v>176</v>
      </c>
      <c r="G34" s="15">
        <v>1</v>
      </c>
      <c r="H34" s="15">
        <f>합산자재!H25</f>
        <v>250</v>
      </c>
      <c r="I34" s="15">
        <f t="shared" si="5"/>
        <v>250</v>
      </c>
      <c r="J34" s="15">
        <v>1</v>
      </c>
      <c r="K34" s="15">
        <f>합산자재!I25</f>
        <v>0</v>
      </c>
      <c r="L34" s="15" t="str">
        <f t="shared" si="6"/>
        <v/>
      </c>
      <c r="M34" s="15">
        <f>합산자재!J25</f>
        <v>0</v>
      </c>
      <c r="N34" s="15" t="str">
        <f t="shared" si="7"/>
        <v/>
      </c>
      <c r="O34" s="15"/>
      <c r="P34" s="15">
        <f t="shared" si="8"/>
        <v>250</v>
      </c>
      <c r="Q34" s="12"/>
    </row>
    <row r="35" spans="1:31" ht="23.25" customHeight="1" x14ac:dyDescent="0.15">
      <c r="A35" s="13" t="s">
        <v>366</v>
      </c>
      <c r="B35" s="13" t="s">
        <v>444</v>
      </c>
      <c r="C35" s="1" t="s">
        <v>345</v>
      </c>
      <c r="D35" s="12" t="s">
        <v>346</v>
      </c>
      <c r="E35" s="12" t="s">
        <v>347</v>
      </c>
      <c r="F35" s="28" t="s">
        <v>348</v>
      </c>
      <c r="G35" s="15">
        <f>일위노임!G17</f>
        <v>3.5999999999999997E-2</v>
      </c>
      <c r="H35" s="15">
        <f>합산자재!H56</f>
        <v>0</v>
      </c>
      <c r="I35" s="15" t="str">
        <f t="shared" si="5"/>
        <v/>
      </c>
      <c r="J35" s="15">
        <v>3.5999999999999997E-2</v>
      </c>
      <c r="K35" s="15">
        <f>합산자재!I56</f>
        <v>273676</v>
      </c>
      <c r="L35" s="15">
        <f t="shared" si="6"/>
        <v>9852.2999999999993</v>
      </c>
      <c r="M35" s="15">
        <f>합산자재!J56</f>
        <v>0</v>
      </c>
      <c r="N35" s="15" t="str">
        <f t="shared" si="7"/>
        <v/>
      </c>
      <c r="O35" s="15"/>
      <c r="P35" s="15">
        <f t="shared" si="8"/>
        <v>9852.2999999999993</v>
      </c>
      <c r="Q35" s="12"/>
      <c r="Z35" s="2" t="s">
        <v>547</v>
      </c>
      <c r="AE35" s="2">
        <f>L35</f>
        <v>9852.2999999999993</v>
      </c>
    </row>
    <row r="36" spans="1:31" ht="23.25" customHeight="1" x14ac:dyDescent="0.15">
      <c r="A36" s="13" t="s">
        <v>552</v>
      </c>
      <c r="B36" s="13" t="s">
        <v>444</v>
      </c>
      <c r="C36" s="1" t="s">
        <v>553</v>
      </c>
      <c r="D36" s="12" t="s">
        <v>554</v>
      </c>
      <c r="E36" s="12" t="s">
        <v>555</v>
      </c>
      <c r="F36" s="28" t="s">
        <v>372</v>
      </c>
      <c r="G36" s="15">
        <v>1</v>
      </c>
      <c r="H36" s="15">
        <f>IF(TRUNC((AD37+AC37)/$AE$3,1)*$AE$3-AD37 &lt;0, AC37, TRUNC((AD37+AC37)/$AE$3,1)*$AE$3-AD37)</f>
        <v>295.5</v>
      </c>
      <c r="I36" s="15">
        <f>H36</f>
        <v>295.5</v>
      </c>
      <c r="J36" s="15">
        <v>1</v>
      </c>
      <c r="K36" s="15"/>
      <c r="L36" s="15" t="str">
        <f t="shared" si="6"/>
        <v/>
      </c>
      <c r="M36" s="15"/>
      <c r="N36" s="15" t="str">
        <f t="shared" si="7"/>
        <v/>
      </c>
      <c r="O36" s="15"/>
      <c r="P36" s="15">
        <f t="shared" si="8"/>
        <v>295.5</v>
      </c>
      <c r="Q36" s="12"/>
    </row>
    <row r="37" spans="1:31" ht="23.25" customHeight="1" x14ac:dyDescent="0.15">
      <c r="B37" s="13" t="s">
        <v>556</v>
      </c>
      <c r="D37" s="12" t="s">
        <v>557</v>
      </c>
      <c r="E37" s="12"/>
      <c r="F37" s="28"/>
      <c r="G37" s="15"/>
      <c r="H37" s="15"/>
      <c r="I37" s="15">
        <f>TRUNC(SUM(I28:I36))</f>
        <v>2290</v>
      </c>
      <c r="J37" s="15"/>
      <c r="K37" s="15"/>
      <c r="L37" s="15">
        <f>TRUNC(SUM(L28:L36))</f>
        <v>9852</v>
      </c>
      <c r="M37" s="15"/>
      <c r="N37" s="15">
        <f>TRUNC(SUM(N28:N36))</f>
        <v>0</v>
      </c>
      <c r="O37" s="15"/>
      <c r="P37" s="15">
        <f t="shared" si="8"/>
        <v>12142</v>
      </c>
      <c r="Q37" s="12"/>
      <c r="AC37" s="2">
        <f>TRUNC(AE37*옵션!$B$36/100,1)</f>
        <v>295.5</v>
      </c>
      <c r="AD37" s="2">
        <f>TRUNC(SUM(L28:L35))</f>
        <v>9852</v>
      </c>
      <c r="AE37" s="2">
        <f>TRUNC(SUM(AE28:AE36))</f>
        <v>9852</v>
      </c>
    </row>
    <row r="38" spans="1:31" ht="23.25" customHeight="1" x14ac:dyDescent="0.15">
      <c r="D38" s="12"/>
      <c r="E38" s="12"/>
      <c r="F38" s="28"/>
      <c r="G38" s="15"/>
      <c r="H38" s="15"/>
      <c r="I38" s="15" t="str">
        <f>IF(G38*H38&lt;&gt;0, TRUNC(G38*H38,1),"")</f>
        <v/>
      </c>
      <c r="J38" s="15"/>
      <c r="K38" s="15"/>
      <c r="L38" s="15" t="str">
        <f>IF(G38*K38&lt;&gt;0, TRUNC(G38*K38,1),"")</f>
        <v/>
      </c>
      <c r="M38" s="15"/>
      <c r="N38" s="15" t="str">
        <f>IF(G38*M38&lt;&gt;0, TRUNC(G38*M38,1),"")</f>
        <v/>
      </c>
      <c r="O38" s="15"/>
      <c r="P38" s="15" t="str">
        <f t="shared" si="8"/>
        <v/>
      </c>
      <c r="Q38" s="12"/>
      <c r="Z38" s="2" t="s">
        <v>547</v>
      </c>
    </row>
    <row r="39" spans="1:31" ht="23.25" customHeight="1" x14ac:dyDescent="0.15">
      <c r="A39" s="13" t="s">
        <v>447</v>
      </c>
      <c r="B39" s="13" t="s">
        <v>543</v>
      </c>
      <c r="C39" s="1" t="s">
        <v>448</v>
      </c>
      <c r="D39" s="108" t="s">
        <v>568</v>
      </c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10"/>
    </row>
    <row r="40" spans="1:31" ht="23.25" customHeight="1" x14ac:dyDescent="0.15">
      <c r="A40" s="13" t="s">
        <v>569</v>
      </c>
      <c r="B40" s="13" t="s">
        <v>449</v>
      </c>
      <c r="C40" s="1" t="s">
        <v>167</v>
      </c>
      <c r="D40" s="12" t="s">
        <v>168</v>
      </c>
      <c r="E40" s="12" t="s">
        <v>169</v>
      </c>
      <c r="F40" s="28" t="s">
        <v>170</v>
      </c>
      <c r="G40" s="15">
        <v>1</v>
      </c>
      <c r="H40" s="15">
        <f>합산자재!H4</f>
        <v>5899</v>
      </c>
      <c r="I40" s="15">
        <f>IF(G40*H40&lt;&gt;0, TRUNC(G40*H40,1),"")</f>
        <v>5899</v>
      </c>
      <c r="J40" s="15">
        <v>1</v>
      </c>
      <c r="K40" s="15">
        <f>합산자재!I4</f>
        <v>0</v>
      </c>
      <c r="L40" s="15" t="str">
        <f t="shared" ref="L40:L45" si="9">IF(G40*K40&lt;&gt;0, TRUNC(G40*K40,1),"")</f>
        <v/>
      </c>
      <c r="M40" s="15">
        <f>합산자재!J4</f>
        <v>0</v>
      </c>
      <c r="N40" s="15" t="str">
        <f t="shared" ref="N40:N45" si="10">IF(G40*M40&lt;&gt;0, TRUNC(G40*M40,1),"")</f>
        <v/>
      </c>
      <c r="O40" s="15"/>
      <c r="P40" s="15">
        <f t="shared" ref="P40:P47" si="11">IF(SUM(I40,L40,N40)&lt;&gt;0,TRUNC(SUM(I40,L40,N40),1),"")</f>
        <v>5899</v>
      </c>
      <c r="Q40" s="12"/>
      <c r="R40" s="2" t="s">
        <v>570</v>
      </c>
      <c r="AB40" s="2">
        <f>I40</f>
        <v>5899</v>
      </c>
      <c r="AC40" s="2">
        <f>G40*H40</f>
        <v>5899</v>
      </c>
    </row>
    <row r="41" spans="1:31" ht="23.25" customHeight="1" x14ac:dyDescent="0.15">
      <c r="A41" s="13" t="s">
        <v>569</v>
      </c>
      <c r="B41" s="13" t="s">
        <v>449</v>
      </c>
      <c r="C41" s="1" t="s">
        <v>167</v>
      </c>
      <c r="D41" s="12" t="s">
        <v>168</v>
      </c>
      <c r="E41" s="12" t="s">
        <v>169</v>
      </c>
      <c r="F41" s="28" t="s">
        <v>170</v>
      </c>
      <c r="G41" s="15">
        <v>0.1</v>
      </c>
      <c r="H41" s="15">
        <f>합산자재!H4</f>
        <v>5899</v>
      </c>
      <c r="I41" s="15">
        <f>IF(G41*H41&lt;&gt;0, TRUNC(G41*H41,1),"")</f>
        <v>589.9</v>
      </c>
      <c r="J41" s="15">
        <v>0.1</v>
      </c>
      <c r="K41" s="15">
        <f>합산자재!I4</f>
        <v>0</v>
      </c>
      <c r="L41" s="15" t="str">
        <f t="shared" si="9"/>
        <v/>
      </c>
      <c r="M41" s="15">
        <f>합산자재!J4</f>
        <v>0</v>
      </c>
      <c r="N41" s="15" t="str">
        <f t="shared" si="10"/>
        <v/>
      </c>
      <c r="O41" s="15"/>
      <c r="P41" s="15">
        <f t="shared" si="11"/>
        <v>589.9</v>
      </c>
      <c r="Q41" s="12"/>
      <c r="R41" s="2" t="s">
        <v>570</v>
      </c>
      <c r="Z41" s="2" t="s">
        <v>547</v>
      </c>
    </row>
    <row r="42" spans="1:31" ht="23.25" customHeight="1" x14ac:dyDescent="0.15">
      <c r="A42" s="13" t="s">
        <v>571</v>
      </c>
      <c r="B42" s="13" t="s">
        <v>449</v>
      </c>
      <c r="C42" s="1" t="s">
        <v>572</v>
      </c>
      <c r="D42" s="12" t="s">
        <v>573</v>
      </c>
      <c r="E42" s="12" t="s">
        <v>574</v>
      </c>
      <c r="F42" s="28" t="s">
        <v>372</v>
      </c>
      <c r="G42" s="15">
        <v>1</v>
      </c>
      <c r="H42" s="15">
        <f>TRUNC(AB42*옵션!$B$31/100,1)</f>
        <v>884.8</v>
      </c>
      <c r="I42" s="15">
        <f>IF(G42*H42&lt;&gt;0, TRUNC(G42*H42,1),"")</f>
        <v>884.8</v>
      </c>
      <c r="J42" s="15">
        <v>1</v>
      </c>
      <c r="K42" s="15"/>
      <c r="L42" s="15" t="str">
        <f t="shared" si="9"/>
        <v/>
      </c>
      <c r="M42" s="15"/>
      <c r="N42" s="15" t="str">
        <f t="shared" si="10"/>
        <v/>
      </c>
      <c r="O42" s="15"/>
      <c r="P42" s="15">
        <f t="shared" si="11"/>
        <v>884.8</v>
      </c>
      <c r="Q42" s="12"/>
      <c r="AB42" s="2">
        <f>TRUNC(SUM(AB39:AB41))</f>
        <v>5899</v>
      </c>
    </row>
    <row r="43" spans="1:31" ht="23.25" customHeight="1" x14ac:dyDescent="0.15">
      <c r="A43" s="13" t="s">
        <v>575</v>
      </c>
      <c r="B43" s="13" t="s">
        <v>449</v>
      </c>
      <c r="C43" s="1" t="s">
        <v>576</v>
      </c>
      <c r="D43" s="12" t="s">
        <v>577</v>
      </c>
      <c r="E43" s="12" t="s">
        <v>578</v>
      </c>
      <c r="F43" s="28" t="s">
        <v>372</v>
      </c>
      <c r="G43" s="15">
        <v>1</v>
      </c>
      <c r="H43" s="15">
        <f>IF(TRUNC((AD43+AC43)/$AD$3,1)*$AD$3-AD43 &lt;0, AC43, TRUNC((AD43+AC43)/$AD$3,1)*$AD$3-AD43)</f>
        <v>117.89999999999964</v>
      </c>
      <c r="I43" s="15">
        <f>H43</f>
        <v>117.89999999999964</v>
      </c>
      <c r="J43" s="15">
        <v>1</v>
      </c>
      <c r="K43" s="15"/>
      <c r="L43" s="15" t="str">
        <f t="shared" si="9"/>
        <v/>
      </c>
      <c r="M43" s="15"/>
      <c r="N43" s="15" t="str">
        <f t="shared" si="10"/>
        <v/>
      </c>
      <c r="O43" s="15"/>
      <c r="P43" s="15">
        <f t="shared" si="11"/>
        <v>117.9</v>
      </c>
      <c r="Q43" s="12"/>
      <c r="AC43" s="2">
        <f>TRUNC(TRUNC(SUM(AC39:AC42))*옵션!$B$33/100,1)</f>
        <v>117.9</v>
      </c>
      <c r="AD43" s="2">
        <f>TRUNC(SUM(I39:I42))+TRUNC(SUM(N39:N42))</f>
        <v>7373</v>
      </c>
    </row>
    <row r="44" spans="1:31" ht="23.25" customHeight="1" x14ac:dyDescent="0.15">
      <c r="A44" s="13" t="s">
        <v>366</v>
      </c>
      <c r="B44" s="13" t="s">
        <v>449</v>
      </c>
      <c r="C44" s="1" t="s">
        <v>345</v>
      </c>
      <c r="D44" s="12" t="s">
        <v>346</v>
      </c>
      <c r="E44" s="12" t="s">
        <v>347</v>
      </c>
      <c r="F44" s="28" t="s">
        <v>348</v>
      </c>
      <c r="G44" s="15">
        <f>일위노임!G20</f>
        <v>0.25</v>
      </c>
      <c r="H44" s="15">
        <f>합산자재!H56</f>
        <v>0</v>
      </c>
      <c r="I44" s="15" t="str">
        <f>IF(G44*H44&lt;&gt;0, TRUNC(G44*H44,1),"")</f>
        <v/>
      </c>
      <c r="J44" s="15">
        <v>0.25</v>
      </c>
      <c r="K44" s="15">
        <f>합산자재!I56</f>
        <v>273676</v>
      </c>
      <c r="L44" s="15">
        <f t="shared" si="9"/>
        <v>68419</v>
      </c>
      <c r="M44" s="15">
        <f>합산자재!J56</f>
        <v>0</v>
      </c>
      <c r="N44" s="15" t="str">
        <f t="shared" si="10"/>
        <v/>
      </c>
      <c r="O44" s="15"/>
      <c r="P44" s="15">
        <f t="shared" si="11"/>
        <v>68419</v>
      </c>
      <c r="Q44" s="12"/>
      <c r="Z44" s="2" t="s">
        <v>547</v>
      </c>
      <c r="AE44" s="2">
        <f>L44</f>
        <v>68419</v>
      </c>
    </row>
    <row r="45" spans="1:31" ht="23.25" customHeight="1" x14ac:dyDescent="0.15">
      <c r="A45" s="13" t="s">
        <v>552</v>
      </c>
      <c r="B45" s="13" t="s">
        <v>449</v>
      </c>
      <c r="C45" s="1" t="s">
        <v>553</v>
      </c>
      <c r="D45" s="12" t="s">
        <v>554</v>
      </c>
      <c r="E45" s="12" t="s">
        <v>555</v>
      </c>
      <c r="F45" s="28" t="s">
        <v>372</v>
      </c>
      <c r="G45" s="15">
        <v>1</v>
      </c>
      <c r="H45" s="15">
        <f>IF(TRUNC((AD46+AC46)/$AE$3,1)*$AE$3-AD46 &lt;0, AC46, TRUNC((AD46+AC46)/$AE$3,1)*$AE$3-AD46)</f>
        <v>2052.5</v>
      </c>
      <c r="I45" s="15">
        <f>H45</f>
        <v>2052.5</v>
      </c>
      <c r="J45" s="15">
        <v>1</v>
      </c>
      <c r="K45" s="15"/>
      <c r="L45" s="15" t="str">
        <f t="shared" si="9"/>
        <v/>
      </c>
      <c r="M45" s="15"/>
      <c r="N45" s="15" t="str">
        <f t="shared" si="10"/>
        <v/>
      </c>
      <c r="O45" s="15"/>
      <c r="P45" s="15">
        <f t="shared" si="11"/>
        <v>2052.5</v>
      </c>
      <c r="Q45" s="12"/>
    </row>
    <row r="46" spans="1:31" ht="23.25" customHeight="1" x14ac:dyDescent="0.15">
      <c r="B46" s="13" t="s">
        <v>556</v>
      </c>
      <c r="D46" s="12" t="s">
        <v>557</v>
      </c>
      <c r="E46" s="12"/>
      <c r="F46" s="28"/>
      <c r="G46" s="15"/>
      <c r="H46" s="15"/>
      <c r="I46" s="15">
        <f>TRUNC(SUM(I39:I45))</f>
        <v>9544</v>
      </c>
      <c r="J46" s="15"/>
      <c r="K46" s="15"/>
      <c r="L46" s="15">
        <f>TRUNC(SUM(L39:L45))</f>
        <v>68419</v>
      </c>
      <c r="M46" s="15"/>
      <c r="N46" s="15">
        <f>TRUNC(SUM(N39:N45))</f>
        <v>0</v>
      </c>
      <c r="O46" s="15"/>
      <c r="P46" s="15">
        <f t="shared" si="11"/>
        <v>77963</v>
      </c>
      <c r="Q46" s="12"/>
      <c r="AC46" s="2">
        <f>TRUNC(AE46*옵션!$B$36/100,1)</f>
        <v>2052.5</v>
      </c>
      <c r="AD46" s="2">
        <f>TRUNC(SUM(L39:L44))</f>
        <v>68419</v>
      </c>
      <c r="AE46" s="2">
        <f>TRUNC(SUM(AE39:AE45))</f>
        <v>68419</v>
      </c>
    </row>
    <row r="47" spans="1:31" ht="23.25" customHeight="1" x14ac:dyDescent="0.15">
      <c r="D47" s="12"/>
      <c r="E47" s="12"/>
      <c r="F47" s="28"/>
      <c r="G47" s="15"/>
      <c r="H47" s="15"/>
      <c r="I47" s="15" t="str">
        <f>IF(G47*H47&lt;&gt;0, TRUNC(G47*H47,1),"")</f>
        <v/>
      </c>
      <c r="J47" s="15"/>
      <c r="K47" s="15"/>
      <c r="L47" s="15" t="str">
        <f>IF(G47*K47&lt;&gt;0, TRUNC(G47*K47,1),"")</f>
        <v/>
      </c>
      <c r="M47" s="15"/>
      <c r="N47" s="15" t="str">
        <f>IF(G47*M47&lt;&gt;0, TRUNC(G47*M47,1),"")</f>
        <v/>
      </c>
      <c r="O47" s="15"/>
      <c r="P47" s="15" t="str">
        <f t="shared" si="11"/>
        <v/>
      </c>
      <c r="Q47" s="12"/>
      <c r="Z47" s="2" t="s">
        <v>547</v>
      </c>
    </row>
    <row r="48" spans="1:31" ht="23.25" customHeight="1" x14ac:dyDescent="0.15">
      <c r="A48" s="13" t="s">
        <v>452</v>
      </c>
      <c r="B48" s="13" t="s">
        <v>543</v>
      </c>
      <c r="C48" s="1" t="s">
        <v>453</v>
      </c>
      <c r="D48" s="108" t="s">
        <v>579</v>
      </c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10"/>
    </row>
    <row r="49" spans="1:31" ht="23.25" customHeight="1" x14ac:dyDescent="0.15">
      <c r="A49" s="13" t="s">
        <v>580</v>
      </c>
      <c r="B49" s="13" t="s">
        <v>454</v>
      </c>
      <c r="C49" s="1" t="s">
        <v>180</v>
      </c>
      <c r="D49" s="12" t="s">
        <v>174</v>
      </c>
      <c r="E49" s="12" t="s">
        <v>181</v>
      </c>
      <c r="F49" s="28" t="s">
        <v>170</v>
      </c>
      <c r="G49" s="15">
        <v>1</v>
      </c>
      <c r="H49" s="15">
        <f>합산자재!H7</f>
        <v>544</v>
      </c>
      <c r="I49" s="15">
        <f>IF(G49*H49&lt;&gt;0, TRUNC(G49*H49,1),"")</f>
        <v>544</v>
      </c>
      <c r="J49" s="15">
        <v>1</v>
      </c>
      <c r="K49" s="15">
        <f>합산자재!I7</f>
        <v>0</v>
      </c>
      <c r="L49" s="15" t="str">
        <f>IF(G49*K49&lt;&gt;0, TRUNC(G49*K49,1),"")</f>
        <v/>
      </c>
      <c r="M49" s="15">
        <f>합산자재!J7</f>
        <v>0</v>
      </c>
      <c r="N49" s="15" t="str">
        <f>IF(G49*M49&lt;&gt;0, TRUNC(G49*M49,1),"")</f>
        <v/>
      </c>
      <c r="O49" s="15"/>
      <c r="P49" s="15">
        <f t="shared" ref="P49:P55" si="12">IF(SUM(I49,L49,N49)&lt;&gt;0,TRUNC(SUM(I49,L49,N49),1),"")</f>
        <v>544</v>
      </c>
      <c r="Q49" s="12"/>
      <c r="R49" s="2" t="s">
        <v>570</v>
      </c>
      <c r="AC49" s="2">
        <f>G49*H49</f>
        <v>544</v>
      </c>
    </row>
    <row r="50" spans="1:31" ht="23.25" customHeight="1" x14ac:dyDescent="0.15">
      <c r="A50" s="13" t="s">
        <v>580</v>
      </c>
      <c r="B50" s="13" t="s">
        <v>454</v>
      </c>
      <c r="C50" s="1" t="s">
        <v>180</v>
      </c>
      <c r="D50" s="12" t="s">
        <v>174</v>
      </c>
      <c r="E50" s="12" t="s">
        <v>181</v>
      </c>
      <c r="F50" s="28" t="s">
        <v>170</v>
      </c>
      <c r="G50" s="15">
        <v>0.1</v>
      </c>
      <c r="H50" s="15">
        <f>합산자재!H7</f>
        <v>544</v>
      </c>
      <c r="I50" s="15">
        <f>IF(G50*H50&lt;&gt;0, TRUNC(G50*H50,1),"")</f>
        <v>54.4</v>
      </c>
      <c r="J50" s="15">
        <v>0.1</v>
      </c>
      <c r="K50" s="15">
        <f>합산자재!I7</f>
        <v>0</v>
      </c>
      <c r="L50" s="15" t="str">
        <f>IF(G50*K50&lt;&gt;0, TRUNC(G50*K50,1),"")</f>
        <v/>
      </c>
      <c r="M50" s="15">
        <f>합산자재!J7</f>
        <v>0</v>
      </c>
      <c r="N50" s="15" t="str">
        <f>IF(G50*M50&lt;&gt;0, TRUNC(G50*M50,1),"")</f>
        <v/>
      </c>
      <c r="O50" s="15"/>
      <c r="P50" s="15">
        <f t="shared" si="12"/>
        <v>54.4</v>
      </c>
      <c r="Q50" s="12"/>
      <c r="R50" s="2" t="s">
        <v>570</v>
      </c>
      <c r="Z50" s="2" t="s">
        <v>547</v>
      </c>
    </row>
    <row r="51" spans="1:31" ht="23.25" customHeight="1" x14ac:dyDescent="0.15">
      <c r="A51" s="13" t="s">
        <v>575</v>
      </c>
      <c r="B51" s="13" t="s">
        <v>454</v>
      </c>
      <c r="C51" s="1" t="s">
        <v>576</v>
      </c>
      <c r="D51" s="12" t="s">
        <v>577</v>
      </c>
      <c r="E51" s="12" t="s">
        <v>578</v>
      </c>
      <c r="F51" s="28" t="s">
        <v>372</v>
      </c>
      <c r="G51" s="15">
        <v>1</v>
      </c>
      <c r="H51" s="15">
        <f>IF(TRUNC((AD51+AC51)/$AD$3,1)*$AD$3-AD51 &lt;0, AC51, TRUNC((AD51+AC51)/$AD$3,1)*$AD$3-AD51)</f>
        <v>10.799999999999955</v>
      </c>
      <c r="I51" s="15">
        <f>H51</f>
        <v>10.799999999999955</v>
      </c>
      <c r="J51" s="15">
        <v>1</v>
      </c>
      <c r="K51" s="15"/>
      <c r="L51" s="15" t="str">
        <f>IF(G51*K51&lt;&gt;0, TRUNC(G51*K51,1),"")</f>
        <v/>
      </c>
      <c r="M51" s="15"/>
      <c r="N51" s="15" t="str">
        <f>IF(G51*M51&lt;&gt;0, TRUNC(G51*M51,1),"")</f>
        <v/>
      </c>
      <c r="O51" s="15"/>
      <c r="P51" s="15">
        <f t="shared" si="12"/>
        <v>10.8</v>
      </c>
      <c r="Q51" s="12"/>
      <c r="AC51" s="2">
        <f>TRUNC(TRUNC(SUM(AC48:AC50))*옵션!$B$33/100,1)</f>
        <v>10.8</v>
      </c>
      <c r="AD51" s="2">
        <f>TRUNC(SUM(I48:I50))+TRUNC(SUM(N48:N50))</f>
        <v>598</v>
      </c>
    </row>
    <row r="52" spans="1:31" ht="23.25" customHeight="1" x14ac:dyDescent="0.15">
      <c r="A52" s="13" t="s">
        <v>366</v>
      </c>
      <c r="B52" s="13" t="s">
        <v>454</v>
      </c>
      <c r="C52" s="1" t="s">
        <v>345</v>
      </c>
      <c r="D52" s="12" t="s">
        <v>346</v>
      </c>
      <c r="E52" s="12" t="s">
        <v>347</v>
      </c>
      <c r="F52" s="28" t="s">
        <v>348</v>
      </c>
      <c r="G52" s="15">
        <f>일위노임!G23</f>
        <v>4.3999999999999997E-2</v>
      </c>
      <c r="H52" s="15">
        <f>합산자재!H56</f>
        <v>0</v>
      </c>
      <c r="I52" s="15" t="str">
        <f>IF(G52*H52&lt;&gt;0, TRUNC(G52*H52,1),"")</f>
        <v/>
      </c>
      <c r="J52" s="15">
        <v>4.3999999999999997E-2</v>
      </c>
      <c r="K52" s="15">
        <f>합산자재!I56</f>
        <v>273676</v>
      </c>
      <c r="L52" s="15">
        <f>IF(G52*K52&lt;&gt;0, TRUNC(G52*K52,1),"")</f>
        <v>12041.7</v>
      </c>
      <c r="M52" s="15">
        <f>합산자재!J56</f>
        <v>0</v>
      </c>
      <c r="N52" s="15" t="str">
        <f>IF(G52*M52&lt;&gt;0, TRUNC(G52*M52,1),"")</f>
        <v/>
      </c>
      <c r="O52" s="15"/>
      <c r="P52" s="15">
        <f t="shared" si="12"/>
        <v>12041.7</v>
      </c>
      <c r="Q52" s="12"/>
      <c r="AE52" s="2">
        <f>L52</f>
        <v>12041.7</v>
      </c>
    </row>
    <row r="53" spans="1:31" ht="23.25" customHeight="1" x14ac:dyDescent="0.15">
      <c r="A53" s="13" t="s">
        <v>552</v>
      </c>
      <c r="B53" s="13" t="s">
        <v>454</v>
      </c>
      <c r="C53" s="1" t="s">
        <v>553</v>
      </c>
      <c r="D53" s="12" t="s">
        <v>554</v>
      </c>
      <c r="E53" s="12" t="s">
        <v>555</v>
      </c>
      <c r="F53" s="28" t="s">
        <v>372</v>
      </c>
      <c r="G53" s="15">
        <v>1</v>
      </c>
      <c r="H53" s="15">
        <f>IF(TRUNC((AD54+AC54)/$AE$3,1)*$AE$3-AD54 &lt;0, AC54, TRUNC((AD54+AC54)/$AE$3,1)*$AE$3-AD54)</f>
        <v>361.20000000000073</v>
      </c>
      <c r="I53" s="15">
        <f>H53</f>
        <v>361.20000000000073</v>
      </c>
      <c r="J53" s="15">
        <v>1</v>
      </c>
      <c r="K53" s="15"/>
      <c r="L53" s="15" t="str">
        <f>IF(G53*K53&lt;&gt;0, TRUNC(G53*K53,1),"")</f>
        <v/>
      </c>
      <c r="M53" s="15"/>
      <c r="N53" s="15" t="str">
        <f>IF(G53*M53&lt;&gt;0, TRUNC(G53*M53,1),"")</f>
        <v/>
      </c>
      <c r="O53" s="15"/>
      <c r="P53" s="15">
        <f t="shared" si="12"/>
        <v>361.2</v>
      </c>
      <c r="Q53" s="12"/>
      <c r="Z53" s="2" t="s">
        <v>547</v>
      </c>
    </row>
    <row r="54" spans="1:31" ht="23.25" customHeight="1" x14ac:dyDescent="0.15">
      <c r="B54" s="13" t="s">
        <v>556</v>
      </c>
      <c r="D54" s="12" t="s">
        <v>557</v>
      </c>
      <c r="E54" s="12"/>
      <c r="F54" s="28"/>
      <c r="G54" s="15"/>
      <c r="H54" s="15"/>
      <c r="I54" s="15">
        <f>TRUNC(SUM(I48:I53))</f>
        <v>970</v>
      </c>
      <c r="J54" s="15"/>
      <c r="K54" s="15"/>
      <c r="L54" s="15">
        <f>TRUNC(SUM(L48:L53))</f>
        <v>12041</v>
      </c>
      <c r="M54" s="15"/>
      <c r="N54" s="15">
        <f>TRUNC(SUM(N48:N53))</f>
        <v>0</v>
      </c>
      <c r="O54" s="15"/>
      <c r="P54" s="15">
        <f t="shared" si="12"/>
        <v>13011</v>
      </c>
      <c r="Q54" s="12"/>
      <c r="AC54" s="2">
        <f>TRUNC(AE54*옵션!$B$36/100,1)</f>
        <v>361.2</v>
      </c>
      <c r="AD54" s="2">
        <f>TRUNC(SUM(L48:L52))</f>
        <v>12041</v>
      </c>
      <c r="AE54" s="2">
        <f>TRUNC(SUM(AE48:AE53))</f>
        <v>12041</v>
      </c>
    </row>
    <row r="55" spans="1:31" ht="23.25" customHeight="1" x14ac:dyDescent="0.15">
      <c r="D55" s="12"/>
      <c r="E55" s="12"/>
      <c r="F55" s="28"/>
      <c r="G55" s="15"/>
      <c r="H55" s="15"/>
      <c r="I55" s="15" t="str">
        <f>IF(G55*H55&lt;&gt;0, TRUNC(G55*H55,1),"")</f>
        <v/>
      </c>
      <c r="J55" s="15"/>
      <c r="K55" s="15"/>
      <c r="L55" s="15" t="str">
        <f>IF(G55*K55&lt;&gt;0, TRUNC(G55*K55,1),"")</f>
        <v/>
      </c>
      <c r="M55" s="15"/>
      <c r="N55" s="15" t="str">
        <f>IF(G55*M55&lt;&gt;0, TRUNC(G55*M55,1),"")</f>
        <v/>
      </c>
      <c r="O55" s="15"/>
      <c r="P55" s="15" t="str">
        <f t="shared" si="12"/>
        <v/>
      </c>
      <c r="Q55" s="12"/>
    </row>
    <row r="56" spans="1:31" ht="23.25" customHeight="1" x14ac:dyDescent="0.15">
      <c r="A56" s="13" t="s">
        <v>455</v>
      </c>
      <c r="B56" s="13" t="s">
        <v>543</v>
      </c>
      <c r="C56" s="1" t="s">
        <v>456</v>
      </c>
      <c r="D56" s="108" t="s">
        <v>581</v>
      </c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10"/>
      <c r="Z56" s="2" t="s">
        <v>547</v>
      </c>
    </row>
    <row r="57" spans="1:31" ht="23.25" customHeight="1" x14ac:dyDescent="0.15">
      <c r="A57" s="13" t="s">
        <v>582</v>
      </c>
      <c r="B57" s="13" t="s">
        <v>457</v>
      </c>
      <c r="C57" s="1" t="s">
        <v>182</v>
      </c>
      <c r="D57" s="12" t="s">
        <v>174</v>
      </c>
      <c r="E57" s="12" t="s">
        <v>183</v>
      </c>
      <c r="F57" s="28" t="s">
        <v>170</v>
      </c>
      <c r="G57" s="15">
        <v>1</v>
      </c>
      <c r="H57" s="15">
        <f>합산자재!H8</f>
        <v>994</v>
      </c>
      <c r="I57" s="15">
        <f>IF(G57*H57&lt;&gt;0, TRUNC(G57*H57,1),"")</f>
        <v>994</v>
      </c>
      <c r="J57" s="15">
        <v>1</v>
      </c>
      <c r="K57" s="15">
        <f>합산자재!I8</f>
        <v>0</v>
      </c>
      <c r="L57" s="15" t="str">
        <f>IF(G57*K57&lt;&gt;0, TRUNC(G57*K57,1),"")</f>
        <v/>
      </c>
      <c r="M57" s="15">
        <f>합산자재!J8</f>
        <v>0</v>
      </c>
      <c r="N57" s="15" t="str">
        <f>IF(G57*M57&lt;&gt;0, TRUNC(G57*M57,1),"")</f>
        <v/>
      </c>
      <c r="O57" s="15"/>
      <c r="P57" s="15">
        <f t="shared" ref="P57:P63" si="13">IF(SUM(I57,L57,N57)&lt;&gt;0,TRUNC(SUM(I57,L57,N57),1),"")</f>
        <v>994</v>
      </c>
      <c r="Q57" s="12"/>
      <c r="R57" s="2" t="s">
        <v>570</v>
      </c>
      <c r="AC57" s="2">
        <f>G57*H57</f>
        <v>994</v>
      </c>
    </row>
    <row r="58" spans="1:31" ht="23.25" customHeight="1" x14ac:dyDescent="0.15">
      <c r="A58" s="13" t="s">
        <v>582</v>
      </c>
      <c r="B58" s="13" t="s">
        <v>457</v>
      </c>
      <c r="C58" s="1" t="s">
        <v>182</v>
      </c>
      <c r="D58" s="12" t="s">
        <v>174</v>
      </c>
      <c r="E58" s="12" t="s">
        <v>183</v>
      </c>
      <c r="F58" s="28" t="s">
        <v>170</v>
      </c>
      <c r="G58" s="15">
        <v>0.1</v>
      </c>
      <c r="H58" s="15">
        <f>합산자재!H8</f>
        <v>994</v>
      </c>
      <c r="I58" s="15">
        <f>IF(G58*H58&lt;&gt;0, TRUNC(G58*H58,1),"")</f>
        <v>99.4</v>
      </c>
      <c r="J58" s="15">
        <v>0.1</v>
      </c>
      <c r="K58" s="15">
        <f>합산자재!I8</f>
        <v>0</v>
      </c>
      <c r="L58" s="15" t="str">
        <f>IF(G58*K58&lt;&gt;0, TRUNC(G58*K58,1),"")</f>
        <v/>
      </c>
      <c r="M58" s="15">
        <f>합산자재!J8</f>
        <v>0</v>
      </c>
      <c r="N58" s="15" t="str">
        <f>IF(G58*M58&lt;&gt;0, TRUNC(G58*M58,1),"")</f>
        <v/>
      </c>
      <c r="O58" s="15"/>
      <c r="P58" s="15">
        <f t="shared" si="13"/>
        <v>99.4</v>
      </c>
      <c r="Q58" s="12"/>
      <c r="R58" s="2" t="s">
        <v>570</v>
      </c>
    </row>
    <row r="59" spans="1:31" ht="23.25" customHeight="1" x14ac:dyDescent="0.15">
      <c r="A59" s="13" t="s">
        <v>575</v>
      </c>
      <c r="B59" s="13" t="s">
        <v>457</v>
      </c>
      <c r="C59" s="1" t="s">
        <v>576</v>
      </c>
      <c r="D59" s="12" t="s">
        <v>577</v>
      </c>
      <c r="E59" s="12" t="s">
        <v>578</v>
      </c>
      <c r="F59" s="28" t="s">
        <v>372</v>
      </c>
      <c r="G59" s="15">
        <v>1</v>
      </c>
      <c r="H59" s="15">
        <f>IF(TRUNC((AD59+AC59)/$AD$3,1)*$AD$3-AD59 &lt;0, AC59, TRUNC((AD59+AC59)/$AD$3,1)*$AD$3-AD59)</f>
        <v>19.799999999999955</v>
      </c>
      <c r="I59" s="15">
        <f>H59</f>
        <v>19.799999999999955</v>
      </c>
      <c r="J59" s="15">
        <v>1</v>
      </c>
      <c r="K59" s="15"/>
      <c r="L59" s="15" t="str">
        <f>IF(G59*K59&lt;&gt;0, TRUNC(G59*K59,1),"")</f>
        <v/>
      </c>
      <c r="M59" s="15"/>
      <c r="N59" s="15" t="str">
        <f>IF(G59*M59&lt;&gt;0, TRUNC(G59*M59,1),"")</f>
        <v/>
      </c>
      <c r="O59" s="15"/>
      <c r="P59" s="15">
        <f t="shared" si="13"/>
        <v>19.8</v>
      </c>
      <c r="Q59" s="12"/>
      <c r="Z59" s="2" t="s">
        <v>547</v>
      </c>
      <c r="AC59" s="2">
        <f>TRUNC(TRUNC(SUM(AC56:AC58))*옵션!$B$33/100,1)</f>
        <v>19.8</v>
      </c>
      <c r="AD59" s="2">
        <f>TRUNC(SUM(I56:I58))+TRUNC(SUM(N56:N58))</f>
        <v>1093</v>
      </c>
    </row>
    <row r="60" spans="1:31" ht="23.25" customHeight="1" x14ac:dyDescent="0.15">
      <c r="A60" s="13" t="s">
        <v>366</v>
      </c>
      <c r="B60" s="13" t="s">
        <v>457</v>
      </c>
      <c r="C60" s="1" t="s">
        <v>345</v>
      </c>
      <c r="D60" s="12" t="s">
        <v>346</v>
      </c>
      <c r="E60" s="12" t="s">
        <v>347</v>
      </c>
      <c r="F60" s="28" t="s">
        <v>348</v>
      </c>
      <c r="G60" s="15">
        <f>일위노임!G26</f>
        <v>5.8999999999999997E-2</v>
      </c>
      <c r="H60" s="15">
        <f>합산자재!H56</f>
        <v>0</v>
      </c>
      <c r="I60" s="15" t="str">
        <f>IF(G60*H60&lt;&gt;0, TRUNC(G60*H60,1),"")</f>
        <v/>
      </c>
      <c r="J60" s="15">
        <v>5.8999999999999997E-2</v>
      </c>
      <c r="K60" s="15">
        <f>합산자재!I56</f>
        <v>273676</v>
      </c>
      <c r="L60" s="15">
        <f>IF(G60*K60&lt;&gt;0, TRUNC(G60*K60,1),"")</f>
        <v>16146.8</v>
      </c>
      <c r="M60" s="15">
        <f>합산자재!J56</f>
        <v>0</v>
      </c>
      <c r="N60" s="15" t="str">
        <f>IF(G60*M60&lt;&gt;0, TRUNC(G60*M60,1),"")</f>
        <v/>
      </c>
      <c r="O60" s="15"/>
      <c r="P60" s="15">
        <f t="shared" si="13"/>
        <v>16146.8</v>
      </c>
      <c r="Q60" s="12"/>
      <c r="AE60" s="2">
        <f>L60</f>
        <v>16146.8</v>
      </c>
    </row>
    <row r="61" spans="1:31" ht="23.25" customHeight="1" x14ac:dyDescent="0.15">
      <c r="A61" s="13" t="s">
        <v>552</v>
      </c>
      <c r="B61" s="13" t="s">
        <v>457</v>
      </c>
      <c r="C61" s="1" t="s">
        <v>553</v>
      </c>
      <c r="D61" s="12" t="s">
        <v>554</v>
      </c>
      <c r="E61" s="12" t="s">
        <v>555</v>
      </c>
      <c r="F61" s="28" t="s">
        <v>372</v>
      </c>
      <c r="G61" s="15">
        <v>1</v>
      </c>
      <c r="H61" s="15">
        <f>IF(TRUNC((AD62+AC62)/$AE$3,1)*$AE$3-AD62 &lt;0, AC62, TRUNC((AD62+AC62)/$AE$3,1)*$AE$3-AD62)</f>
        <v>484.29999999999927</v>
      </c>
      <c r="I61" s="15">
        <f>H61</f>
        <v>484.29999999999927</v>
      </c>
      <c r="J61" s="15">
        <v>1</v>
      </c>
      <c r="K61" s="15"/>
      <c r="L61" s="15" t="str">
        <f>IF(G61*K61&lt;&gt;0, TRUNC(G61*K61,1),"")</f>
        <v/>
      </c>
      <c r="M61" s="15"/>
      <c r="N61" s="15" t="str">
        <f>IF(G61*M61&lt;&gt;0, TRUNC(G61*M61,1),"")</f>
        <v/>
      </c>
      <c r="O61" s="15"/>
      <c r="P61" s="15">
        <f t="shared" si="13"/>
        <v>484.2</v>
      </c>
      <c r="Q61" s="12"/>
    </row>
    <row r="62" spans="1:31" ht="23.25" customHeight="1" x14ac:dyDescent="0.15">
      <c r="B62" s="13" t="s">
        <v>556</v>
      </c>
      <c r="D62" s="12" t="s">
        <v>557</v>
      </c>
      <c r="E62" s="12"/>
      <c r="F62" s="28"/>
      <c r="G62" s="15"/>
      <c r="H62" s="15"/>
      <c r="I62" s="15">
        <f>TRUNC(SUM(I56:I61))</f>
        <v>1597</v>
      </c>
      <c r="J62" s="15"/>
      <c r="K62" s="15"/>
      <c r="L62" s="15">
        <f>TRUNC(SUM(L56:L61))</f>
        <v>16146</v>
      </c>
      <c r="M62" s="15"/>
      <c r="N62" s="15">
        <f>TRUNC(SUM(N56:N61))</f>
        <v>0</v>
      </c>
      <c r="O62" s="15"/>
      <c r="P62" s="15">
        <f t="shared" si="13"/>
        <v>17743</v>
      </c>
      <c r="Q62" s="12"/>
      <c r="Z62" s="2" t="s">
        <v>547</v>
      </c>
      <c r="AC62" s="2">
        <f>TRUNC(AE62*옵션!$B$36/100,1)</f>
        <v>484.3</v>
      </c>
      <c r="AD62" s="2">
        <f>TRUNC(SUM(L56:L60))</f>
        <v>16146</v>
      </c>
      <c r="AE62" s="2">
        <f>TRUNC(SUM(AE56:AE61))</f>
        <v>16146</v>
      </c>
    </row>
    <row r="63" spans="1:31" ht="23.25" customHeight="1" x14ac:dyDescent="0.15">
      <c r="D63" s="12"/>
      <c r="E63" s="12"/>
      <c r="F63" s="28"/>
      <c r="G63" s="15"/>
      <c r="H63" s="15"/>
      <c r="I63" s="15" t="str">
        <f>IF(G63*H63&lt;&gt;0, TRUNC(G63*H63,1),"")</f>
        <v/>
      </c>
      <c r="J63" s="15"/>
      <c r="K63" s="15"/>
      <c r="L63" s="15" t="str">
        <f>IF(G63*K63&lt;&gt;0, TRUNC(G63*K63,1),"")</f>
        <v/>
      </c>
      <c r="M63" s="15"/>
      <c r="N63" s="15" t="str">
        <f>IF(G63*M63&lt;&gt;0, TRUNC(G63*M63,1),"")</f>
        <v/>
      </c>
      <c r="O63" s="15"/>
      <c r="P63" s="15" t="str">
        <f t="shared" si="13"/>
        <v/>
      </c>
      <c r="Q63" s="12"/>
    </row>
    <row r="64" spans="1:31" ht="23.25" customHeight="1" x14ac:dyDescent="0.15">
      <c r="A64" s="13" t="s">
        <v>458</v>
      </c>
      <c r="B64" s="13" t="s">
        <v>543</v>
      </c>
      <c r="C64" s="1" t="s">
        <v>459</v>
      </c>
      <c r="D64" s="108" t="s">
        <v>583</v>
      </c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10"/>
    </row>
    <row r="65" spans="1:31" ht="23.25" customHeight="1" x14ac:dyDescent="0.15">
      <c r="A65" s="13" t="s">
        <v>584</v>
      </c>
      <c r="B65" s="13" t="s">
        <v>460</v>
      </c>
      <c r="C65" s="1" t="s">
        <v>188</v>
      </c>
      <c r="D65" s="12" t="s">
        <v>189</v>
      </c>
      <c r="E65" s="12" t="s">
        <v>190</v>
      </c>
      <c r="F65" s="28" t="s">
        <v>176</v>
      </c>
      <c r="G65" s="15">
        <v>1</v>
      </c>
      <c r="H65" s="15">
        <f>합산자재!H10</f>
        <v>638</v>
      </c>
      <c r="I65" s="15">
        <f>IF(G65*H65&lt;&gt;0, TRUNC(G65*H65,1),"")</f>
        <v>638</v>
      </c>
      <c r="J65" s="15">
        <v>1</v>
      </c>
      <c r="K65" s="15">
        <f>합산자재!I10</f>
        <v>0</v>
      </c>
      <c r="L65" s="15" t="str">
        <f>IF(G65*K65&lt;&gt;0, TRUNC(G65*K65,1),"")</f>
        <v/>
      </c>
      <c r="M65" s="15">
        <f>합산자재!J10</f>
        <v>0</v>
      </c>
      <c r="N65" s="15" t="str">
        <f>IF(G65*M65&lt;&gt;0, TRUNC(G65*M65,1),"")</f>
        <v/>
      </c>
      <c r="O65" s="15"/>
      <c r="P65" s="15">
        <f>IF(SUM(I65,L65,N65)&lt;&gt;0,TRUNC(SUM(I65,L65,N65),1),"")</f>
        <v>638</v>
      </c>
      <c r="Q65" s="12"/>
      <c r="Z65" s="2" t="s">
        <v>547</v>
      </c>
    </row>
    <row r="66" spans="1:31" ht="23.25" customHeight="1" x14ac:dyDescent="0.15">
      <c r="A66" s="13" t="s">
        <v>366</v>
      </c>
      <c r="B66" s="13" t="s">
        <v>460</v>
      </c>
      <c r="C66" s="1" t="s">
        <v>345</v>
      </c>
      <c r="D66" s="12" t="s">
        <v>346</v>
      </c>
      <c r="E66" s="12" t="s">
        <v>347</v>
      </c>
      <c r="F66" s="28" t="s">
        <v>348</v>
      </c>
      <c r="G66" s="15">
        <f>일위노임!G29</f>
        <v>0.12</v>
      </c>
      <c r="H66" s="15">
        <f>합산자재!H56</f>
        <v>0</v>
      </c>
      <c r="I66" s="15" t="str">
        <f>IF(G66*H66&lt;&gt;0, TRUNC(G66*H66,1),"")</f>
        <v/>
      </c>
      <c r="J66" s="15">
        <v>0.12</v>
      </c>
      <c r="K66" s="15">
        <f>합산자재!I56</f>
        <v>273676</v>
      </c>
      <c r="L66" s="15">
        <f>IF(G66*K66&lt;&gt;0, TRUNC(G66*K66,1),"")</f>
        <v>32841.1</v>
      </c>
      <c r="M66" s="15">
        <f>합산자재!J56</f>
        <v>0</v>
      </c>
      <c r="N66" s="15" t="str">
        <f>IF(G66*M66&lt;&gt;0, TRUNC(G66*M66,1),"")</f>
        <v/>
      </c>
      <c r="O66" s="15"/>
      <c r="P66" s="15">
        <f>IF(SUM(I66,L66,N66)&lt;&gt;0,TRUNC(SUM(I66,L66,N66),1),"")</f>
        <v>32841.1</v>
      </c>
      <c r="Q66" s="12"/>
      <c r="AE66" s="2">
        <f>L66</f>
        <v>32841.1</v>
      </c>
    </row>
    <row r="67" spans="1:31" ht="23.25" customHeight="1" x14ac:dyDescent="0.15">
      <c r="A67" s="13" t="s">
        <v>552</v>
      </c>
      <c r="B67" s="13" t="s">
        <v>460</v>
      </c>
      <c r="C67" s="1" t="s">
        <v>553</v>
      </c>
      <c r="D67" s="12" t="s">
        <v>554</v>
      </c>
      <c r="E67" s="12" t="s">
        <v>555</v>
      </c>
      <c r="F67" s="28" t="s">
        <v>372</v>
      </c>
      <c r="G67" s="15">
        <v>1</v>
      </c>
      <c r="H67" s="15">
        <f>IF(TRUNC((AD68+AC68)/$AE$3,1)*$AE$3-AD68 &lt;0, AC68, TRUNC((AD68+AC68)/$AE$3,1)*$AE$3-AD68)</f>
        <v>985.19999999999709</v>
      </c>
      <c r="I67" s="15">
        <f>H67</f>
        <v>985.19999999999709</v>
      </c>
      <c r="J67" s="15">
        <v>1</v>
      </c>
      <c r="K67" s="15"/>
      <c r="L67" s="15" t="str">
        <f>IF(G67*K67&lt;&gt;0, TRUNC(G67*K67,1),"")</f>
        <v/>
      </c>
      <c r="M67" s="15"/>
      <c r="N67" s="15" t="str">
        <f>IF(G67*M67&lt;&gt;0, TRUNC(G67*M67,1),"")</f>
        <v/>
      </c>
      <c r="O67" s="15"/>
      <c r="P67" s="15">
        <f>IF(SUM(I67,L67,N67)&lt;&gt;0,TRUNC(SUM(I67,L67,N67),1),"")</f>
        <v>985.1</v>
      </c>
      <c r="Q67" s="12"/>
    </row>
    <row r="68" spans="1:31" ht="23.25" customHeight="1" x14ac:dyDescent="0.15">
      <c r="B68" s="13" t="s">
        <v>556</v>
      </c>
      <c r="D68" s="12" t="s">
        <v>557</v>
      </c>
      <c r="E68" s="12"/>
      <c r="F68" s="28"/>
      <c r="G68" s="15"/>
      <c r="H68" s="15"/>
      <c r="I68" s="15">
        <f>TRUNC(SUM(I64:I67))</f>
        <v>1623</v>
      </c>
      <c r="J68" s="15"/>
      <c r="K68" s="15"/>
      <c r="L68" s="15">
        <f>TRUNC(SUM(L64:L67))</f>
        <v>32841</v>
      </c>
      <c r="M68" s="15"/>
      <c r="N68" s="15">
        <f>TRUNC(SUM(N64:N67))</f>
        <v>0</v>
      </c>
      <c r="O68" s="15"/>
      <c r="P68" s="15">
        <f>IF(SUM(I68,L68,N68)&lt;&gt;0,TRUNC(SUM(I68,L68,N68),1),"")</f>
        <v>34464</v>
      </c>
      <c r="Q68" s="12"/>
      <c r="Z68" s="2" t="s">
        <v>547</v>
      </c>
      <c r="AC68" s="2">
        <f>TRUNC(AE68*옵션!$B$36/100,1)</f>
        <v>985.2</v>
      </c>
      <c r="AD68" s="2">
        <f>TRUNC(SUM(L64:L66))</f>
        <v>32841</v>
      </c>
      <c r="AE68" s="2">
        <f>TRUNC(SUM(AE64:AE67))</f>
        <v>32841</v>
      </c>
    </row>
    <row r="69" spans="1:31" ht="23.25" customHeight="1" x14ac:dyDescent="0.15">
      <c r="D69" s="12"/>
      <c r="E69" s="12"/>
      <c r="F69" s="28"/>
      <c r="G69" s="15"/>
      <c r="H69" s="15"/>
      <c r="I69" s="15" t="str">
        <f>IF(G69*H69&lt;&gt;0, TRUNC(G69*H69,1),"")</f>
        <v/>
      </c>
      <c r="J69" s="15"/>
      <c r="K69" s="15"/>
      <c r="L69" s="15" t="str">
        <f>IF(G69*K69&lt;&gt;0, TRUNC(G69*K69,1),"")</f>
        <v/>
      </c>
      <c r="M69" s="15"/>
      <c r="N69" s="15" t="str">
        <f>IF(G69*M69&lt;&gt;0, TRUNC(G69*M69,1),"")</f>
        <v/>
      </c>
      <c r="O69" s="15"/>
      <c r="P69" s="15" t="str">
        <f>IF(SUM(I69,L69,N69)&lt;&gt;0,TRUNC(SUM(I69,L69,N69),1),"")</f>
        <v/>
      </c>
      <c r="Q69" s="12"/>
    </row>
    <row r="70" spans="1:31" ht="23.25" customHeight="1" x14ac:dyDescent="0.15">
      <c r="A70" s="13" t="s">
        <v>461</v>
      </c>
      <c r="B70" s="13" t="s">
        <v>543</v>
      </c>
      <c r="C70" s="1" t="s">
        <v>462</v>
      </c>
      <c r="D70" s="108" t="s">
        <v>585</v>
      </c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10"/>
    </row>
    <row r="71" spans="1:31" ht="23.25" customHeight="1" x14ac:dyDescent="0.15">
      <c r="A71" s="13" t="s">
        <v>586</v>
      </c>
      <c r="B71" s="13" t="s">
        <v>463</v>
      </c>
      <c r="C71" s="1" t="s">
        <v>193</v>
      </c>
      <c r="D71" s="12" t="s">
        <v>189</v>
      </c>
      <c r="E71" s="12" t="s">
        <v>194</v>
      </c>
      <c r="F71" s="28" t="s">
        <v>176</v>
      </c>
      <c r="G71" s="15">
        <v>1</v>
      </c>
      <c r="H71" s="15">
        <f>합산자재!H11</f>
        <v>973</v>
      </c>
      <c r="I71" s="15">
        <f>IF(G71*H71&lt;&gt;0, TRUNC(G71*H71,1),"")</f>
        <v>973</v>
      </c>
      <c r="J71" s="15">
        <v>1</v>
      </c>
      <c r="K71" s="15">
        <f>합산자재!I11</f>
        <v>0</v>
      </c>
      <c r="L71" s="15" t="str">
        <f>IF(G71*K71&lt;&gt;0, TRUNC(G71*K71,1),"")</f>
        <v/>
      </c>
      <c r="M71" s="15">
        <f>합산자재!J11</f>
        <v>0</v>
      </c>
      <c r="N71" s="15" t="str">
        <f>IF(G71*M71&lt;&gt;0, TRUNC(G71*M71,1),"")</f>
        <v/>
      </c>
      <c r="O71" s="15"/>
      <c r="P71" s="15">
        <f>IF(SUM(I71,L71,N71)&lt;&gt;0,TRUNC(SUM(I71,L71,N71),1),"")</f>
        <v>973</v>
      </c>
      <c r="Q71" s="12"/>
      <c r="Z71" s="2" t="s">
        <v>547</v>
      </c>
    </row>
    <row r="72" spans="1:31" ht="23.25" customHeight="1" x14ac:dyDescent="0.15">
      <c r="A72" s="13" t="s">
        <v>366</v>
      </c>
      <c r="B72" s="13" t="s">
        <v>463</v>
      </c>
      <c r="C72" s="1" t="s">
        <v>345</v>
      </c>
      <c r="D72" s="12" t="s">
        <v>346</v>
      </c>
      <c r="E72" s="12" t="s">
        <v>347</v>
      </c>
      <c r="F72" s="28" t="s">
        <v>348</v>
      </c>
      <c r="G72" s="15">
        <f>일위노임!G32</f>
        <v>0.12</v>
      </c>
      <c r="H72" s="15">
        <f>합산자재!H56</f>
        <v>0</v>
      </c>
      <c r="I72" s="15" t="str">
        <f>IF(G72*H72&lt;&gt;0, TRUNC(G72*H72,1),"")</f>
        <v/>
      </c>
      <c r="J72" s="15">
        <v>0.12</v>
      </c>
      <c r="K72" s="15">
        <f>합산자재!I56</f>
        <v>273676</v>
      </c>
      <c r="L72" s="15">
        <f>IF(G72*K72&lt;&gt;0, TRUNC(G72*K72,1),"")</f>
        <v>32841.1</v>
      </c>
      <c r="M72" s="15">
        <f>합산자재!J56</f>
        <v>0</v>
      </c>
      <c r="N72" s="15" t="str">
        <f>IF(G72*M72&lt;&gt;0, TRUNC(G72*M72,1),"")</f>
        <v/>
      </c>
      <c r="O72" s="15"/>
      <c r="P72" s="15">
        <f>IF(SUM(I72,L72,N72)&lt;&gt;0,TRUNC(SUM(I72,L72,N72),1),"")</f>
        <v>32841.1</v>
      </c>
      <c r="Q72" s="12"/>
      <c r="AE72" s="2">
        <f>L72</f>
        <v>32841.1</v>
      </c>
    </row>
    <row r="73" spans="1:31" ht="23.25" customHeight="1" x14ac:dyDescent="0.15">
      <c r="A73" s="13" t="s">
        <v>552</v>
      </c>
      <c r="B73" s="13" t="s">
        <v>463</v>
      </c>
      <c r="C73" s="1" t="s">
        <v>553</v>
      </c>
      <c r="D73" s="12" t="s">
        <v>554</v>
      </c>
      <c r="E73" s="12" t="s">
        <v>555</v>
      </c>
      <c r="F73" s="28" t="s">
        <v>372</v>
      </c>
      <c r="G73" s="15">
        <v>1</v>
      </c>
      <c r="H73" s="15">
        <f>IF(TRUNC((AD74+AC74)/$AE$3,1)*$AE$3-AD74 &lt;0, AC74, TRUNC((AD74+AC74)/$AE$3,1)*$AE$3-AD74)</f>
        <v>985.19999999999709</v>
      </c>
      <c r="I73" s="15">
        <f>H73</f>
        <v>985.19999999999709</v>
      </c>
      <c r="J73" s="15">
        <v>1</v>
      </c>
      <c r="K73" s="15"/>
      <c r="L73" s="15" t="str">
        <f>IF(G73*K73&lt;&gt;0, TRUNC(G73*K73,1),"")</f>
        <v/>
      </c>
      <c r="M73" s="15"/>
      <c r="N73" s="15" t="str">
        <f>IF(G73*M73&lt;&gt;0, TRUNC(G73*M73,1),"")</f>
        <v/>
      </c>
      <c r="O73" s="15"/>
      <c r="P73" s="15">
        <f>IF(SUM(I73,L73,N73)&lt;&gt;0,TRUNC(SUM(I73,L73,N73),1),"")</f>
        <v>985.1</v>
      </c>
      <c r="Q73" s="12"/>
    </row>
    <row r="74" spans="1:31" ht="23.25" customHeight="1" x14ac:dyDescent="0.15">
      <c r="B74" s="13" t="s">
        <v>556</v>
      </c>
      <c r="D74" s="12" t="s">
        <v>557</v>
      </c>
      <c r="E74" s="12"/>
      <c r="F74" s="28"/>
      <c r="G74" s="15"/>
      <c r="H74" s="15"/>
      <c r="I74" s="15">
        <f>TRUNC(SUM(I70:I73))</f>
        <v>1958</v>
      </c>
      <c r="J74" s="15"/>
      <c r="K74" s="15"/>
      <c r="L74" s="15">
        <f>TRUNC(SUM(L70:L73))</f>
        <v>32841</v>
      </c>
      <c r="M74" s="15"/>
      <c r="N74" s="15">
        <f>TRUNC(SUM(N70:N73))</f>
        <v>0</v>
      </c>
      <c r="O74" s="15"/>
      <c r="P74" s="15">
        <f>IF(SUM(I74,L74,N74)&lt;&gt;0,TRUNC(SUM(I74,L74,N74),1),"")</f>
        <v>34799</v>
      </c>
      <c r="Q74" s="12"/>
      <c r="Z74" s="2" t="s">
        <v>547</v>
      </c>
      <c r="AC74" s="2">
        <f>TRUNC(AE74*옵션!$B$36/100,1)</f>
        <v>985.2</v>
      </c>
      <c r="AD74" s="2">
        <f>TRUNC(SUM(L70:L72))</f>
        <v>32841</v>
      </c>
      <c r="AE74" s="2">
        <f>TRUNC(SUM(AE70:AE73))</f>
        <v>32841</v>
      </c>
    </row>
    <row r="75" spans="1:31" ht="23.25" customHeight="1" x14ac:dyDescent="0.15">
      <c r="D75" s="12"/>
      <c r="E75" s="12"/>
      <c r="F75" s="28"/>
      <c r="G75" s="15"/>
      <c r="H75" s="15"/>
      <c r="I75" s="15" t="str">
        <f>IF(G75*H75&lt;&gt;0, TRUNC(G75*H75,1),"")</f>
        <v/>
      </c>
      <c r="J75" s="15"/>
      <c r="K75" s="15"/>
      <c r="L75" s="15" t="str">
        <f>IF(G75*K75&lt;&gt;0, TRUNC(G75*K75,1),"")</f>
        <v/>
      </c>
      <c r="M75" s="15"/>
      <c r="N75" s="15" t="str">
        <f>IF(G75*M75&lt;&gt;0, TRUNC(G75*M75,1),"")</f>
        <v/>
      </c>
      <c r="O75" s="15"/>
      <c r="P75" s="15" t="str">
        <f>IF(SUM(I75,L75,N75)&lt;&gt;0,TRUNC(SUM(I75,L75,N75),1),"")</f>
        <v/>
      </c>
      <c r="Q75" s="12"/>
    </row>
    <row r="76" spans="1:31" ht="23.25" customHeight="1" x14ac:dyDescent="0.15">
      <c r="A76" s="13" t="s">
        <v>464</v>
      </c>
      <c r="B76" s="13" t="s">
        <v>543</v>
      </c>
      <c r="C76" s="1" t="s">
        <v>465</v>
      </c>
      <c r="D76" s="108" t="s">
        <v>587</v>
      </c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10"/>
    </row>
    <row r="77" spans="1:31" ht="23.25" customHeight="1" x14ac:dyDescent="0.15">
      <c r="A77" s="13" t="s">
        <v>588</v>
      </c>
      <c r="B77" s="13" t="s">
        <v>466</v>
      </c>
      <c r="C77" s="1" t="s">
        <v>195</v>
      </c>
      <c r="D77" s="12" t="s">
        <v>196</v>
      </c>
      <c r="E77" s="12" t="s">
        <v>197</v>
      </c>
      <c r="F77" s="28" t="s">
        <v>176</v>
      </c>
      <c r="G77" s="15">
        <v>1</v>
      </c>
      <c r="H77" s="15">
        <f>합산자재!H12</f>
        <v>603</v>
      </c>
      <c r="I77" s="15">
        <f>IF(G77*H77&lt;&gt;0, TRUNC(G77*H77,1),"")</f>
        <v>603</v>
      </c>
      <c r="J77" s="15">
        <v>1</v>
      </c>
      <c r="K77" s="15">
        <f>합산자재!I12</f>
        <v>0</v>
      </c>
      <c r="L77" s="15" t="str">
        <f>IF(G77*K77&lt;&gt;0, TRUNC(G77*K77,1),"")</f>
        <v/>
      </c>
      <c r="M77" s="15">
        <f>합산자재!J12</f>
        <v>0</v>
      </c>
      <c r="N77" s="15" t="str">
        <f>IF(G77*M77&lt;&gt;0, TRUNC(G77*M77,1),"")</f>
        <v/>
      </c>
      <c r="O77" s="15"/>
      <c r="P77" s="15">
        <f>IF(SUM(I77,L77,N77)&lt;&gt;0,TRUNC(SUM(I77,L77,N77),1),"")</f>
        <v>603</v>
      </c>
      <c r="Q77" s="12"/>
      <c r="Z77" s="2" t="s">
        <v>547</v>
      </c>
    </row>
    <row r="78" spans="1:31" ht="23.25" customHeight="1" x14ac:dyDescent="0.15">
      <c r="A78" s="13" t="s">
        <v>366</v>
      </c>
      <c r="B78" s="13" t="s">
        <v>466</v>
      </c>
      <c r="C78" s="1" t="s">
        <v>345</v>
      </c>
      <c r="D78" s="12" t="s">
        <v>346</v>
      </c>
      <c r="E78" s="12" t="s">
        <v>347</v>
      </c>
      <c r="F78" s="28" t="s">
        <v>348</v>
      </c>
      <c r="G78" s="15">
        <f>일위노임!G35</f>
        <v>0.2</v>
      </c>
      <c r="H78" s="15">
        <f>합산자재!H56</f>
        <v>0</v>
      </c>
      <c r="I78" s="15" t="str">
        <f>IF(G78*H78&lt;&gt;0, TRUNC(G78*H78,1),"")</f>
        <v/>
      </c>
      <c r="J78" s="15">
        <v>0.2</v>
      </c>
      <c r="K78" s="15">
        <f>합산자재!I56</f>
        <v>273676</v>
      </c>
      <c r="L78" s="15">
        <f>IF(G78*K78&lt;&gt;0, TRUNC(G78*K78,1),"")</f>
        <v>54735.199999999997</v>
      </c>
      <c r="M78" s="15">
        <f>합산자재!J56</f>
        <v>0</v>
      </c>
      <c r="N78" s="15" t="str">
        <f>IF(G78*M78&lt;&gt;0, TRUNC(G78*M78,1),"")</f>
        <v/>
      </c>
      <c r="O78" s="15"/>
      <c r="P78" s="15">
        <f>IF(SUM(I78,L78,N78)&lt;&gt;0,TRUNC(SUM(I78,L78,N78),1),"")</f>
        <v>54735.199999999997</v>
      </c>
      <c r="Q78" s="12"/>
      <c r="AE78" s="2">
        <f>L78</f>
        <v>54735.199999999997</v>
      </c>
    </row>
    <row r="79" spans="1:31" ht="23.25" customHeight="1" x14ac:dyDescent="0.15">
      <c r="A79" s="13" t="s">
        <v>552</v>
      </c>
      <c r="B79" s="13" t="s">
        <v>466</v>
      </c>
      <c r="C79" s="1" t="s">
        <v>553</v>
      </c>
      <c r="D79" s="12" t="s">
        <v>554</v>
      </c>
      <c r="E79" s="12" t="s">
        <v>555</v>
      </c>
      <c r="F79" s="28" t="s">
        <v>372</v>
      </c>
      <c r="G79" s="15">
        <v>1</v>
      </c>
      <c r="H79" s="15">
        <f>IF(TRUNC((AD80+AC80)/$AE$3,1)*$AE$3-AD80 &lt;0, AC80, TRUNC((AD80+AC80)/$AE$3,1)*$AE$3-AD80)</f>
        <v>1642</v>
      </c>
      <c r="I79" s="15">
        <f>H79</f>
        <v>1642</v>
      </c>
      <c r="J79" s="15">
        <v>1</v>
      </c>
      <c r="K79" s="15"/>
      <c r="L79" s="15" t="str">
        <f>IF(G79*K79&lt;&gt;0, TRUNC(G79*K79,1),"")</f>
        <v/>
      </c>
      <c r="M79" s="15"/>
      <c r="N79" s="15" t="str">
        <f>IF(G79*M79&lt;&gt;0, TRUNC(G79*M79,1),"")</f>
        <v/>
      </c>
      <c r="O79" s="15"/>
      <c r="P79" s="15">
        <f>IF(SUM(I79,L79,N79)&lt;&gt;0,TRUNC(SUM(I79,L79,N79),1),"")</f>
        <v>1642</v>
      </c>
      <c r="Q79" s="12"/>
    </row>
    <row r="80" spans="1:31" ht="23.25" customHeight="1" x14ac:dyDescent="0.15">
      <c r="B80" s="13" t="s">
        <v>556</v>
      </c>
      <c r="D80" s="12" t="s">
        <v>557</v>
      </c>
      <c r="E80" s="12"/>
      <c r="F80" s="28"/>
      <c r="G80" s="15"/>
      <c r="H80" s="15"/>
      <c r="I80" s="15">
        <f>TRUNC(SUM(I76:I79))</f>
        <v>2245</v>
      </c>
      <c r="J80" s="15"/>
      <c r="K80" s="15"/>
      <c r="L80" s="15">
        <f>TRUNC(SUM(L76:L79))</f>
        <v>54735</v>
      </c>
      <c r="M80" s="15"/>
      <c r="N80" s="15">
        <f>TRUNC(SUM(N76:N79))</f>
        <v>0</v>
      </c>
      <c r="O80" s="15"/>
      <c r="P80" s="15">
        <f>IF(SUM(I80,L80,N80)&lt;&gt;0,TRUNC(SUM(I80,L80,N80),1),"")</f>
        <v>56980</v>
      </c>
      <c r="Q80" s="12"/>
      <c r="Z80" s="2" t="s">
        <v>547</v>
      </c>
      <c r="AC80" s="2">
        <f>TRUNC(AE80*옵션!$B$36/100,1)</f>
        <v>1642</v>
      </c>
      <c r="AD80" s="2">
        <f>TRUNC(SUM(L76:L78))</f>
        <v>54735</v>
      </c>
      <c r="AE80" s="2">
        <f>TRUNC(SUM(AE76:AE79))</f>
        <v>54735</v>
      </c>
    </row>
    <row r="81" spans="1:31" ht="23.25" customHeight="1" x14ac:dyDescent="0.15">
      <c r="D81" s="12"/>
      <c r="E81" s="12"/>
      <c r="F81" s="28"/>
      <c r="G81" s="15"/>
      <c r="H81" s="15"/>
      <c r="I81" s="15" t="str">
        <f>IF(G81*H81&lt;&gt;0, TRUNC(G81*H81,1),"")</f>
        <v/>
      </c>
      <c r="J81" s="15"/>
      <c r="K81" s="15"/>
      <c r="L81" s="15" t="str">
        <f>IF(G81*K81&lt;&gt;0, TRUNC(G81*K81,1),"")</f>
        <v/>
      </c>
      <c r="M81" s="15"/>
      <c r="N81" s="15" t="str">
        <f>IF(G81*M81&lt;&gt;0, TRUNC(G81*M81,1),"")</f>
        <v/>
      </c>
      <c r="O81" s="15"/>
      <c r="P81" s="15" t="str">
        <f>IF(SUM(I81,L81,N81)&lt;&gt;0,TRUNC(SUM(I81,L81,N81),1),"")</f>
        <v/>
      </c>
      <c r="Q81" s="12"/>
    </row>
    <row r="82" spans="1:31" ht="23.25" customHeight="1" x14ac:dyDescent="0.15">
      <c r="A82" s="13" t="s">
        <v>467</v>
      </c>
      <c r="B82" s="13" t="s">
        <v>543</v>
      </c>
      <c r="C82" s="1" t="s">
        <v>468</v>
      </c>
      <c r="D82" s="108" t="s">
        <v>589</v>
      </c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10"/>
    </row>
    <row r="83" spans="1:31" ht="23.25" customHeight="1" x14ac:dyDescent="0.15">
      <c r="A83" s="13" t="s">
        <v>590</v>
      </c>
      <c r="B83" s="13" t="s">
        <v>469</v>
      </c>
      <c r="C83" s="1" t="s">
        <v>198</v>
      </c>
      <c r="D83" s="12" t="s">
        <v>196</v>
      </c>
      <c r="E83" s="12" t="s">
        <v>199</v>
      </c>
      <c r="F83" s="28" t="s">
        <v>176</v>
      </c>
      <c r="G83" s="15">
        <v>1</v>
      </c>
      <c r="H83" s="15">
        <f>합산자재!H13</f>
        <v>726</v>
      </c>
      <c r="I83" s="15">
        <f>IF(G83*H83&lt;&gt;0, TRUNC(G83*H83,1),"")</f>
        <v>726</v>
      </c>
      <c r="J83" s="15">
        <v>1</v>
      </c>
      <c r="K83" s="15">
        <f>합산자재!I13</f>
        <v>0</v>
      </c>
      <c r="L83" s="15" t="str">
        <f>IF(G83*K83&lt;&gt;0, TRUNC(G83*K83,1),"")</f>
        <v/>
      </c>
      <c r="M83" s="15">
        <f>합산자재!J13</f>
        <v>0</v>
      </c>
      <c r="N83" s="15" t="str">
        <f>IF(G83*M83&lt;&gt;0, TRUNC(G83*M83,1),"")</f>
        <v/>
      </c>
      <c r="O83" s="15"/>
      <c r="P83" s="15">
        <f>IF(SUM(I83,L83,N83)&lt;&gt;0,TRUNC(SUM(I83,L83,N83),1),"")</f>
        <v>726</v>
      </c>
      <c r="Q83" s="12"/>
      <c r="Z83" s="2" t="s">
        <v>547</v>
      </c>
    </row>
    <row r="84" spans="1:31" ht="23.25" customHeight="1" x14ac:dyDescent="0.15">
      <c r="A84" s="13" t="s">
        <v>366</v>
      </c>
      <c r="B84" s="13" t="s">
        <v>469</v>
      </c>
      <c r="C84" s="1" t="s">
        <v>345</v>
      </c>
      <c r="D84" s="12" t="s">
        <v>346</v>
      </c>
      <c r="E84" s="12" t="s">
        <v>347</v>
      </c>
      <c r="F84" s="28" t="s">
        <v>348</v>
      </c>
      <c r="G84" s="15">
        <f>일위노임!G38</f>
        <v>0.2</v>
      </c>
      <c r="H84" s="15">
        <f>합산자재!H56</f>
        <v>0</v>
      </c>
      <c r="I84" s="15" t="str">
        <f>IF(G84*H84&lt;&gt;0, TRUNC(G84*H84,1),"")</f>
        <v/>
      </c>
      <c r="J84" s="15">
        <v>0.2</v>
      </c>
      <c r="K84" s="15">
        <f>합산자재!I56</f>
        <v>273676</v>
      </c>
      <c r="L84" s="15">
        <f>IF(G84*K84&lt;&gt;0, TRUNC(G84*K84,1),"")</f>
        <v>54735.199999999997</v>
      </c>
      <c r="M84" s="15">
        <f>합산자재!J56</f>
        <v>0</v>
      </c>
      <c r="N84" s="15" t="str">
        <f>IF(G84*M84&lt;&gt;0, TRUNC(G84*M84,1),"")</f>
        <v/>
      </c>
      <c r="O84" s="15"/>
      <c r="P84" s="15">
        <f>IF(SUM(I84,L84,N84)&lt;&gt;0,TRUNC(SUM(I84,L84,N84),1),"")</f>
        <v>54735.199999999997</v>
      </c>
      <c r="Q84" s="12"/>
      <c r="AE84" s="2">
        <f>L84</f>
        <v>54735.199999999997</v>
      </c>
    </row>
    <row r="85" spans="1:31" ht="23.25" customHeight="1" x14ac:dyDescent="0.15">
      <c r="A85" s="13" t="s">
        <v>552</v>
      </c>
      <c r="B85" s="13" t="s">
        <v>469</v>
      </c>
      <c r="C85" s="1" t="s">
        <v>553</v>
      </c>
      <c r="D85" s="12" t="s">
        <v>554</v>
      </c>
      <c r="E85" s="12" t="s">
        <v>555</v>
      </c>
      <c r="F85" s="28" t="s">
        <v>372</v>
      </c>
      <c r="G85" s="15">
        <v>1</v>
      </c>
      <c r="H85" s="15">
        <f>IF(TRUNC((AD86+AC86)/$AE$3,1)*$AE$3-AD86 &lt;0, AC86, TRUNC((AD86+AC86)/$AE$3,1)*$AE$3-AD86)</f>
        <v>1642</v>
      </c>
      <c r="I85" s="15">
        <f>H85</f>
        <v>1642</v>
      </c>
      <c r="J85" s="15">
        <v>1</v>
      </c>
      <c r="K85" s="15"/>
      <c r="L85" s="15" t="str">
        <f>IF(G85*K85&lt;&gt;0, TRUNC(G85*K85,1),"")</f>
        <v/>
      </c>
      <c r="M85" s="15"/>
      <c r="N85" s="15" t="str">
        <f>IF(G85*M85&lt;&gt;0, TRUNC(G85*M85,1),"")</f>
        <v/>
      </c>
      <c r="O85" s="15"/>
      <c r="P85" s="15">
        <f>IF(SUM(I85,L85,N85)&lt;&gt;0,TRUNC(SUM(I85,L85,N85),1),"")</f>
        <v>1642</v>
      </c>
      <c r="Q85" s="12"/>
    </row>
    <row r="86" spans="1:31" ht="23.25" customHeight="1" x14ac:dyDescent="0.15">
      <c r="B86" s="13" t="s">
        <v>556</v>
      </c>
      <c r="D86" s="12" t="s">
        <v>557</v>
      </c>
      <c r="E86" s="12"/>
      <c r="F86" s="28"/>
      <c r="G86" s="15"/>
      <c r="H86" s="15"/>
      <c r="I86" s="15">
        <f>TRUNC(SUM(I82:I85))</f>
        <v>2368</v>
      </c>
      <c r="J86" s="15"/>
      <c r="K86" s="15"/>
      <c r="L86" s="15">
        <f>TRUNC(SUM(L82:L85))</f>
        <v>54735</v>
      </c>
      <c r="M86" s="15"/>
      <c r="N86" s="15">
        <f>TRUNC(SUM(N82:N85))</f>
        <v>0</v>
      </c>
      <c r="O86" s="15"/>
      <c r="P86" s="15">
        <f>IF(SUM(I86,L86,N86)&lt;&gt;0,TRUNC(SUM(I86,L86,N86),1),"")</f>
        <v>57103</v>
      </c>
      <c r="Q86" s="12"/>
      <c r="Z86" s="2" t="s">
        <v>547</v>
      </c>
      <c r="AC86" s="2">
        <f>TRUNC(AE86*옵션!$B$36/100,1)</f>
        <v>1642</v>
      </c>
      <c r="AD86" s="2">
        <f>TRUNC(SUM(L82:L84))</f>
        <v>54735</v>
      </c>
      <c r="AE86" s="2">
        <f>TRUNC(SUM(AE82:AE85))</f>
        <v>54735</v>
      </c>
    </row>
    <row r="87" spans="1:31" ht="23.25" customHeight="1" x14ac:dyDescent="0.15">
      <c r="D87" s="12"/>
      <c r="E87" s="12"/>
      <c r="F87" s="28"/>
      <c r="G87" s="15"/>
      <c r="H87" s="15"/>
      <c r="I87" s="15" t="str">
        <f>IF(G87*H87&lt;&gt;0, TRUNC(G87*H87,1),"")</f>
        <v/>
      </c>
      <c r="J87" s="15"/>
      <c r="K87" s="15"/>
      <c r="L87" s="15" t="str">
        <f>IF(G87*K87&lt;&gt;0, TRUNC(G87*K87,1),"")</f>
        <v/>
      </c>
      <c r="M87" s="15"/>
      <c r="N87" s="15" t="str">
        <f>IF(G87*M87&lt;&gt;0, TRUNC(G87*M87,1),"")</f>
        <v/>
      </c>
      <c r="O87" s="15"/>
      <c r="P87" s="15" t="str">
        <f>IF(SUM(I87,L87,N87)&lt;&gt;0,TRUNC(SUM(I87,L87,N87),1),"")</f>
        <v/>
      </c>
      <c r="Q87" s="12"/>
    </row>
    <row r="88" spans="1:31" ht="23.25" customHeight="1" x14ac:dyDescent="0.15">
      <c r="A88" s="13" t="s">
        <v>470</v>
      </c>
      <c r="B88" s="13" t="s">
        <v>543</v>
      </c>
      <c r="C88" s="1" t="s">
        <v>471</v>
      </c>
      <c r="D88" s="108" t="s">
        <v>591</v>
      </c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10"/>
    </row>
    <row r="89" spans="1:31" ht="23.25" customHeight="1" x14ac:dyDescent="0.15">
      <c r="A89" s="13" t="s">
        <v>592</v>
      </c>
      <c r="B89" s="13" t="s">
        <v>472</v>
      </c>
      <c r="C89" s="1" t="s">
        <v>209</v>
      </c>
      <c r="D89" s="12" t="s">
        <v>210</v>
      </c>
      <c r="E89" s="12" t="s">
        <v>211</v>
      </c>
      <c r="F89" s="28" t="s">
        <v>212</v>
      </c>
      <c r="G89" s="15">
        <v>1</v>
      </c>
      <c r="H89" s="15">
        <f>합산자재!H18</f>
        <v>2690</v>
      </c>
      <c r="I89" s="15">
        <f>IF(G89*H89&lt;&gt;0, TRUNC(G89*H89,1),"")</f>
        <v>2690</v>
      </c>
      <c r="J89" s="15">
        <v>1</v>
      </c>
      <c r="K89" s="15">
        <f>합산자재!I18</f>
        <v>0</v>
      </c>
      <c r="L89" s="15" t="str">
        <f>IF(G89*K89&lt;&gt;0, TRUNC(G89*K89,1),"")</f>
        <v/>
      </c>
      <c r="M89" s="15">
        <f>합산자재!J18</f>
        <v>0</v>
      </c>
      <c r="N89" s="15" t="str">
        <f>IF(G89*M89&lt;&gt;0, TRUNC(G89*M89,1),"")</f>
        <v/>
      </c>
      <c r="O89" s="15"/>
      <c r="P89" s="15">
        <f>IF(SUM(I89,L89,N89)&lt;&gt;0,TRUNC(SUM(I89,L89,N89),1),"")</f>
        <v>2690</v>
      </c>
      <c r="Q89" s="12"/>
      <c r="Z89" s="2" t="s">
        <v>547</v>
      </c>
    </row>
    <row r="90" spans="1:31" ht="23.25" customHeight="1" x14ac:dyDescent="0.15">
      <c r="A90" s="13" t="s">
        <v>366</v>
      </c>
      <c r="B90" s="13" t="s">
        <v>472</v>
      </c>
      <c r="C90" s="1" t="s">
        <v>345</v>
      </c>
      <c r="D90" s="12" t="s">
        <v>346</v>
      </c>
      <c r="E90" s="12" t="s">
        <v>347</v>
      </c>
      <c r="F90" s="28" t="s">
        <v>348</v>
      </c>
      <c r="G90" s="15">
        <f>일위노임!G41</f>
        <v>0.04</v>
      </c>
      <c r="H90" s="15">
        <f>합산자재!H56</f>
        <v>0</v>
      </c>
      <c r="I90" s="15" t="str">
        <f>IF(G90*H90&lt;&gt;0, TRUNC(G90*H90,1),"")</f>
        <v/>
      </c>
      <c r="J90" s="15">
        <v>0.04</v>
      </c>
      <c r="K90" s="15">
        <f>합산자재!I56</f>
        <v>273676</v>
      </c>
      <c r="L90" s="15">
        <f>IF(G90*K90&lt;&gt;0, TRUNC(G90*K90,1),"")</f>
        <v>10947</v>
      </c>
      <c r="M90" s="15">
        <f>합산자재!J56</f>
        <v>0</v>
      </c>
      <c r="N90" s="15" t="str">
        <f>IF(G90*M90&lt;&gt;0, TRUNC(G90*M90,1),"")</f>
        <v/>
      </c>
      <c r="O90" s="15"/>
      <c r="P90" s="15">
        <f>IF(SUM(I90,L90,N90)&lt;&gt;0,TRUNC(SUM(I90,L90,N90),1),"")</f>
        <v>10947</v>
      </c>
      <c r="Q90" s="12"/>
      <c r="AE90" s="2">
        <f>L90</f>
        <v>10947</v>
      </c>
    </row>
    <row r="91" spans="1:31" ht="23.25" customHeight="1" x14ac:dyDescent="0.15">
      <c r="A91" s="13" t="s">
        <v>552</v>
      </c>
      <c r="B91" s="13" t="s">
        <v>472</v>
      </c>
      <c r="C91" s="1" t="s">
        <v>553</v>
      </c>
      <c r="D91" s="12" t="s">
        <v>554</v>
      </c>
      <c r="E91" s="12" t="s">
        <v>555</v>
      </c>
      <c r="F91" s="28" t="s">
        <v>372</v>
      </c>
      <c r="G91" s="15">
        <v>1</v>
      </c>
      <c r="H91" s="15">
        <f>IF(TRUNC((AD92+AC92)/$AE$3,1)*$AE$3-AD92 &lt;0, AC92, TRUNC((AD92+AC92)/$AE$3,1)*$AE$3-AD92)</f>
        <v>328.39999999999964</v>
      </c>
      <c r="I91" s="15">
        <f>H91</f>
        <v>328.39999999999964</v>
      </c>
      <c r="J91" s="15">
        <v>1</v>
      </c>
      <c r="K91" s="15"/>
      <c r="L91" s="15" t="str">
        <f>IF(G91*K91&lt;&gt;0, TRUNC(G91*K91,1),"")</f>
        <v/>
      </c>
      <c r="M91" s="15"/>
      <c r="N91" s="15" t="str">
        <f>IF(G91*M91&lt;&gt;0, TRUNC(G91*M91,1),"")</f>
        <v/>
      </c>
      <c r="O91" s="15"/>
      <c r="P91" s="15">
        <f>IF(SUM(I91,L91,N91)&lt;&gt;0,TRUNC(SUM(I91,L91,N91),1),"")</f>
        <v>328.4</v>
      </c>
      <c r="Q91" s="12"/>
    </row>
    <row r="92" spans="1:31" ht="23.25" customHeight="1" x14ac:dyDescent="0.15">
      <c r="B92" s="13" t="s">
        <v>556</v>
      </c>
      <c r="D92" s="12" t="s">
        <v>557</v>
      </c>
      <c r="E92" s="12"/>
      <c r="F92" s="28"/>
      <c r="G92" s="15"/>
      <c r="H92" s="15"/>
      <c r="I92" s="15">
        <f>TRUNC(SUM(I88:I91))</f>
        <v>3018</v>
      </c>
      <c r="J92" s="15"/>
      <c r="K92" s="15"/>
      <c r="L92" s="15">
        <f>TRUNC(SUM(L88:L91))</f>
        <v>10947</v>
      </c>
      <c r="M92" s="15"/>
      <c r="N92" s="15">
        <f>TRUNC(SUM(N88:N91))</f>
        <v>0</v>
      </c>
      <c r="O92" s="15"/>
      <c r="P92" s="15">
        <f>IF(SUM(I92,L92,N92)&lt;&gt;0,TRUNC(SUM(I92,L92,N92),1),"")</f>
        <v>13965</v>
      </c>
      <c r="Q92" s="12"/>
      <c r="Z92" s="2" t="s">
        <v>547</v>
      </c>
      <c r="AC92" s="2">
        <f>TRUNC(AE92*옵션!$B$36/100,1)</f>
        <v>328.4</v>
      </c>
      <c r="AD92" s="2">
        <f>TRUNC(SUM(L88:L90))</f>
        <v>10947</v>
      </c>
      <c r="AE92" s="2">
        <f>TRUNC(SUM(AE88:AE91))</f>
        <v>10947</v>
      </c>
    </row>
    <row r="93" spans="1:31" ht="23.25" customHeight="1" x14ac:dyDescent="0.15">
      <c r="D93" s="12"/>
      <c r="E93" s="12"/>
      <c r="F93" s="28"/>
      <c r="G93" s="15"/>
      <c r="H93" s="15"/>
      <c r="I93" s="15" t="str">
        <f>IF(G93*H93&lt;&gt;0, TRUNC(G93*H93,1),"")</f>
        <v/>
      </c>
      <c r="J93" s="15"/>
      <c r="K93" s="15"/>
      <c r="L93" s="15" t="str">
        <f>IF(G93*K93&lt;&gt;0, TRUNC(G93*K93,1),"")</f>
        <v/>
      </c>
      <c r="M93" s="15"/>
      <c r="N93" s="15" t="str">
        <f>IF(G93*M93&lt;&gt;0, TRUNC(G93*M93,1),"")</f>
        <v/>
      </c>
      <c r="O93" s="15"/>
      <c r="P93" s="15" t="str">
        <f>IF(SUM(I93,L93,N93)&lt;&gt;0,TRUNC(SUM(I93,L93,N93),1),"")</f>
        <v/>
      </c>
      <c r="Q93" s="12"/>
    </row>
    <row r="94" spans="1:31" ht="23.25" customHeight="1" x14ac:dyDescent="0.15">
      <c r="A94" s="13" t="s">
        <v>473</v>
      </c>
      <c r="B94" s="13" t="s">
        <v>543</v>
      </c>
      <c r="C94" s="1" t="s">
        <v>474</v>
      </c>
      <c r="D94" s="108" t="s">
        <v>593</v>
      </c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10"/>
    </row>
    <row r="95" spans="1:31" ht="23.25" customHeight="1" x14ac:dyDescent="0.15">
      <c r="A95" s="13" t="s">
        <v>594</v>
      </c>
      <c r="B95" s="13" t="s">
        <v>475</v>
      </c>
      <c r="C95" s="1" t="s">
        <v>213</v>
      </c>
      <c r="D95" s="12" t="s">
        <v>214</v>
      </c>
      <c r="E95" s="12" t="s">
        <v>215</v>
      </c>
      <c r="F95" s="28" t="s">
        <v>176</v>
      </c>
      <c r="G95" s="15">
        <v>1</v>
      </c>
      <c r="H95" s="15">
        <f>합산자재!H19</f>
        <v>6035</v>
      </c>
      <c r="I95" s="15">
        <f>IF(G95*H95&lt;&gt;0, TRUNC(G95*H95,1),"")</f>
        <v>6035</v>
      </c>
      <c r="J95" s="15">
        <v>1</v>
      </c>
      <c r="K95" s="15">
        <f>합산자재!I19</f>
        <v>0</v>
      </c>
      <c r="L95" s="15" t="str">
        <f>IF(G95*K95&lt;&gt;0, TRUNC(G95*K95,1),"")</f>
        <v/>
      </c>
      <c r="M95" s="15">
        <f>합산자재!J19</f>
        <v>0</v>
      </c>
      <c r="N95" s="15" t="str">
        <f>IF(G95*M95&lt;&gt;0, TRUNC(G95*M95,1),"")</f>
        <v/>
      </c>
      <c r="O95" s="15"/>
      <c r="P95" s="15">
        <f>IF(SUM(I95,L95,N95)&lt;&gt;0,TRUNC(SUM(I95,L95,N95),1),"")</f>
        <v>6035</v>
      </c>
      <c r="Q95" s="12"/>
      <c r="Z95" s="2" t="s">
        <v>547</v>
      </c>
    </row>
    <row r="96" spans="1:31" ht="23.25" customHeight="1" x14ac:dyDescent="0.15">
      <c r="A96" s="13" t="s">
        <v>366</v>
      </c>
      <c r="B96" s="13" t="s">
        <v>475</v>
      </c>
      <c r="C96" s="1" t="s">
        <v>345</v>
      </c>
      <c r="D96" s="12" t="s">
        <v>346</v>
      </c>
      <c r="E96" s="12" t="s">
        <v>347</v>
      </c>
      <c r="F96" s="28" t="s">
        <v>348</v>
      </c>
      <c r="G96" s="15">
        <f>일위노임!G44</f>
        <v>0.22</v>
      </c>
      <c r="H96" s="15">
        <f>합산자재!H56</f>
        <v>0</v>
      </c>
      <c r="I96" s="15" t="str">
        <f>IF(G96*H96&lt;&gt;0, TRUNC(G96*H96,1),"")</f>
        <v/>
      </c>
      <c r="J96" s="15">
        <v>0.22</v>
      </c>
      <c r="K96" s="15">
        <f>합산자재!I56</f>
        <v>273676</v>
      </c>
      <c r="L96" s="15">
        <f>IF(G96*K96&lt;&gt;0, TRUNC(G96*K96,1),"")</f>
        <v>60208.7</v>
      </c>
      <c r="M96" s="15">
        <f>합산자재!J56</f>
        <v>0</v>
      </c>
      <c r="N96" s="15" t="str">
        <f>IF(G96*M96&lt;&gt;0, TRUNC(G96*M96,1),"")</f>
        <v/>
      </c>
      <c r="O96" s="15"/>
      <c r="P96" s="15">
        <f>IF(SUM(I96,L96,N96)&lt;&gt;0,TRUNC(SUM(I96,L96,N96),1),"")</f>
        <v>60208.7</v>
      </c>
      <c r="Q96" s="12"/>
      <c r="AE96" s="2">
        <f>L96</f>
        <v>60208.7</v>
      </c>
    </row>
    <row r="97" spans="1:31" ht="23.25" customHeight="1" x14ac:dyDescent="0.15">
      <c r="A97" s="13" t="s">
        <v>552</v>
      </c>
      <c r="B97" s="13" t="s">
        <v>475</v>
      </c>
      <c r="C97" s="1" t="s">
        <v>553</v>
      </c>
      <c r="D97" s="12" t="s">
        <v>554</v>
      </c>
      <c r="E97" s="12" t="s">
        <v>555</v>
      </c>
      <c r="F97" s="28" t="s">
        <v>372</v>
      </c>
      <c r="G97" s="15">
        <v>1</v>
      </c>
      <c r="H97" s="15">
        <f>IF(TRUNC((AD98+AC98)/$AE$3,1)*$AE$3-AD98 &lt;0, AC98, TRUNC((AD98+AC98)/$AE$3,1)*$AE$3-AD98)</f>
        <v>1806.1999999999971</v>
      </c>
      <c r="I97" s="15">
        <f>H97</f>
        <v>1806.1999999999971</v>
      </c>
      <c r="J97" s="15">
        <v>1</v>
      </c>
      <c r="K97" s="15"/>
      <c r="L97" s="15" t="str">
        <f>IF(G97*K97&lt;&gt;0, TRUNC(G97*K97,1),"")</f>
        <v/>
      </c>
      <c r="M97" s="15"/>
      <c r="N97" s="15" t="str">
        <f>IF(G97*M97&lt;&gt;0, TRUNC(G97*M97,1),"")</f>
        <v/>
      </c>
      <c r="O97" s="15"/>
      <c r="P97" s="15">
        <f>IF(SUM(I97,L97,N97)&lt;&gt;0,TRUNC(SUM(I97,L97,N97),1),"")</f>
        <v>1806.2</v>
      </c>
      <c r="Q97" s="12"/>
    </row>
    <row r="98" spans="1:31" ht="23.25" customHeight="1" x14ac:dyDescent="0.15">
      <c r="B98" s="13" t="s">
        <v>556</v>
      </c>
      <c r="D98" s="12" t="s">
        <v>557</v>
      </c>
      <c r="E98" s="12"/>
      <c r="F98" s="28"/>
      <c r="G98" s="15"/>
      <c r="H98" s="15"/>
      <c r="I98" s="15">
        <f>TRUNC(SUM(I94:I97))</f>
        <v>7841</v>
      </c>
      <c r="J98" s="15"/>
      <c r="K98" s="15"/>
      <c r="L98" s="15">
        <f>TRUNC(SUM(L94:L97))</f>
        <v>60208</v>
      </c>
      <c r="M98" s="15"/>
      <c r="N98" s="15">
        <f>TRUNC(SUM(N94:N97))</f>
        <v>0</v>
      </c>
      <c r="O98" s="15"/>
      <c r="P98" s="15">
        <f>IF(SUM(I98,L98,N98)&lt;&gt;0,TRUNC(SUM(I98,L98,N98),1),"")</f>
        <v>68049</v>
      </c>
      <c r="Q98" s="12"/>
      <c r="Z98" s="2" t="s">
        <v>547</v>
      </c>
      <c r="AC98" s="2">
        <f>TRUNC(AE98*옵션!$B$36/100,1)</f>
        <v>1806.2</v>
      </c>
      <c r="AD98" s="2">
        <f>TRUNC(SUM(L94:L96))</f>
        <v>60208</v>
      </c>
      <c r="AE98" s="2">
        <f>TRUNC(SUM(AE94:AE97))</f>
        <v>60208</v>
      </c>
    </row>
    <row r="99" spans="1:31" ht="23.25" customHeight="1" x14ac:dyDescent="0.15">
      <c r="D99" s="12"/>
      <c r="E99" s="12"/>
      <c r="F99" s="28"/>
      <c r="G99" s="15"/>
      <c r="H99" s="15"/>
      <c r="I99" s="15" t="str">
        <f>IF(G99*H99&lt;&gt;0, TRUNC(G99*H99,1),"")</f>
        <v/>
      </c>
      <c r="J99" s="15"/>
      <c r="K99" s="15"/>
      <c r="L99" s="15" t="str">
        <f>IF(G99*K99&lt;&gt;0, TRUNC(G99*K99,1),"")</f>
        <v/>
      </c>
      <c r="M99" s="15"/>
      <c r="N99" s="15" t="str">
        <f>IF(G99*M99&lt;&gt;0, TRUNC(G99*M99,1),"")</f>
        <v/>
      </c>
      <c r="O99" s="15"/>
      <c r="P99" s="15" t="str">
        <f>IF(SUM(I99,L99,N99)&lt;&gt;0,TRUNC(SUM(I99,L99,N99),1),"")</f>
        <v/>
      </c>
      <c r="Q99" s="12"/>
    </row>
    <row r="100" spans="1:31" ht="23.25" customHeight="1" x14ac:dyDescent="0.15">
      <c r="A100" s="13" t="s">
        <v>476</v>
      </c>
      <c r="B100" s="13" t="s">
        <v>543</v>
      </c>
      <c r="C100" s="1" t="s">
        <v>477</v>
      </c>
      <c r="D100" s="108" t="s">
        <v>595</v>
      </c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10"/>
    </row>
    <row r="101" spans="1:31" ht="23.25" customHeight="1" x14ac:dyDescent="0.15">
      <c r="A101" s="13" t="s">
        <v>596</v>
      </c>
      <c r="B101" s="13" t="s">
        <v>478</v>
      </c>
      <c r="C101" s="1" t="s">
        <v>216</v>
      </c>
      <c r="D101" s="12" t="s">
        <v>217</v>
      </c>
      <c r="E101" s="12" t="s">
        <v>218</v>
      </c>
      <c r="F101" s="28" t="s">
        <v>170</v>
      </c>
      <c r="G101" s="15">
        <v>1.05</v>
      </c>
      <c r="H101" s="15">
        <f>합산자재!H20</f>
        <v>12650</v>
      </c>
      <c r="I101" s="15">
        <f>IF(G101*H101&lt;&gt;0, TRUNC(G101*H101,1),"")</f>
        <v>13282.5</v>
      </c>
      <c r="J101" s="15">
        <v>1</v>
      </c>
      <c r="K101" s="15">
        <f>합산자재!I20</f>
        <v>0</v>
      </c>
      <c r="L101" s="15" t="str">
        <f>IF(G101*K101&lt;&gt;0, TRUNC(G101*K101,1),"")</f>
        <v/>
      </c>
      <c r="M101" s="15">
        <f>합산자재!J20</f>
        <v>0</v>
      </c>
      <c r="N101" s="15" t="str">
        <f>IF(G101*M101&lt;&gt;0, TRUNC(G101*M101,1),"")</f>
        <v/>
      </c>
      <c r="O101" s="15"/>
      <c r="P101" s="15">
        <f>IF(SUM(I101,L101,N101)&lt;&gt;0,TRUNC(SUM(I101,L101,N101),1),"")</f>
        <v>13282.5</v>
      </c>
      <c r="Q101" s="12"/>
      <c r="R101" s="2" t="s">
        <v>597</v>
      </c>
      <c r="Z101" s="2" t="s">
        <v>547</v>
      </c>
    </row>
    <row r="102" spans="1:31" ht="23.25" customHeight="1" x14ac:dyDescent="0.15">
      <c r="A102" s="13" t="s">
        <v>366</v>
      </c>
      <c r="B102" s="13" t="s">
        <v>478</v>
      </c>
      <c r="C102" s="1" t="s">
        <v>345</v>
      </c>
      <c r="D102" s="12" t="s">
        <v>346</v>
      </c>
      <c r="E102" s="12" t="s">
        <v>347</v>
      </c>
      <c r="F102" s="28" t="s">
        <v>348</v>
      </c>
      <c r="G102" s="15">
        <f>일위노임!G47</f>
        <v>0.23</v>
      </c>
      <c r="H102" s="15">
        <f>합산자재!H56</f>
        <v>0</v>
      </c>
      <c r="I102" s="15" t="str">
        <f>IF(G102*H102&lt;&gt;0, TRUNC(G102*H102,1),"")</f>
        <v/>
      </c>
      <c r="J102" s="15">
        <v>0.23</v>
      </c>
      <c r="K102" s="15">
        <f>합산자재!I56</f>
        <v>273676</v>
      </c>
      <c r="L102" s="15">
        <f>IF(G102*K102&lt;&gt;0, TRUNC(G102*K102,1),"")</f>
        <v>62945.4</v>
      </c>
      <c r="M102" s="15">
        <f>합산자재!J56</f>
        <v>0</v>
      </c>
      <c r="N102" s="15" t="str">
        <f>IF(G102*M102&lt;&gt;0, TRUNC(G102*M102,1),"")</f>
        <v/>
      </c>
      <c r="O102" s="15"/>
      <c r="P102" s="15">
        <f>IF(SUM(I102,L102,N102)&lt;&gt;0,TRUNC(SUM(I102,L102,N102),1),"")</f>
        <v>62945.4</v>
      </c>
      <c r="Q102" s="12"/>
      <c r="AE102" s="2">
        <f>L102</f>
        <v>62945.4</v>
      </c>
    </row>
    <row r="103" spans="1:31" ht="23.25" customHeight="1" x14ac:dyDescent="0.15">
      <c r="A103" s="13" t="s">
        <v>552</v>
      </c>
      <c r="B103" s="13" t="s">
        <v>478</v>
      </c>
      <c r="C103" s="1" t="s">
        <v>553</v>
      </c>
      <c r="D103" s="12" t="s">
        <v>554</v>
      </c>
      <c r="E103" s="12" t="s">
        <v>555</v>
      </c>
      <c r="F103" s="28" t="s">
        <v>372</v>
      </c>
      <c r="G103" s="15">
        <v>1</v>
      </c>
      <c r="H103" s="15">
        <f>IF(TRUNC((AD104+AC104)/$AE$3,1)*$AE$3-AD104 &lt;0, AC104, TRUNC((AD104+AC104)/$AE$3,1)*$AE$3-AD104)</f>
        <v>1888.3000000000029</v>
      </c>
      <c r="I103" s="15">
        <f>H103</f>
        <v>1888.3000000000029</v>
      </c>
      <c r="J103" s="15">
        <v>1</v>
      </c>
      <c r="K103" s="15"/>
      <c r="L103" s="15" t="str">
        <f>IF(G103*K103&lt;&gt;0, TRUNC(G103*K103,1),"")</f>
        <v/>
      </c>
      <c r="M103" s="15"/>
      <c r="N103" s="15" t="str">
        <f>IF(G103*M103&lt;&gt;0, TRUNC(G103*M103,1),"")</f>
        <v/>
      </c>
      <c r="O103" s="15"/>
      <c r="P103" s="15">
        <f>IF(SUM(I103,L103,N103)&lt;&gt;0,TRUNC(SUM(I103,L103,N103),1),"")</f>
        <v>1888.3</v>
      </c>
      <c r="Q103" s="12"/>
    </row>
    <row r="104" spans="1:31" ht="23.25" customHeight="1" x14ac:dyDescent="0.15">
      <c r="B104" s="13" t="s">
        <v>556</v>
      </c>
      <c r="D104" s="12" t="s">
        <v>557</v>
      </c>
      <c r="E104" s="12"/>
      <c r="F104" s="28"/>
      <c r="G104" s="15"/>
      <c r="H104" s="15"/>
      <c r="I104" s="15">
        <f>TRUNC(SUM(I100:I103))</f>
        <v>15170</v>
      </c>
      <c r="J104" s="15"/>
      <c r="K104" s="15"/>
      <c r="L104" s="15">
        <f>TRUNC(SUM(L100:L103))</f>
        <v>62945</v>
      </c>
      <c r="M104" s="15"/>
      <c r="N104" s="15">
        <f>TRUNC(SUM(N100:N103))</f>
        <v>0</v>
      </c>
      <c r="O104" s="15"/>
      <c r="P104" s="15">
        <f>IF(SUM(I104,L104,N104)&lt;&gt;0,TRUNC(SUM(I104,L104,N104),1),"")</f>
        <v>78115</v>
      </c>
      <c r="Q104" s="12"/>
      <c r="Z104" s="2" t="s">
        <v>547</v>
      </c>
      <c r="AC104" s="2">
        <f>TRUNC(AE104*옵션!$B$36/100,1)</f>
        <v>1888.3</v>
      </c>
      <c r="AD104" s="2">
        <f>TRUNC(SUM(L100:L102))</f>
        <v>62945</v>
      </c>
      <c r="AE104" s="2">
        <f>TRUNC(SUM(AE100:AE103))</f>
        <v>62945</v>
      </c>
    </row>
    <row r="105" spans="1:31" ht="23.25" customHeight="1" x14ac:dyDescent="0.15">
      <c r="D105" s="12"/>
      <c r="E105" s="12"/>
      <c r="F105" s="28"/>
      <c r="G105" s="15"/>
      <c r="H105" s="15"/>
      <c r="I105" s="15" t="str">
        <f>IF(G105*H105&lt;&gt;0, TRUNC(G105*H105,1),"")</f>
        <v/>
      </c>
      <c r="J105" s="15"/>
      <c r="K105" s="15"/>
      <c r="L105" s="15" t="str">
        <f>IF(G105*K105&lt;&gt;0, TRUNC(G105*K105,1),"")</f>
        <v/>
      </c>
      <c r="M105" s="15"/>
      <c r="N105" s="15" t="str">
        <f>IF(G105*M105&lt;&gt;0, TRUNC(G105*M105,1),"")</f>
        <v/>
      </c>
      <c r="O105" s="15"/>
      <c r="P105" s="15" t="str">
        <f>IF(SUM(I105,L105,N105)&lt;&gt;0,TRUNC(SUM(I105,L105,N105),1),"")</f>
        <v/>
      </c>
      <c r="Q105" s="12"/>
    </row>
    <row r="106" spans="1:31" ht="23.25" customHeight="1" x14ac:dyDescent="0.15">
      <c r="A106" s="13" t="s">
        <v>479</v>
      </c>
      <c r="B106" s="13" t="s">
        <v>543</v>
      </c>
      <c r="C106" s="1" t="s">
        <v>480</v>
      </c>
      <c r="D106" s="108" t="s">
        <v>598</v>
      </c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10"/>
    </row>
    <row r="107" spans="1:31" ht="23.25" customHeight="1" x14ac:dyDescent="0.15">
      <c r="A107" s="13" t="s">
        <v>599</v>
      </c>
      <c r="B107" s="13" t="s">
        <v>481</v>
      </c>
      <c r="C107" s="1" t="s">
        <v>221</v>
      </c>
      <c r="D107" s="12" t="s">
        <v>217</v>
      </c>
      <c r="E107" s="12" t="s">
        <v>222</v>
      </c>
      <c r="F107" s="28" t="s">
        <v>170</v>
      </c>
      <c r="G107" s="15">
        <v>1.05</v>
      </c>
      <c r="H107" s="15">
        <f>합산자재!H21</f>
        <v>25940</v>
      </c>
      <c r="I107" s="15">
        <f>IF(G107*H107&lt;&gt;0, TRUNC(G107*H107,1),"")</f>
        <v>27237</v>
      </c>
      <c r="J107" s="15">
        <v>1</v>
      </c>
      <c r="K107" s="15">
        <f>합산자재!I21</f>
        <v>0</v>
      </c>
      <c r="L107" s="15" t="str">
        <f>IF(G107*K107&lt;&gt;0, TRUNC(G107*K107,1),"")</f>
        <v/>
      </c>
      <c r="M107" s="15">
        <f>합산자재!J21</f>
        <v>0</v>
      </c>
      <c r="N107" s="15" t="str">
        <f>IF(G107*M107&lt;&gt;0, TRUNC(G107*M107,1),"")</f>
        <v/>
      </c>
      <c r="O107" s="15"/>
      <c r="P107" s="15">
        <f>IF(SUM(I107,L107,N107)&lt;&gt;0,TRUNC(SUM(I107,L107,N107),1),"")</f>
        <v>27237</v>
      </c>
      <c r="Q107" s="12"/>
      <c r="Z107" s="2" t="s">
        <v>547</v>
      </c>
    </row>
    <row r="108" spans="1:31" ht="23.25" customHeight="1" x14ac:dyDescent="0.15">
      <c r="A108" s="13" t="s">
        <v>366</v>
      </c>
      <c r="B108" s="13" t="s">
        <v>481</v>
      </c>
      <c r="C108" s="1" t="s">
        <v>345</v>
      </c>
      <c r="D108" s="12" t="s">
        <v>346</v>
      </c>
      <c r="E108" s="12" t="s">
        <v>347</v>
      </c>
      <c r="F108" s="28" t="s">
        <v>348</v>
      </c>
      <c r="G108" s="15">
        <f>일위노임!G50</f>
        <v>4.5999999999999999E-2</v>
      </c>
      <c r="H108" s="15">
        <f>합산자재!H56</f>
        <v>0</v>
      </c>
      <c r="I108" s="15" t="str">
        <f>IF(G108*H108&lt;&gt;0, TRUNC(G108*H108,1),"")</f>
        <v/>
      </c>
      <c r="J108" s="15">
        <v>4.5999999999999999E-2</v>
      </c>
      <c r="K108" s="15">
        <f>합산자재!I56</f>
        <v>273676</v>
      </c>
      <c r="L108" s="15">
        <f>IF(G108*K108&lt;&gt;0, TRUNC(G108*K108,1),"")</f>
        <v>12589</v>
      </c>
      <c r="M108" s="15">
        <f>합산자재!J56</f>
        <v>0</v>
      </c>
      <c r="N108" s="15" t="str">
        <f>IF(G108*M108&lt;&gt;0, TRUNC(G108*M108,1),"")</f>
        <v/>
      </c>
      <c r="O108" s="15"/>
      <c r="P108" s="15">
        <f>IF(SUM(I108,L108,N108)&lt;&gt;0,TRUNC(SUM(I108,L108,N108),1),"")</f>
        <v>12589</v>
      </c>
      <c r="Q108" s="12"/>
      <c r="AE108" s="2">
        <f>L108</f>
        <v>12589</v>
      </c>
    </row>
    <row r="109" spans="1:31" ht="23.25" customHeight="1" x14ac:dyDescent="0.15">
      <c r="A109" s="13" t="s">
        <v>552</v>
      </c>
      <c r="B109" s="13" t="s">
        <v>481</v>
      </c>
      <c r="C109" s="1" t="s">
        <v>553</v>
      </c>
      <c r="D109" s="12" t="s">
        <v>554</v>
      </c>
      <c r="E109" s="12" t="s">
        <v>555</v>
      </c>
      <c r="F109" s="28" t="s">
        <v>372</v>
      </c>
      <c r="G109" s="15">
        <v>1</v>
      </c>
      <c r="H109" s="15">
        <f>IF(TRUNC((AD110+AC110)/$AE$3,1)*$AE$3-AD110 &lt;0, AC110, TRUNC((AD110+AC110)/$AE$3,1)*$AE$3-AD110)</f>
        <v>377.60000000000036</v>
      </c>
      <c r="I109" s="15">
        <f>H109</f>
        <v>377.60000000000036</v>
      </c>
      <c r="J109" s="15">
        <v>1</v>
      </c>
      <c r="K109" s="15"/>
      <c r="L109" s="15" t="str">
        <f>IF(G109*K109&lt;&gt;0, TRUNC(G109*K109,1),"")</f>
        <v/>
      </c>
      <c r="M109" s="15"/>
      <c r="N109" s="15" t="str">
        <f>IF(G109*M109&lt;&gt;0, TRUNC(G109*M109,1),"")</f>
        <v/>
      </c>
      <c r="O109" s="15"/>
      <c r="P109" s="15">
        <f>IF(SUM(I109,L109,N109)&lt;&gt;0,TRUNC(SUM(I109,L109,N109),1),"")</f>
        <v>377.6</v>
      </c>
      <c r="Q109" s="12"/>
    </row>
    <row r="110" spans="1:31" ht="23.25" customHeight="1" x14ac:dyDescent="0.15">
      <c r="B110" s="13" t="s">
        <v>556</v>
      </c>
      <c r="D110" s="12" t="s">
        <v>557</v>
      </c>
      <c r="E110" s="12"/>
      <c r="F110" s="28"/>
      <c r="G110" s="15"/>
      <c r="H110" s="15"/>
      <c r="I110" s="15">
        <f>TRUNC(SUM(I106:I109))</f>
        <v>27614</v>
      </c>
      <c r="J110" s="15"/>
      <c r="K110" s="15"/>
      <c r="L110" s="15">
        <f>TRUNC(SUM(L106:L109))</f>
        <v>12589</v>
      </c>
      <c r="M110" s="15"/>
      <c r="N110" s="15">
        <f>TRUNC(SUM(N106:N109))</f>
        <v>0</v>
      </c>
      <c r="O110" s="15"/>
      <c r="P110" s="15">
        <f>IF(SUM(I110,L110,N110)&lt;&gt;0,TRUNC(SUM(I110,L110,N110),1),"")</f>
        <v>40203</v>
      </c>
      <c r="Q110" s="12"/>
      <c r="Z110" s="2" t="s">
        <v>547</v>
      </c>
      <c r="AC110" s="2">
        <f>TRUNC(AE110*옵션!$B$36/100,1)</f>
        <v>377.6</v>
      </c>
      <c r="AD110" s="2">
        <f>TRUNC(SUM(L106:L108))</f>
        <v>12589</v>
      </c>
      <c r="AE110" s="2">
        <f>TRUNC(SUM(AE106:AE109))</f>
        <v>12589</v>
      </c>
    </row>
    <row r="111" spans="1:31" ht="23.25" customHeight="1" x14ac:dyDescent="0.15">
      <c r="D111" s="12"/>
      <c r="E111" s="12"/>
      <c r="F111" s="28"/>
      <c r="G111" s="15"/>
      <c r="H111" s="15"/>
      <c r="I111" s="15" t="str">
        <f>IF(G111*H111&lt;&gt;0, TRUNC(G111*H111,1),"")</f>
        <v/>
      </c>
      <c r="J111" s="15"/>
      <c r="K111" s="15"/>
      <c r="L111" s="15" t="str">
        <f>IF(G111*K111&lt;&gt;0, TRUNC(G111*K111,1),"")</f>
        <v/>
      </c>
      <c r="M111" s="15"/>
      <c r="N111" s="15" t="str">
        <f>IF(G111*M111&lt;&gt;0, TRUNC(G111*M111,1),"")</f>
        <v/>
      </c>
      <c r="O111" s="15"/>
      <c r="P111" s="15" t="str">
        <f>IF(SUM(I111,L111,N111)&lt;&gt;0,TRUNC(SUM(I111,L111,N111),1),"")</f>
        <v/>
      </c>
      <c r="Q111" s="12"/>
    </row>
    <row r="112" spans="1:31" ht="23.25" customHeight="1" x14ac:dyDescent="0.15">
      <c r="A112" s="13" t="s">
        <v>482</v>
      </c>
      <c r="B112" s="13" t="s">
        <v>543</v>
      </c>
      <c r="C112" s="1" t="s">
        <v>483</v>
      </c>
      <c r="D112" s="108" t="s">
        <v>600</v>
      </c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10"/>
    </row>
    <row r="113" spans="1:31" ht="23.25" customHeight="1" x14ac:dyDescent="0.15">
      <c r="A113" s="13" t="s">
        <v>601</v>
      </c>
      <c r="B113" s="13" t="s">
        <v>484</v>
      </c>
      <c r="C113" s="1" t="s">
        <v>244</v>
      </c>
      <c r="D113" s="12" t="s">
        <v>245</v>
      </c>
      <c r="E113" s="12" t="s">
        <v>246</v>
      </c>
      <c r="F113" s="28" t="s">
        <v>170</v>
      </c>
      <c r="G113" s="15">
        <v>1</v>
      </c>
      <c r="H113" s="15">
        <f>합산자재!H29</f>
        <v>356</v>
      </c>
      <c r="I113" s="15">
        <f>IF(G113*H113&lt;&gt;0, TRUNC(G113*H113,1),"")</f>
        <v>356</v>
      </c>
      <c r="J113" s="15">
        <v>1</v>
      </c>
      <c r="K113" s="15">
        <f>합산자재!I29</f>
        <v>0</v>
      </c>
      <c r="L113" s="15" t="str">
        <f>IF(G113*K113&lt;&gt;0, TRUNC(G113*K113,1),"")</f>
        <v/>
      </c>
      <c r="M113" s="15">
        <f>합산자재!J29</f>
        <v>0</v>
      </c>
      <c r="N113" s="15" t="str">
        <f>IF(G113*M113&lt;&gt;0, TRUNC(G113*M113,1),"")</f>
        <v/>
      </c>
      <c r="O113" s="15"/>
      <c r="P113" s="15">
        <f t="shared" ref="P113:P119" si="14">IF(SUM(I113,L113,N113)&lt;&gt;0,TRUNC(SUM(I113,L113,N113),1),"")</f>
        <v>356</v>
      </c>
      <c r="Q113" s="12"/>
      <c r="AC113" s="2">
        <f>G113*H113</f>
        <v>356</v>
      </c>
    </row>
    <row r="114" spans="1:31" ht="23.25" customHeight="1" x14ac:dyDescent="0.15">
      <c r="A114" s="13" t="s">
        <v>601</v>
      </c>
      <c r="B114" s="13" t="s">
        <v>484</v>
      </c>
      <c r="C114" s="1" t="s">
        <v>244</v>
      </c>
      <c r="D114" s="12" t="s">
        <v>245</v>
      </c>
      <c r="E114" s="12" t="s">
        <v>246</v>
      </c>
      <c r="F114" s="28" t="s">
        <v>170</v>
      </c>
      <c r="G114" s="15">
        <v>0.1</v>
      </c>
      <c r="H114" s="15">
        <f>합산자재!H29</f>
        <v>356</v>
      </c>
      <c r="I114" s="15">
        <f>IF(G114*H114&lt;&gt;0, TRUNC(G114*H114,1),"")</f>
        <v>35.6</v>
      </c>
      <c r="J114" s="15">
        <v>0.1</v>
      </c>
      <c r="K114" s="15">
        <f>합산자재!I29</f>
        <v>0</v>
      </c>
      <c r="L114" s="15" t="str">
        <f>IF(G114*K114&lt;&gt;0, TRUNC(G114*K114,1),"")</f>
        <v/>
      </c>
      <c r="M114" s="15">
        <f>합산자재!J29</f>
        <v>0</v>
      </c>
      <c r="N114" s="15" t="str">
        <f>IF(G114*M114&lt;&gt;0, TRUNC(G114*M114,1),"")</f>
        <v/>
      </c>
      <c r="O114" s="15"/>
      <c r="P114" s="15">
        <f t="shared" si="14"/>
        <v>35.6</v>
      </c>
      <c r="Q114" s="12"/>
    </row>
    <row r="115" spans="1:31" ht="23.25" customHeight="1" x14ac:dyDescent="0.15">
      <c r="A115" s="13" t="s">
        <v>575</v>
      </c>
      <c r="B115" s="13" t="s">
        <v>484</v>
      </c>
      <c r="C115" s="1" t="s">
        <v>576</v>
      </c>
      <c r="D115" s="12" t="s">
        <v>577</v>
      </c>
      <c r="E115" s="12" t="s">
        <v>578</v>
      </c>
      <c r="F115" s="28" t="s">
        <v>372</v>
      </c>
      <c r="G115" s="15">
        <v>1</v>
      </c>
      <c r="H115" s="15">
        <f>IF(TRUNC((AD115+AC115)/$AD$3,1)*$AD$3-AD115 &lt;0, AC115, TRUNC((AD115+AC115)/$AD$3,1)*$AD$3-AD115)</f>
        <v>7.1000000000000227</v>
      </c>
      <c r="I115" s="15">
        <f>H115</f>
        <v>7.1000000000000227</v>
      </c>
      <c r="J115" s="15">
        <v>1</v>
      </c>
      <c r="K115" s="15"/>
      <c r="L115" s="15" t="str">
        <f>IF(G115*K115&lt;&gt;0, TRUNC(G115*K115,1),"")</f>
        <v/>
      </c>
      <c r="M115" s="15"/>
      <c r="N115" s="15" t="str">
        <f>IF(G115*M115&lt;&gt;0, TRUNC(G115*M115,1),"")</f>
        <v/>
      </c>
      <c r="O115" s="15"/>
      <c r="P115" s="15">
        <f t="shared" si="14"/>
        <v>7.1</v>
      </c>
      <c r="Q115" s="12"/>
      <c r="AC115" s="2">
        <f>TRUNC(TRUNC(SUM(AC112:AC114))*옵션!$B$33/100,1)</f>
        <v>7.1</v>
      </c>
      <c r="AD115" s="2">
        <f>TRUNC(SUM(I112:I114))+TRUNC(SUM(N112:N114))</f>
        <v>391</v>
      </c>
    </row>
    <row r="116" spans="1:31" ht="23.25" customHeight="1" x14ac:dyDescent="0.15">
      <c r="A116" s="13" t="s">
        <v>366</v>
      </c>
      <c r="B116" s="13" t="s">
        <v>484</v>
      </c>
      <c r="C116" s="1" t="s">
        <v>345</v>
      </c>
      <c r="D116" s="12" t="s">
        <v>346</v>
      </c>
      <c r="E116" s="12" t="s">
        <v>347</v>
      </c>
      <c r="F116" s="28" t="s">
        <v>348</v>
      </c>
      <c r="G116" s="15">
        <f>일위노임!G53</f>
        <v>0.01</v>
      </c>
      <c r="H116" s="15">
        <f>합산자재!H56</f>
        <v>0</v>
      </c>
      <c r="I116" s="15" t="str">
        <f>IF(G116*H116&lt;&gt;0, TRUNC(G116*H116,1),"")</f>
        <v/>
      </c>
      <c r="J116" s="15">
        <v>0.01</v>
      </c>
      <c r="K116" s="15">
        <f>합산자재!I56</f>
        <v>273676</v>
      </c>
      <c r="L116" s="15">
        <f>IF(G116*K116&lt;&gt;0, TRUNC(G116*K116,1),"")</f>
        <v>2736.7</v>
      </c>
      <c r="M116" s="15">
        <f>합산자재!J56</f>
        <v>0</v>
      </c>
      <c r="N116" s="15" t="str">
        <f>IF(G116*M116&lt;&gt;0, TRUNC(G116*M116,1),"")</f>
        <v/>
      </c>
      <c r="O116" s="15"/>
      <c r="P116" s="15">
        <f t="shared" si="14"/>
        <v>2736.7</v>
      </c>
      <c r="Q116" s="12"/>
      <c r="AE116" s="2">
        <f>L116</f>
        <v>2736.7</v>
      </c>
    </row>
    <row r="117" spans="1:31" ht="23.25" customHeight="1" x14ac:dyDescent="0.15">
      <c r="A117" s="13" t="s">
        <v>552</v>
      </c>
      <c r="B117" s="13" t="s">
        <v>484</v>
      </c>
      <c r="C117" s="1" t="s">
        <v>553</v>
      </c>
      <c r="D117" s="12" t="s">
        <v>554</v>
      </c>
      <c r="E117" s="12" t="s">
        <v>555</v>
      </c>
      <c r="F117" s="28" t="s">
        <v>372</v>
      </c>
      <c r="G117" s="15">
        <v>1</v>
      </c>
      <c r="H117" s="15">
        <f>IF(TRUNC((AD118+AC118)/$AE$3,1)*$AE$3-AD118 &lt;0, AC118, TRUNC((AD118+AC118)/$AE$3,1)*$AE$3-AD118)</f>
        <v>82</v>
      </c>
      <c r="I117" s="15">
        <f>H117</f>
        <v>82</v>
      </c>
      <c r="J117" s="15">
        <v>1</v>
      </c>
      <c r="K117" s="15"/>
      <c r="L117" s="15" t="str">
        <f>IF(G117*K117&lt;&gt;0, TRUNC(G117*K117,1),"")</f>
        <v/>
      </c>
      <c r="M117" s="15"/>
      <c r="N117" s="15" t="str">
        <f>IF(G117*M117&lt;&gt;0, TRUNC(G117*M117,1),"")</f>
        <v/>
      </c>
      <c r="O117" s="15"/>
      <c r="P117" s="15">
        <f t="shared" si="14"/>
        <v>82</v>
      </c>
      <c r="Q117" s="12"/>
    </row>
    <row r="118" spans="1:31" ht="23.25" customHeight="1" x14ac:dyDescent="0.15">
      <c r="B118" s="13" t="s">
        <v>556</v>
      </c>
      <c r="D118" s="12" t="s">
        <v>557</v>
      </c>
      <c r="E118" s="12"/>
      <c r="F118" s="28"/>
      <c r="G118" s="15"/>
      <c r="H118" s="15"/>
      <c r="I118" s="15">
        <f>TRUNC(SUM(I112:I117))</f>
        <v>480</v>
      </c>
      <c r="J118" s="15"/>
      <c r="K118" s="15"/>
      <c r="L118" s="15">
        <f>TRUNC(SUM(L112:L117))</f>
        <v>2736</v>
      </c>
      <c r="M118" s="15"/>
      <c r="N118" s="15">
        <f>TRUNC(SUM(N112:N117))</f>
        <v>0</v>
      </c>
      <c r="O118" s="15"/>
      <c r="P118" s="15">
        <f t="shared" si="14"/>
        <v>3216</v>
      </c>
      <c r="Q118" s="12"/>
      <c r="AC118" s="2">
        <f>TRUNC(AE118*옵션!$B$36/100,1)</f>
        <v>82</v>
      </c>
      <c r="AD118" s="2">
        <f>TRUNC(SUM(L112:L116))</f>
        <v>2736</v>
      </c>
      <c r="AE118" s="2">
        <f>TRUNC(SUM(AE112:AE117))</f>
        <v>2736</v>
      </c>
    </row>
    <row r="119" spans="1:31" ht="23.25" customHeight="1" x14ac:dyDescent="0.15">
      <c r="D119" s="12"/>
      <c r="E119" s="12"/>
      <c r="F119" s="28"/>
      <c r="G119" s="15"/>
      <c r="H119" s="15"/>
      <c r="I119" s="15" t="str">
        <f>IF(G119*H119&lt;&gt;0, TRUNC(G119*H119,1),"")</f>
        <v/>
      </c>
      <c r="J119" s="15"/>
      <c r="K119" s="15"/>
      <c r="L119" s="15" t="str">
        <f>IF(G119*K119&lt;&gt;0, TRUNC(G119*K119,1),"")</f>
        <v/>
      </c>
      <c r="M119" s="15"/>
      <c r="N119" s="15" t="str">
        <f>IF(G119*M119&lt;&gt;0, TRUNC(G119*M119,1),"")</f>
        <v/>
      </c>
      <c r="O119" s="15"/>
      <c r="P119" s="15" t="str">
        <f t="shared" si="14"/>
        <v/>
      </c>
      <c r="Q119" s="12"/>
    </row>
    <row r="120" spans="1:31" ht="23.25" customHeight="1" x14ac:dyDescent="0.15">
      <c r="A120" s="13" t="s">
        <v>485</v>
      </c>
      <c r="B120" s="13" t="s">
        <v>543</v>
      </c>
      <c r="C120" s="1" t="s">
        <v>486</v>
      </c>
      <c r="D120" s="108" t="s">
        <v>602</v>
      </c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10"/>
    </row>
    <row r="121" spans="1:31" ht="23.25" customHeight="1" x14ac:dyDescent="0.15">
      <c r="A121" s="13" t="s">
        <v>603</v>
      </c>
      <c r="B121" s="13" t="s">
        <v>487</v>
      </c>
      <c r="C121" s="1" t="s">
        <v>249</v>
      </c>
      <c r="D121" s="12" t="s">
        <v>245</v>
      </c>
      <c r="E121" s="12" t="s">
        <v>250</v>
      </c>
      <c r="F121" s="28" t="s">
        <v>170</v>
      </c>
      <c r="G121" s="15">
        <v>1</v>
      </c>
      <c r="H121" s="15">
        <f>합산자재!H30</f>
        <v>544</v>
      </c>
      <c r="I121" s="15">
        <f>IF(G121*H121&lt;&gt;0, TRUNC(G121*H121,1),"")</f>
        <v>544</v>
      </c>
      <c r="J121" s="15">
        <v>1</v>
      </c>
      <c r="K121" s="15">
        <f>합산자재!I30</f>
        <v>0</v>
      </c>
      <c r="L121" s="15" t="str">
        <f>IF(G121*K121&lt;&gt;0, TRUNC(G121*K121,1),"")</f>
        <v/>
      </c>
      <c r="M121" s="15">
        <f>합산자재!J30</f>
        <v>0</v>
      </c>
      <c r="N121" s="15" t="str">
        <f>IF(G121*M121&lt;&gt;0, TRUNC(G121*M121,1),"")</f>
        <v/>
      </c>
      <c r="O121" s="15"/>
      <c r="P121" s="15">
        <f t="shared" ref="P121:P127" si="15">IF(SUM(I121,L121,N121)&lt;&gt;0,TRUNC(SUM(I121,L121,N121),1),"")</f>
        <v>544</v>
      </c>
      <c r="Q121" s="12"/>
      <c r="AC121" s="2">
        <f>G121*H121</f>
        <v>544</v>
      </c>
    </row>
    <row r="122" spans="1:31" ht="23.25" customHeight="1" x14ac:dyDescent="0.15">
      <c r="A122" s="13" t="s">
        <v>603</v>
      </c>
      <c r="B122" s="13" t="s">
        <v>487</v>
      </c>
      <c r="C122" s="1" t="s">
        <v>249</v>
      </c>
      <c r="D122" s="12" t="s">
        <v>245</v>
      </c>
      <c r="E122" s="12" t="s">
        <v>250</v>
      </c>
      <c r="F122" s="28" t="s">
        <v>170</v>
      </c>
      <c r="G122" s="15">
        <v>0.1</v>
      </c>
      <c r="H122" s="15">
        <f>합산자재!H30</f>
        <v>544</v>
      </c>
      <c r="I122" s="15">
        <f>IF(G122*H122&lt;&gt;0, TRUNC(G122*H122,1),"")</f>
        <v>54.4</v>
      </c>
      <c r="J122" s="15">
        <v>0.1</v>
      </c>
      <c r="K122" s="15">
        <f>합산자재!I30</f>
        <v>0</v>
      </c>
      <c r="L122" s="15" t="str">
        <f>IF(G122*K122&lt;&gt;0, TRUNC(G122*K122,1),"")</f>
        <v/>
      </c>
      <c r="M122" s="15">
        <f>합산자재!J30</f>
        <v>0</v>
      </c>
      <c r="N122" s="15" t="str">
        <f>IF(G122*M122&lt;&gt;0, TRUNC(G122*M122,1),"")</f>
        <v/>
      </c>
      <c r="O122" s="15"/>
      <c r="P122" s="15">
        <f t="shared" si="15"/>
        <v>54.4</v>
      </c>
      <c r="Q122" s="12"/>
    </row>
    <row r="123" spans="1:31" ht="23.25" customHeight="1" x14ac:dyDescent="0.15">
      <c r="A123" s="13" t="s">
        <v>575</v>
      </c>
      <c r="B123" s="13" t="s">
        <v>487</v>
      </c>
      <c r="C123" s="1" t="s">
        <v>576</v>
      </c>
      <c r="D123" s="12" t="s">
        <v>577</v>
      </c>
      <c r="E123" s="12" t="s">
        <v>578</v>
      </c>
      <c r="F123" s="28" t="s">
        <v>372</v>
      </c>
      <c r="G123" s="15">
        <v>1</v>
      </c>
      <c r="H123" s="15">
        <f>IF(TRUNC((AD123+AC123)/$AD$3,1)*$AD$3-AD123 &lt;0, AC123, TRUNC((AD123+AC123)/$AD$3,1)*$AD$3-AD123)</f>
        <v>10.799999999999955</v>
      </c>
      <c r="I123" s="15">
        <f>H123</f>
        <v>10.799999999999955</v>
      </c>
      <c r="J123" s="15">
        <v>1</v>
      </c>
      <c r="K123" s="15"/>
      <c r="L123" s="15" t="str">
        <f>IF(G123*K123&lt;&gt;0, TRUNC(G123*K123,1),"")</f>
        <v/>
      </c>
      <c r="M123" s="15"/>
      <c r="N123" s="15" t="str">
        <f>IF(G123*M123&lt;&gt;0, TRUNC(G123*M123,1),"")</f>
        <v/>
      </c>
      <c r="O123" s="15"/>
      <c r="P123" s="15">
        <f t="shared" si="15"/>
        <v>10.8</v>
      </c>
      <c r="Q123" s="12"/>
      <c r="AC123" s="2">
        <f>TRUNC(TRUNC(SUM(AC120:AC122))*옵션!$B$33/100,1)</f>
        <v>10.8</v>
      </c>
      <c r="AD123" s="2">
        <f>TRUNC(SUM(I120:I122))+TRUNC(SUM(N120:N122))</f>
        <v>598</v>
      </c>
    </row>
    <row r="124" spans="1:31" ht="23.25" customHeight="1" x14ac:dyDescent="0.15">
      <c r="A124" s="13" t="s">
        <v>366</v>
      </c>
      <c r="B124" s="13" t="s">
        <v>487</v>
      </c>
      <c r="C124" s="1" t="s">
        <v>345</v>
      </c>
      <c r="D124" s="12" t="s">
        <v>346</v>
      </c>
      <c r="E124" s="12" t="s">
        <v>347</v>
      </c>
      <c r="F124" s="28" t="s">
        <v>348</v>
      </c>
      <c r="G124" s="15">
        <f>일위노임!G56</f>
        <v>0.01</v>
      </c>
      <c r="H124" s="15">
        <f>합산자재!H56</f>
        <v>0</v>
      </c>
      <c r="I124" s="15" t="str">
        <f>IF(G124*H124&lt;&gt;0, TRUNC(G124*H124,1),"")</f>
        <v/>
      </c>
      <c r="J124" s="15">
        <v>0.01</v>
      </c>
      <c r="K124" s="15">
        <f>합산자재!I56</f>
        <v>273676</v>
      </c>
      <c r="L124" s="15">
        <f>IF(G124*K124&lt;&gt;0, TRUNC(G124*K124,1),"")</f>
        <v>2736.7</v>
      </c>
      <c r="M124" s="15">
        <f>합산자재!J56</f>
        <v>0</v>
      </c>
      <c r="N124" s="15" t="str">
        <f>IF(G124*M124&lt;&gt;0, TRUNC(G124*M124,1),"")</f>
        <v/>
      </c>
      <c r="O124" s="15"/>
      <c r="P124" s="15">
        <f t="shared" si="15"/>
        <v>2736.7</v>
      </c>
      <c r="Q124" s="12"/>
      <c r="AE124" s="2">
        <f>L124</f>
        <v>2736.7</v>
      </c>
    </row>
    <row r="125" spans="1:31" ht="23.25" customHeight="1" x14ac:dyDescent="0.15">
      <c r="A125" s="13" t="s">
        <v>552</v>
      </c>
      <c r="B125" s="13" t="s">
        <v>487</v>
      </c>
      <c r="C125" s="1" t="s">
        <v>553</v>
      </c>
      <c r="D125" s="12" t="s">
        <v>554</v>
      </c>
      <c r="E125" s="12" t="s">
        <v>555</v>
      </c>
      <c r="F125" s="28" t="s">
        <v>372</v>
      </c>
      <c r="G125" s="15">
        <v>1</v>
      </c>
      <c r="H125" s="15">
        <f>IF(TRUNC((AD126+AC126)/$AE$3,1)*$AE$3-AD126 &lt;0, AC126, TRUNC((AD126+AC126)/$AE$3,1)*$AE$3-AD126)</f>
        <v>82</v>
      </c>
      <c r="I125" s="15">
        <f>H125</f>
        <v>82</v>
      </c>
      <c r="J125" s="15">
        <v>1</v>
      </c>
      <c r="K125" s="15"/>
      <c r="L125" s="15" t="str">
        <f>IF(G125*K125&lt;&gt;0, TRUNC(G125*K125,1),"")</f>
        <v/>
      </c>
      <c r="M125" s="15"/>
      <c r="N125" s="15" t="str">
        <f>IF(G125*M125&lt;&gt;0, TRUNC(G125*M125,1),"")</f>
        <v/>
      </c>
      <c r="O125" s="15"/>
      <c r="P125" s="15">
        <f t="shared" si="15"/>
        <v>82</v>
      </c>
      <c r="Q125" s="12"/>
    </row>
    <row r="126" spans="1:31" ht="23.25" customHeight="1" x14ac:dyDescent="0.15">
      <c r="B126" s="13" t="s">
        <v>556</v>
      </c>
      <c r="D126" s="12" t="s">
        <v>557</v>
      </c>
      <c r="E126" s="12"/>
      <c r="F126" s="28"/>
      <c r="G126" s="15"/>
      <c r="H126" s="15"/>
      <c r="I126" s="15">
        <f>TRUNC(SUM(I120:I125))</f>
        <v>691</v>
      </c>
      <c r="J126" s="15"/>
      <c r="K126" s="15"/>
      <c r="L126" s="15">
        <f>TRUNC(SUM(L120:L125))</f>
        <v>2736</v>
      </c>
      <c r="M126" s="15"/>
      <c r="N126" s="15">
        <f>TRUNC(SUM(N120:N125))</f>
        <v>0</v>
      </c>
      <c r="O126" s="15"/>
      <c r="P126" s="15">
        <f t="shared" si="15"/>
        <v>3427</v>
      </c>
      <c r="Q126" s="12"/>
      <c r="AC126" s="2">
        <f>TRUNC(AE126*옵션!$B$36/100,1)</f>
        <v>82</v>
      </c>
      <c r="AD126" s="2">
        <f>TRUNC(SUM(L120:L124))</f>
        <v>2736</v>
      </c>
      <c r="AE126" s="2">
        <f>TRUNC(SUM(AE120:AE125))</f>
        <v>2736</v>
      </c>
    </row>
    <row r="127" spans="1:31" ht="23.25" customHeight="1" x14ac:dyDescent="0.15">
      <c r="D127" s="12"/>
      <c r="E127" s="12"/>
      <c r="F127" s="28"/>
      <c r="G127" s="15"/>
      <c r="H127" s="15"/>
      <c r="I127" s="15" t="str">
        <f>IF(G127*H127&lt;&gt;0, TRUNC(G127*H127,1),"")</f>
        <v/>
      </c>
      <c r="J127" s="15"/>
      <c r="K127" s="15"/>
      <c r="L127" s="15" t="str">
        <f>IF(G127*K127&lt;&gt;0, TRUNC(G127*K127,1),"")</f>
        <v/>
      </c>
      <c r="M127" s="15"/>
      <c r="N127" s="15" t="str">
        <f>IF(G127*M127&lt;&gt;0, TRUNC(G127*M127,1),"")</f>
        <v/>
      </c>
      <c r="O127" s="15"/>
      <c r="P127" s="15" t="str">
        <f t="shared" si="15"/>
        <v/>
      </c>
      <c r="Q127" s="12"/>
    </row>
    <row r="128" spans="1:31" ht="23.25" customHeight="1" x14ac:dyDescent="0.15">
      <c r="A128" s="13" t="s">
        <v>488</v>
      </c>
      <c r="B128" s="13" t="s">
        <v>543</v>
      </c>
      <c r="C128" s="1" t="s">
        <v>489</v>
      </c>
      <c r="D128" s="108" t="s">
        <v>604</v>
      </c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10"/>
    </row>
    <row r="129" spans="1:31" ht="23.25" customHeight="1" x14ac:dyDescent="0.15">
      <c r="A129" s="13" t="s">
        <v>605</v>
      </c>
      <c r="B129" s="13" t="s">
        <v>490</v>
      </c>
      <c r="C129" s="1" t="s">
        <v>251</v>
      </c>
      <c r="D129" s="12" t="s">
        <v>245</v>
      </c>
      <c r="E129" s="12" t="s">
        <v>252</v>
      </c>
      <c r="F129" s="28" t="s">
        <v>170</v>
      </c>
      <c r="G129" s="15">
        <v>1</v>
      </c>
      <c r="H129" s="15">
        <f>합산자재!H31</f>
        <v>826</v>
      </c>
      <c r="I129" s="15">
        <f>IF(G129*H129&lt;&gt;0, TRUNC(G129*H129,1),"")</f>
        <v>826</v>
      </c>
      <c r="J129" s="15">
        <v>1</v>
      </c>
      <c r="K129" s="15">
        <f>합산자재!I31</f>
        <v>0</v>
      </c>
      <c r="L129" s="15" t="str">
        <f>IF(G129*K129&lt;&gt;0, TRUNC(G129*K129,1),"")</f>
        <v/>
      </c>
      <c r="M129" s="15">
        <f>합산자재!J31</f>
        <v>0</v>
      </c>
      <c r="N129" s="15" t="str">
        <f>IF(G129*M129&lt;&gt;0, TRUNC(G129*M129,1),"")</f>
        <v/>
      </c>
      <c r="O129" s="15"/>
      <c r="P129" s="15">
        <f t="shared" ref="P129:P135" si="16">IF(SUM(I129,L129,N129)&lt;&gt;0,TRUNC(SUM(I129,L129,N129),1),"")</f>
        <v>826</v>
      </c>
      <c r="Q129" s="12"/>
      <c r="AC129" s="2">
        <f>G129*H129</f>
        <v>826</v>
      </c>
    </row>
    <row r="130" spans="1:31" ht="23.25" customHeight="1" x14ac:dyDescent="0.15">
      <c r="A130" s="13" t="s">
        <v>605</v>
      </c>
      <c r="B130" s="13" t="s">
        <v>490</v>
      </c>
      <c r="C130" s="1" t="s">
        <v>251</v>
      </c>
      <c r="D130" s="12" t="s">
        <v>245</v>
      </c>
      <c r="E130" s="12" t="s">
        <v>252</v>
      </c>
      <c r="F130" s="28" t="s">
        <v>170</v>
      </c>
      <c r="G130" s="15">
        <v>0.1</v>
      </c>
      <c r="H130" s="15">
        <f>합산자재!H31</f>
        <v>826</v>
      </c>
      <c r="I130" s="15">
        <f>IF(G130*H130&lt;&gt;0, TRUNC(G130*H130,1),"")</f>
        <v>82.6</v>
      </c>
      <c r="J130" s="15">
        <v>0.1</v>
      </c>
      <c r="K130" s="15">
        <f>합산자재!I31</f>
        <v>0</v>
      </c>
      <c r="L130" s="15" t="str">
        <f>IF(G130*K130&lt;&gt;0, TRUNC(G130*K130,1),"")</f>
        <v/>
      </c>
      <c r="M130" s="15">
        <f>합산자재!J31</f>
        <v>0</v>
      </c>
      <c r="N130" s="15" t="str">
        <f>IF(G130*M130&lt;&gt;0, TRUNC(G130*M130,1),"")</f>
        <v/>
      </c>
      <c r="O130" s="15"/>
      <c r="P130" s="15">
        <f t="shared" si="16"/>
        <v>82.6</v>
      </c>
      <c r="Q130" s="12"/>
    </row>
    <row r="131" spans="1:31" ht="23.25" customHeight="1" x14ac:dyDescent="0.15">
      <c r="A131" s="13" t="s">
        <v>575</v>
      </c>
      <c r="B131" s="13" t="s">
        <v>490</v>
      </c>
      <c r="C131" s="1" t="s">
        <v>576</v>
      </c>
      <c r="D131" s="12" t="s">
        <v>577</v>
      </c>
      <c r="E131" s="12" t="s">
        <v>578</v>
      </c>
      <c r="F131" s="28" t="s">
        <v>372</v>
      </c>
      <c r="G131" s="15">
        <v>1</v>
      </c>
      <c r="H131" s="15">
        <f>IF(TRUNC((AD131+AC131)/$AD$3,1)*$AD$3-AD131 &lt;0, AC131, TRUNC((AD131+AC131)/$AD$3,1)*$AD$3-AD131)</f>
        <v>16.5</v>
      </c>
      <c r="I131" s="15">
        <f>H131</f>
        <v>16.5</v>
      </c>
      <c r="J131" s="15">
        <v>1</v>
      </c>
      <c r="K131" s="15"/>
      <c r="L131" s="15" t="str">
        <f>IF(G131*K131&lt;&gt;0, TRUNC(G131*K131,1),"")</f>
        <v/>
      </c>
      <c r="M131" s="15"/>
      <c r="N131" s="15" t="str">
        <f>IF(G131*M131&lt;&gt;0, TRUNC(G131*M131,1),"")</f>
        <v/>
      </c>
      <c r="O131" s="15"/>
      <c r="P131" s="15">
        <f t="shared" si="16"/>
        <v>16.5</v>
      </c>
      <c r="Q131" s="12"/>
      <c r="AC131" s="2">
        <f>TRUNC(TRUNC(SUM(AC128:AC130))*옵션!$B$33/100,1)</f>
        <v>16.5</v>
      </c>
      <c r="AD131" s="2">
        <f>TRUNC(SUM(I128:I130))+TRUNC(SUM(N128:N130))</f>
        <v>908</v>
      </c>
    </row>
    <row r="132" spans="1:31" ht="23.25" customHeight="1" x14ac:dyDescent="0.15">
      <c r="A132" s="13" t="s">
        <v>366</v>
      </c>
      <c r="B132" s="13" t="s">
        <v>490</v>
      </c>
      <c r="C132" s="1" t="s">
        <v>345</v>
      </c>
      <c r="D132" s="12" t="s">
        <v>346</v>
      </c>
      <c r="E132" s="12" t="s">
        <v>347</v>
      </c>
      <c r="F132" s="28" t="s">
        <v>348</v>
      </c>
      <c r="G132" s="15">
        <f>일위노임!G59</f>
        <v>0.01</v>
      </c>
      <c r="H132" s="15">
        <f>합산자재!H56</f>
        <v>0</v>
      </c>
      <c r="I132" s="15" t="str">
        <f>IF(G132*H132&lt;&gt;0, TRUNC(G132*H132,1),"")</f>
        <v/>
      </c>
      <c r="J132" s="15">
        <v>0.01</v>
      </c>
      <c r="K132" s="15">
        <f>합산자재!I56</f>
        <v>273676</v>
      </c>
      <c r="L132" s="15">
        <f>IF(G132*K132&lt;&gt;0, TRUNC(G132*K132,1),"")</f>
        <v>2736.7</v>
      </c>
      <c r="M132" s="15">
        <f>합산자재!J56</f>
        <v>0</v>
      </c>
      <c r="N132" s="15" t="str">
        <f>IF(G132*M132&lt;&gt;0, TRUNC(G132*M132,1),"")</f>
        <v/>
      </c>
      <c r="O132" s="15"/>
      <c r="P132" s="15">
        <f t="shared" si="16"/>
        <v>2736.7</v>
      </c>
      <c r="Q132" s="12"/>
      <c r="AE132" s="2">
        <f>L132</f>
        <v>2736.7</v>
      </c>
    </row>
    <row r="133" spans="1:31" ht="23.25" customHeight="1" x14ac:dyDescent="0.15">
      <c r="A133" s="13" t="s">
        <v>552</v>
      </c>
      <c r="B133" s="13" t="s">
        <v>490</v>
      </c>
      <c r="C133" s="1" t="s">
        <v>553</v>
      </c>
      <c r="D133" s="12" t="s">
        <v>554</v>
      </c>
      <c r="E133" s="12" t="s">
        <v>555</v>
      </c>
      <c r="F133" s="28" t="s">
        <v>372</v>
      </c>
      <c r="G133" s="15">
        <v>1</v>
      </c>
      <c r="H133" s="15">
        <f>IF(TRUNC((AD134+AC134)/$AE$3,1)*$AE$3-AD134 &lt;0, AC134, TRUNC((AD134+AC134)/$AE$3,1)*$AE$3-AD134)</f>
        <v>82</v>
      </c>
      <c r="I133" s="15">
        <f>H133</f>
        <v>82</v>
      </c>
      <c r="J133" s="15">
        <v>1</v>
      </c>
      <c r="K133" s="15"/>
      <c r="L133" s="15" t="str">
        <f>IF(G133*K133&lt;&gt;0, TRUNC(G133*K133,1),"")</f>
        <v/>
      </c>
      <c r="M133" s="15"/>
      <c r="N133" s="15" t="str">
        <f>IF(G133*M133&lt;&gt;0, TRUNC(G133*M133,1),"")</f>
        <v/>
      </c>
      <c r="O133" s="15"/>
      <c r="P133" s="15">
        <f t="shared" si="16"/>
        <v>82</v>
      </c>
      <c r="Q133" s="12"/>
    </row>
    <row r="134" spans="1:31" ht="23.25" customHeight="1" x14ac:dyDescent="0.15">
      <c r="B134" s="13" t="s">
        <v>556</v>
      </c>
      <c r="D134" s="12" t="s">
        <v>557</v>
      </c>
      <c r="E134" s="12"/>
      <c r="F134" s="28"/>
      <c r="G134" s="15"/>
      <c r="H134" s="15"/>
      <c r="I134" s="15">
        <f>TRUNC(SUM(I128:I133))</f>
        <v>1007</v>
      </c>
      <c r="J134" s="15"/>
      <c r="K134" s="15"/>
      <c r="L134" s="15">
        <f>TRUNC(SUM(L128:L133))</f>
        <v>2736</v>
      </c>
      <c r="M134" s="15"/>
      <c r="N134" s="15">
        <f>TRUNC(SUM(N128:N133))</f>
        <v>0</v>
      </c>
      <c r="O134" s="15"/>
      <c r="P134" s="15">
        <f t="shared" si="16"/>
        <v>3743</v>
      </c>
      <c r="Q134" s="12"/>
      <c r="AC134" s="2">
        <f>TRUNC(AE134*옵션!$B$36/100,1)</f>
        <v>82</v>
      </c>
      <c r="AD134" s="2">
        <f>TRUNC(SUM(L128:L132))</f>
        <v>2736</v>
      </c>
      <c r="AE134" s="2">
        <f>TRUNC(SUM(AE128:AE133))</f>
        <v>2736</v>
      </c>
    </row>
    <row r="135" spans="1:31" ht="23.25" customHeight="1" x14ac:dyDescent="0.15">
      <c r="D135" s="12"/>
      <c r="E135" s="12"/>
      <c r="F135" s="28"/>
      <c r="G135" s="15"/>
      <c r="H135" s="15"/>
      <c r="I135" s="15" t="str">
        <f>IF(G135*H135&lt;&gt;0, TRUNC(G135*H135,1),"")</f>
        <v/>
      </c>
      <c r="J135" s="15"/>
      <c r="K135" s="15"/>
      <c r="L135" s="15" t="str">
        <f>IF(G135*K135&lt;&gt;0, TRUNC(G135*K135,1),"")</f>
        <v/>
      </c>
      <c r="M135" s="15"/>
      <c r="N135" s="15" t="str">
        <f>IF(G135*M135&lt;&gt;0, TRUNC(G135*M135,1),"")</f>
        <v/>
      </c>
      <c r="O135" s="15"/>
      <c r="P135" s="15" t="str">
        <f t="shared" si="16"/>
        <v/>
      </c>
      <c r="Q135" s="12"/>
    </row>
    <row r="136" spans="1:31" ht="23.25" customHeight="1" x14ac:dyDescent="0.15">
      <c r="A136" s="13" t="s">
        <v>491</v>
      </c>
      <c r="B136" s="13" t="s">
        <v>543</v>
      </c>
      <c r="C136" s="1" t="s">
        <v>492</v>
      </c>
      <c r="D136" s="108" t="s">
        <v>606</v>
      </c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10"/>
    </row>
    <row r="137" spans="1:31" ht="23.25" customHeight="1" x14ac:dyDescent="0.15">
      <c r="A137" s="13" t="s">
        <v>607</v>
      </c>
      <c r="B137" s="13" t="s">
        <v>493</v>
      </c>
      <c r="C137" s="1" t="s">
        <v>253</v>
      </c>
      <c r="D137" s="12" t="s">
        <v>254</v>
      </c>
      <c r="E137" s="12" t="s">
        <v>255</v>
      </c>
      <c r="F137" s="28" t="s">
        <v>170</v>
      </c>
      <c r="G137" s="15">
        <v>1</v>
      </c>
      <c r="H137" s="15">
        <f>합산자재!H32</f>
        <v>2090</v>
      </c>
      <c r="I137" s="15">
        <f>IF(G137*H137&lt;&gt;0, TRUNC(G137*H137,1),"")</f>
        <v>2090</v>
      </c>
      <c r="J137" s="15">
        <v>1</v>
      </c>
      <c r="K137" s="15">
        <f>합산자재!I32</f>
        <v>0</v>
      </c>
      <c r="L137" s="15" t="str">
        <f>IF(G137*K137&lt;&gt;0, TRUNC(G137*K137,1),"")</f>
        <v/>
      </c>
      <c r="M137" s="15">
        <f>합산자재!J32</f>
        <v>0</v>
      </c>
      <c r="N137" s="15" t="str">
        <f>IF(G137*M137&lt;&gt;0, TRUNC(G137*M137,1),"")</f>
        <v/>
      </c>
      <c r="O137" s="15"/>
      <c r="P137" s="15">
        <f t="shared" ref="P137:P143" si="17">IF(SUM(I137,L137,N137)&lt;&gt;0,TRUNC(SUM(I137,L137,N137),1),"")</f>
        <v>2090</v>
      </c>
      <c r="Q137" s="12"/>
      <c r="AC137" s="2">
        <f>G137*H137</f>
        <v>2090</v>
      </c>
    </row>
    <row r="138" spans="1:31" ht="23.25" customHeight="1" x14ac:dyDescent="0.15">
      <c r="A138" s="13" t="s">
        <v>607</v>
      </c>
      <c r="B138" s="13" t="s">
        <v>493</v>
      </c>
      <c r="C138" s="1" t="s">
        <v>253</v>
      </c>
      <c r="D138" s="12" t="s">
        <v>254</v>
      </c>
      <c r="E138" s="12" t="s">
        <v>255</v>
      </c>
      <c r="F138" s="28" t="s">
        <v>170</v>
      </c>
      <c r="G138" s="15">
        <v>0.1</v>
      </c>
      <c r="H138" s="15">
        <f>합산자재!H32</f>
        <v>2090</v>
      </c>
      <c r="I138" s="15">
        <f>IF(G138*H138&lt;&gt;0, TRUNC(G138*H138,1),"")</f>
        <v>209</v>
      </c>
      <c r="J138" s="15">
        <v>0.1</v>
      </c>
      <c r="K138" s="15">
        <f>합산자재!I32</f>
        <v>0</v>
      </c>
      <c r="L138" s="15" t="str">
        <f>IF(G138*K138&lt;&gt;0, TRUNC(G138*K138,1),"")</f>
        <v/>
      </c>
      <c r="M138" s="15">
        <f>합산자재!J32</f>
        <v>0</v>
      </c>
      <c r="N138" s="15" t="str">
        <f>IF(G138*M138&lt;&gt;0, TRUNC(G138*M138,1),"")</f>
        <v/>
      </c>
      <c r="O138" s="15"/>
      <c r="P138" s="15">
        <f t="shared" si="17"/>
        <v>209</v>
      </c>
      <c r="Q138" s="12"/>
    </row>
    <row r="139" spans="1:31" ht="23.25" customHeight="1" x14ac:dyDescent="0.15">
      <c r="A139" s="13" t="s">
        <v>575</v>
      </c>
      <c r="B139" s="13" t="s">
        <v>493</v>
      </c>
      <c r="C139" s="1" t="s">
        <v>576</v>
      </c>
      <c r="D139" s="12" t="s">
        <v>577</v>
      </c>
      <c r="E139" s="12" t="s">
        <v>578</v>
      </c>
      <c r="F139" s="28" t="s">
        <v>372</v>
      </c>
      <c r="G139" s="15">
        <v>1</v>
      </c>
      <c r="H139" s="15">
        <f>IF(TRUNC((AD139+AC139)/$AD$3,1)*$AD$3-AD139 &lt;0, AC139, TRUNC((AD139+AC139)/$AD$3,1)*$AD$3-AD139)</f>
        <v>41.800000000000182</v>
      </c>
      <c r="I139" s="15">
        <f>H139</f>
        <v>41.800000000000182</v>
      </c>
      <c r="J139" s="15">
        <v>1</v>
      </c>
      <c r="K139" s="15"/>
      <c r="L139" s="15" t="str">
        <f>IF(G139*K139&lt;&gt;0, TRUNC(G139*K139,1),"")</f>
        <v/>
      </c>
      <c r="M139" s="15"/>
      <c r="N139" s="15" t="str">
        <f>IF(G139*M139&lt;&gt;0, TRUNC(G139*M139,1),"")</f>
        <v/>
      </c>
      <c r="O139" s="15"/>
      <c r="P139" s="15">
        <f t="shared" si="17"/>
        <v>41.8</v>
      </c>
      <c r="Q139" s="12"/>
      <c r="AC139" s="2">
        <f>TRUNC(TRUNC(SUM(AC136:AC138))*옵션!$B$33/100,1)</f>
        <v>41.8</v>
      </c>
      <c r="AD139" s="2">
        <f>TRUNC(SUM(I136:I138))+TRUNC(SUM(N136:N138))</f>
        <v>2299</v>
      </c>
    </row>
    <row r="140" spans="1:31" ht="23.25" customHeight="1" x14ac:dyDescent="0.15">
      <c r="A140" s="13" t="s">
        <v>366</v>
      </c>
      <c r="B140" s="13" t="s">
        <v>493</v>
      </c>
      <c r="C140" s="1" t="s">
        <v>345</v>
      </c>
      <c r="D140" s="12" t="s">
        <v>346</v>
      </c>
      <c r="E140" s="12" t="s">
        <v>347</v>
      </c>
      <c r="F140" s="28" t="s">
        <v>348</v>
      </c>
      <c r="G140" s="15">
        <f>일위노임!G62</f>
        <v>8.9999999999999993E-3</v>
      </c>
      <c r="H140" s="15">
        <f>합산자재!H56</f>
        <v>0</v>
      </c>
      <c r="I140" s="15" t="str">
        <f>IF(G140*H140&lt;&gt;0, TRUNC(G140*H140,1),"")</f>
        <v/>
      </c>
      <c r="J140" s="15">
        <v>8.9999999999999993E-3</v>
      </c>
      <c r="K140" s="15">
        <f>합산자재!I56</f>
        <v>273676</v>
      </c>
      <c r="L140" s="15">
        <f>IF(G140*K140&lt;&gt;0, TRUNC(G140*K140,1),"")</f>
        <v>2463</v>
      </c>
      <c r="M140" s="15">
        <f>합산자재!J56</f>
        <v>0</v>
      </c>
      <c r="N140" s="15" t="str">
        <f>IF(G140*M140&lt;&gt;0, TRUNC(G140*M140,1),"")</f>
        <v/>
      </c>
      <c r="O140" s="15"/>
      <c r="P140" s="15">
        <f t="shared" si="17"/>
        <v>2463</v>
      </c>
      <c r="Q140" s="12"/>
      <c r="AE140" s="2">
        <f>L140</f>
        <v>2463</v>
      </c>
    </row>
    <row r="141" spans="1:31" ht="23.25" customHeight="1" x14ac:dyDescent="0.15">
      <c r="A141" s="13" t="s">
        <v>552</v>
      </c>
      <c r="B141" s="13" t="s">
        <v>493</v>
      </c>
      <c r="C141" s="1" t="s">
        <v>553</v>
      </c>
      <c r="D141" s="12" t="s">
        <v>554</v>
      </c>
      <c r="E141" s="12" t="s">
        <v>555</v>
      </c>
      <c r="F141" s="28" t="s">
        <v>372</v>
      </c>
      <c r="G141" s="15">
        <v>1</v>
      </c>
      <c r="H141" s="15">
        <f>IF(TRUNC((AD142+AC142)/$AE$3,1)*$AE$3-AD142 &lt;0, AC142, TRUNC((AD142+AC142)/$AE$3,1)*$AE$3-AD142)</f>
        <v>73.800000000000182</v>
      </c>
      <c r="I141" s="15">
        <f>H141</f>
        <v>73.800000000000182</v>
      </c>
      <c r="J141" s="15">
        <v>1</v>
      </c>
      <c r="K141" s="15"/>
      <c r="L141" s="15" t="str">
        <f>IF(G141*K141&lt;&gt;0, TRUNC(G141*K141,1),"")</f>
        <v/>
      </c>
      <c r="M141" s="15"/>
      <c r="N141" s="15" t="str">
        <f>IF(G141*M141&lt;&gt;0, TRUNC(G141*M141,1),"")</f>
        <v/>
      </c>
      <c r="O141" s="15"/>
      <c r="P141" s="15">
        <f t="shared" si="17"/>
        <v>73.8</v>
      </c>
      <c r="Q141" s="12"/>
    </row>
    <row r="142" spans="1:31" ht="23.25" customHeight="1" x14ac:dyDescent="0.15">
      <c r="B142" s="13" t="s">
        <v>556</v>
      </c>
      <c r="D142" s="12" t="s">
        <v>557</v>
      </c>
      <c r="E142" s="12"/>
      <c r="F142" s="28"/>
      <c r="G142" s="15"/>
      <c r="H142" s="15"/>
      <c r="I142" s="15">
        <f>TRUNC(SUM(I136:I141))</f>
        <v>2414</v>
      </c>
      <c r="J142" s="15"/>
      <c r="K142" s="15"/>
      <c r="L142" s="15">
        <f>TRUNC(SUM(L136:L141))</f>
        <v>2463</v>
      </c>
      <c r="M142" s="15"/>
      <c r="N142" s="15">
        <f>TRUNC(SUM(N136:N141))</f>
        <v>0</v>
      </c>
      <c r="O142" s="15"/>
      <c r="P142" s="15">
        <f t="shared" si="17"/>
        <v>4877</v>
      </c>
      <c r="Q142" s="12"/>
      <c r="AC142" s="2">
        <f>TRUNC(AE142*옵션!$B$36/100,1)</f>
        <v>73.8</v>
      </c>
      <c r="AD142" s="2">
        <f>TRUNC(SUM(L136:L140))</f>
        <v>2463</v>
      </c>
      <c r="AE142" s="2">
        <f>TRUNC(SUM(AE136:AE141))</f>
        <v>2463</v>
      </c>
    </row>
    <row r="143" spans="1:31" ht="23.25" customHeight="1" x14ac:dyDescent="0.15">
      <c r="D143" s="12"/>
      <c r="E143" s="12"/>
      <c r="F143" s="28"/>
      <c r="G143" s="15"/>
      <c r="H143" s="15"/>
      <c r="I143" s="15" t="str">
        <f>IF(G143*H143&lt;&gt;0, TRUNC(G143*H143,1),"")</f>
        <v/>
      </c>
      <c r="J143" s="15"/>
      <c r="K143" s="15"/>
      <c r="L143" s="15" t="str">
        <f>IF(G143*K143&lt;&gt;0, TRUNC(G143*K143,1),"")</f>
        <v/>
      </c>
      <c r="M143" s="15"/>
      <c r="N143" s="15" t="str">
        <f>IF(G143*M143&lt;&gt;0, TRUNC(G143*M143,1),"")</f>
        <v/>
      </c>
      <c r="O143" s="15"/>
      <c r="P143" s="15" t="str">
        <f t="shared" si="17"/>
        <v/>
      </c>
      <c r="Q143" s="12"/>
    </row>
    <row r="144" spans="1:31" ht="23.25" customHeight="1" x14ac:dyDescent="0.15">
      <c r="A144" s="13" t="s">
        <v>494</v>
      </c>
      <c r="B144" s="13" t="s">
        <v>543</v>
      </c>
      <c r="C144" s="1" t="s">
        <v>495</v>
      </c>
      <c r="D144" s="108" t="s">
        <v>608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10"/>
    </row>
    <row r="145" spans="1:31" ht="23.25" customHeight="1" x14ac:dyDescent="0.15">
      <c r="A145" s="13" t="s">
        <v>609</v>
      </c>
      <c r="B145" s="13" t="s">
        <v>496</v>
      </c>
      <c r="C145" s="1" t="s">
        <v>257</v>
      </c>
      <c r="D145" s="12" t="s">
        <v>258</v>
      </c>
      <c r="E145" s="12" t="s">
        <v>259</v>
      </c>
      <c r="F145" s="28" t="s">
        <v>170</v>
      </c>
      <c r="G145" s="15">
        <v>1</v>
      </c>
      <c r="H145" s="15">
        <f>합산자재!H33</f>
        <v>9566</v>
      </c>
      <c r="I145" s="15">
        <f>IF(G145*H145&lt;&gt;0, TRUNC(G145*H145,1),"")</f>
        <v>9566</v>
      </c>
      <c r="J145" s="15">
        <v>1</v>
      </c>
      <c r="K145" s="15">
        <f>합산자재!I33</f>
        <v>0</v>
      </c>
      <c r="L145" s="15" t="str">
        <f>IF(G145*K145&lt;&gt;0, TRUNC(G145*K145,1),"")</f>
        <v/>
      </c>
      <c r="M145" s="15">
        <f>합산자재!J33</f>
        <v>0</v>
      </c>
      <c r="N145" s="15" t="str">
        <f>IF(G145*M145&lt;&gt;0, TRUNC(G145*M145,1),"")</f>
        <v/>
      </c>
      <c r="O145" s="15"/>
      <c r="P145" s="15">
        <f t="shared" ref="P145:P151" si="18">IF(SUM(I145,L145,N145)&lt;&gt;0,TRUNC(SUM(I145,L145,N145),1),"")</f>
        <v>9566</v>
      </c>
      <c r="Q145" s="12"/>
      <c r="AC145" s="2">
        <f>G145*H145</f>
        <v>9566</v>
      </c>
    </row>
    <row r="146" spans="1:31" ht="23.25" customHeight="1" x14ac:dyDescent="0.15">
      <c r="A146" s="13" t="s">
        <v>609</v>
      </c>
      <c r="B146" s="13" t="s">
        <v>496</v>
      </c>
      <c r="C146" s="1" t="s">
        <v>257</v>
      </c>
      <c r="D146" s="12" t="s">
        <v>258</v>
      </c>
      <c r="E146" s="12" t="s">
        <v>259</v>
      </c>
      <c r="F146" s="28" t="s">
        <v>170</v>
      </c>
      <c r="G146" s="15">
        <v>0.05</v>
      </c>
      <c r="H146" s="15">
        <f>합산자재!H33</f>
        <v>9566</v>
      </c>
      <c r="I146" s="15">
        <f>IF(G146*H146&lt;&gt;0, TRUNC(G146*H146,1),"")</f>
        <v>478.3</v>
      </c>
      <c r="J146" s="15">
        <v>0.05</v>
      </c>
      <c r="K146" s="15">
        <f>합산자재!I33</f>
        <v>0</v>
      </c>
      <c r="L146" s="15" t="str">
        <f>IF(G146*K146&lt;&gt;0, TRUNC(G146*K146,1),"")</f>
        <v/>
      </c>
      <c r="M146" s="15">
        <f>합산자재!J33</f>
        <v>0</v>
      </c>
      <c r="N146" s="15" t="str">
        <f>IF(G146*M146&lt;&gt;0, TRUNC(G146*M146,1),"")</f>
        <v/>
      </c>
      <c r="O146" s="15"/>
      <c r="P146" s="15">
        <f t="shared" si="18"/>
        <v>478.3</v>
      </c>
      <c r="Q146" s="12"/>
    </row>
    <row r="147" spans="1:31" ht="23.25" customHeight="1" x14ac:dyDescent="0.15">
      <c r="A147" s="13" t="s">
        <v>575</v>
      </c>
      <c r="B147" s="13" t="s">
        <v>496</v>
      </c>
      <c r="C147" s="1" t="s">
        <v>576</v>
      </c>
      <c r="D147" s="12" t="s">
        <v>577</v>
      </c>
      <c r="E147" s="12" t="s">
        <v>578</v>
      </c>
      <c r="F147" s="28" t="s">
        <v>372</v>
      </c>
      <c r="G147" s="15">
        <v>1</v>
      </c>
      <c r="H147" s="15">
        <f>IF(TRUNC((AD147+AC147)/$AD$3,1)*$AD$3-AD147 &lt;0, AC147, TRUNC((AD147+AC147)/$AD$3,1)*$AD$3-AD147)</f>
        <v>191.29999999999927</v>
      </c>
      <c r="I147" s="15">
        <f>H147</f>
        <v>191.29999999999927</v>
      </c>
      <c r="J147" s="15">
        <v>1</v>
      </c>
      <c r="K147" s="15"/>
      <c r="L147" s="15" t="str">
        <f>IF(G147*K147&lt;&gt;0, TRUNC(G147*K147,1),"")</f>
        <v/>
      </c>
      <c r="M147" s="15"/>
      <c r="N147" s="15" t="str">
        <f>IF(G147*M147&lt;&gt;0, TRUNC(G147*M147,1),"")</f>
        <v/>
      </c>
      <c r="O147" s="15"/>
      <c r="P147" s="15">
        <f t="shared" si="18"/>
        <v>191.2</v>
      </c>
      <c r="Q147" s="12"/>
      <c r="AC147" s="2">
        <f>TRUNC(TRUNC(SUM(AC144:AC146))*옵션!$B$33/100,1)</f>
        <v>191.3</v>
      </c>
      <c r="AD147" s="2">
        <f>TRUNC(SUM(I144:I146))+TRUNC(SUM(N144:N146))</f>
        <v>10044</v>
      </c>
    </row>
    <row r="148" spans="1:31" ht="23.25" customHeight="1" x14ac:dyDescent="0.15">
      <c r="A148" s="13" t="s">
        <v>402</v>
      </c>
      <c r="B148" s="13" t="s">
        <v>496</v>
      </c>
      <c r="C148" s="1" t="s">
        <v>349</v>
      </c>
      <c r="D148" s="12" t="s">
        <v>346</v>
      </c>
      <c r="E148" s="12" t="s">
        <v>350</v>
      </c>
      <c r="F148" s="28" t="s">
        <v>348</v>
      </c>
      <c r="G148" s="15">
        <f>일위노임!G65</f>
        <v>4.9000000000000002E-2</v>
      </c>
      <c r="H148" s="15">
        <f>합산자재!H57</f>
        <v>0</v>
      </c>
      <c r="I148" s="15" t="str">
        <f>IF(G148*H148&lt;&gt;0, TRUNC(G148*H148,1),"")</f>
        <v/>
      </c>
      <c r="J148" s="15">
        <v>4.9000000000000002E-2</v>
      </c>
      <c r="K148" s="15">
        <f>합산자재!I57</f>
        <v>304156</v>
      </c>
      <c r="L148" s="15">
        <f>IF(G148*K148&lt;&gt;0, TRUNC(G148*K148,1),"")</f>
        <v>14903.6</v>
      </c>
      <c r="M148" s="15">
        <f>합산자재!J57</f>
        <v>0</v>
      </c>
      <c r="N148" s="15" t="str">
        <f>IF(G148*M148&lt;&gt;0, TRUNC(G148*M148,1),"")</f>
        <v/>
      </c>
      <c r="O148" s="15"/>
      <c r="P148" s="15">
        <f t="shared" si="18"/>
        <v>14903.6</v>
      </c>
      <c r="Q148" s="12"/>
      <c r="AE148" s="2">
        <f>L148</f>
        <v>14903.6</v>
      </c>
    </row>
    <row r="149" spans="1:31" ht="23.25" customHeight="1" x14ac:dyDescent="0.15">
      <c r="A149" s="13" t="s">
        <v>552</v>
      </c>
      <c r="B149" s="13" t="s">
        <v>496</v>
      </c>
      <c r="C149" s="1" t="s">
        <v>553</v>
      </c>
      <c r="D149" s="12" t="s">
        <v>554</v>
      </c>
      <c r="E149" s="12" t="s">
        <v>555</v>
      </c>
      <c r="F149" s="28" t="s">
        <v>372</v>
      </c>
      <c r="G149" s="15">
        <v>1</v>
      </c>
      <c r="H149" s="15">
        <f>IF(TRUNC((AD150+AC150)/$AE$3,1)*$AE$3-AD150 &lt;0, AC150, TRUNC((AD150+AC150)/$AE$3,1)*$AE$3-AD150)</f>
        <v>447</v>
      </c>
      <c r="I149" s="15">
        <f>H149</f>
        <v>447</v>
      </c>
      <c r="J149" s="15">
        <v>1</v>
      </c>
      <c r="K149" s="15"/>
      <c r="L149" s="15" t="str">
        <f>IF(G149*K149&lt;&gt;0, TRUNC(G149*K149,1),"")</f>
        <v/>
      </c>
      <c r="M149" s="15"/>
      <c r="N149" s="15" t="str">
        <f>IF(G149*M149&lt;&gt;0, TRUNC(G149*M149,1),"")</f>
        <v/>
      </c>
      <c r="O149" s="15"/>
      <c r="P149" s="15">
        <f t="shared" si="18"/>
        <v>447</v>
      </c>
      <c r="Q149" s="12"/>
    </row>
    <row r="150" spans="1:31" ht="23.25" customHeight="1" x14ac:dyDescent="0.15">
      <c r="B150" s="13" t="s">
        <v>556</v>
      </c>
      <c r="D150" s="12" t="s">
        <v>557</v>
      </c>
      <c r="E150" s="12"/>
      <c r="F150" s="28"/>
      <c r="G150" s="15"/>
      <c r="H150" s="15"/>
      <c r="I150" s="15">
        <f>TRUNC(SUM(I144:I149))</f>
        <v>10682</v>
      </c>
      <c r="J150" s="15"/>
      <c r="K150" s="15"/>
      <c r="L150" s="15">
        <f>TRUNC(SUM(L144:L149))</f>
        <v>14903</v>
      </c>
      <c r="M150" s="15"/>
      <c r="N150" s="15">
        <f>TRUNC(SUM(N144:N149))</f>
        <v>0</v>
      </c>
      <c r="O150" s="15"/>
      <c r="P150" s="15">
        <f t="shared" si="18"/>
        <v>25585</v>
      </c>
      <c r="Q150" s="12"/>
      <c r="AC150" s="2">
        <f>TRUNC(AE150*옵션!$B$36/100,1)</f>
        <v>447</v>
      </c>
      <c r="AD150" s="2">
        <f>TRUNC(SUM(L144:L148))</f>
        <v>14903</v>
      </c>
      <c r="AE150" s="2">
        <f>TRUNC(SUM(AE144:AE149))</f>
        <v>14903</v>
      </c>
    </row>
    <row r="151" spans="1:31" ht="23.25" customHeight="1" x14ac:dyDescent="0.15">
      <c r="D151" s="12"/>
      <c r="E151" s="12"/>
      <c r="F151" s="28"/>
      <c r="G151" s="15"/>
      <c r="H151" s="15"/>
      <c r="I151" s="15" t="str">
        <f>IF(G151*H151&lt;&gt;0, TRUNC(G151*H151,1),"")</f>
        <v/>
      </c>
      <c r="J151" s="15"/>
      <c r="K151" s="15"/>
      <c r="L151" s="15" t="str">
        <f>IF(G151*K151&lt;&gt;0, TRUNC(G151*K151,1),"")</f>
        <v/>
      </c>
      <c r="M151" s="15"/>
      <c r="N151" s="15" t="str">
        <f>IF(G151*M151&lt;&gt;0, TRUNC(G151*M151,1),"")</f>
        <v/>
      </c>
      <c r="O151" s="15"/>
      <c r="P151" s="15" t="str">
        <f t="shared" si="18"/>
        <v/>
      </c>
      <c r="Q151" s="12"/>
    </row>
    <row r="152" spans="1:31" ht="23.25" customHeight="1" x14ac:dyDescent="0.15">
      <c r="A152" s="13" t="s">
        <v>497</v>
      </c>
      <c r="B152" s="13" t="s">
        <v>543</v>
      </c>
      <c r="C152" s="1" t="s">
        <v>498</v>
      </c>
      <c r="D152" s="108" t="s">
        <v>610</v>
      </c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10"/>
    </row>
    <row r="153" spans="1:31" ht="23.25" customHeight="1" x14ac:dyDescent="0.15">
      <c r="A153" s="13" t="s">
        <v>611</v>
      </c>
      <c r="B153" s="13" t="s">
        <v>499</v>
      </c>
      <c r="C153" s="1" t="s">
        <v>261</v>
      </c>
      <c r="D153" s="12" t="s">
        <v>262</v>
      </c>
      <c r="E153" s="12" t="s">
        <v>263</v>
      </c>
      <c r="F153" s="28" t="s">
        <v>176</v>
      </c>
      <c r="G153" s="15">
        <v>1</v>
      </c>
      <c r="H153" s="15">
        <f>합산자재!H34</f>
        <v>2440</v>
      </c>
      <c r="I153" s="15">
        <f>IF(G153*H153&lt;&gt;0, TRUNC(G153*H153,1),"")</f>
        <v>2440</v>
      </c>
      <c r="J153" s="15">
        <v>1</v>
      </c>
      <c r="K153" s="15">
        <f>합산자재!I34</f>
        <v>0</v>
      </c>
      <c r="L153" s="15" t="str">
        <f>IF(G153*K153&lt;&gt;0, TRUNC(G153*K153,1),"")</f>
        <v/>
      </c>
      <c r="M153" s="15">
        <f>합산자재!J34</f>
        <v>0</v>
      </c>
      <c r="N153" s="15" t="str">
        <f>IF(G153*M153&lt;&gt;0, TRUNC(G153*M153,1),"")</f>
        <v/>
      </c>
      <c r="O153" s="15"/>
      <c r="P153" s="15">
        <f>IF(SUM(I153,L153,N153)&lt;&gt;0,TRUNC(SUM(I153,L153,N153),1),"")</f>
        <v>2440</v>
      </c>
      <c r="Q153" s="12"/>
    </row>
    <row r="154" spans="1:31" ht="23.25" customHeight="1" x14ac:dyDescent="0.15">
      <c r="A154" s="13" t="s">
        <v>366</v>
      </c>
      <c r="B154" s="13" t="s">
        <v>499</v>
      </c>
      <c r="C154" s="1" t="s">
        <v>345</v>
      </c>
      <c r="D154" s="12" t="s">
        <v>346</v>
      </c>
      <c r="E154" s="12" t="s">
        <v>347</v>
      </c>
      <c r="F154" s="28" t="s">
        <v>348</v>
      </c>
      <c r="G154" s="15">
        <f>일위노임!G68</f>
        <v>8.5000000000000006E-2</v>
      </c>
      <c r="H154" s="15">
        <f>합산자재!H56</f>
        <v>0</v>
      </c>
      <c r="I154" s="15" t="str">
        <f>IF(G154*H154&lt;&gt;0, TRUNC(G154*H154,1),"")</f>
        <v/>
      </c>
      <c r="J154" s="15">
        <v>8.5000000000000006E-2</v>
      </c>
      <c r="K154" s="15">
        <f>합산자재!I56</f>
        <v>273676</v>
      </c>
      <c r="L154" s="15">
        <f>IF(G154*K154&lt;&gt;0, TRUNC(G154*K154,1),"")</f>
        <v>23262.400000000001</v>
      </c>
      <c r="M154" s="15">
        <f>합산자재!J56</f>
        <v>0</v>
      </c>
      <c r="N154" s="15" t="str">
        <f>IF(G154*M154&lt;&gt;0, TRUNC(G154*M154,1),"")</f>
        <v/>
      </c>
      <c r="O154" s="15"/>
      <c r="P154" s="15">
        <f>IF(SUM(I154,L154,N154)&lt;&gt;0,TRUNC(SUM(I154,L154,N154),1),"")</f>
        <v>23262.400000000001</v>
      </c>
      <c r="Q154" s="12"/>
      <c r="AE154" s="2">
        <f>L154</f>
        <v>23262.400000000001</v>
      </c>
    </row>
    <row r="155" spans="1:31" ht="23.25" customHeight="1" x14ac:dyDescent="0.15">
      <c r="A155" s="13" t="s">
        <v>552</v>
      </c>
      <c r="B155" s="13" t="s">
        <v>499</v>
      </c>
      <c r="C155" s="1" t="s">
        <v>553</v>
      </c>
      <c r="D155" s="12" t="s">
        <v>554</v>
      </c>
      <c r="E155" s="12" t="s">
        <v>555</v>
      </c>
      <c r="F155" s="28" t="s">
        <v>372</v>
      </c>
      <c r="G155" s="15">
        <v>1</v>
      </c>
      <c r="H155" s="15">
        <f>IF(TRUNC((AD156+AC156)/$AE$3,1)*$AE$3-AD156 &lt;0, AC156, TRUNC((AD156+AC156)/$AE$3,1)*$AE$3-AD156)</f>
        <v>697.79999999999927</v>
      </c>
      <c r="I155" s="15">
        <f>H155</f>
        <v>697.79999999999927</v>
      </c>
      <c r="J155" s="15">
        <v>1</v>
      </c>
      <c r="K155" s="15"/>
      <c r="L155" s="15" t="str">
        <f>IF(G155*K155&lt;&gt;0, TRUNC(G155*K155,1),"")</f>
        <v/>
      </c>
      <c r="M155" s="15"/>
      <c r="N155" s="15" t="str">
        <f>IF(G155*M155&lt;&gt;0, TRUNC(G155*M155,1),"")</f>
        <v/>
      </c>
      <c r="O155" s="15"/>
      <c r="P155" s="15">
        <f>IF(SUM(I155,L155,N155)&lt;&gt;0,TRUNC(SUM(I155,L155,N155),1),"")</f>
        <v>697.7</v>
      </c>
      <c r="Q155" s="12"/>
    </row>
    <row r="156" spans="1:31" ht="23.25" customHeight="1" x14ac:dyDescent="0.15">
      <c r="B156" s="13" t="s">
        <v>556</v>
      </c>
      <c r="D156" s="12" t="s">
        <v>557</v>
      </c>
      <c r="E156" s="12"/>
      <c r="F156" s="28"/>
      <c r="G156" s="15"/>
      <c r="H156" s="15"/>
      <c r="I156" s="15">
        <f>TRUNC(SUM(I152:I155))</f>
        <v>3137</v>
      </c>
      <c r="J156" s="15"/>
      <c r="K156" s="15"/>
      <c r="L156" s="15">
        <f>TRUNC(SUM(L152:L155))</f>
        <v>23262</v>
      </c>
      <c r="M156" s="15"/>
      <c r="N156" s="15">
        <f>TRUNC(SUM(N152:N155))</f>
        <v>0</v>
      </c>
      <c r="O156" s="15"/>
      <c r="P156" s="15">
        <f>IF(SUM(I156,L156,N156)&lt;&gt;0,TRUNC(SUM(I156,L156,N156),1),"")</f>
        <v>26399</v>
      </c>
      <c r="Q156" s="12"/>
      <c r="AC156" s="2">
        <f>TRUNC(AE156*옵션!$B$36/100,1)</f>
        <v>697.8</v>
      </c>
      <c r="AD156" s="2">
        <f>TRUNC(SUM(L152:L154))</f>
        <v>23262</v>
      </c>
      <c r="AE156" s="2">
        <f>TRUNC(SUM(AE152:AE155))</f>
        <v>23262</v>
      </c>
    </row>
    <row r="157" spans="1:31" ht="23.25" customHeight="1" x14ac:dyDescent="0.15">
      <c r="D157" s="12"/>
      <c r="E157" s="12"/>
      <c r="F157" s="28"/>
      <c r="G157" s="15"/>
      <c r="H157" s="15"/>
      <c r="I157" s="15" t="str">
        <f>IF(G157*H157&lt;&gt;0, TRUNC(G157*H157,1),"")</f>
        <v/>
      </c>
      <c r="J157" s="15"/>
      <c r="K157" s="15"/>
      <c r="L157" s="15" t="str">
        <f>IF(G157*K157&lt;&gt;0, TRUNC(G157*K157,1),"")</f>
        <v/>
      </c>
      <c r="M157" s="15"/>
      <c r="N157" s="15" t="str">
        <f>IF(G157*M157&lt;&gt;0, TRUNC(G157*M157,1),"")</f>
        <v/>
      </c>
      <c r="O157" s="15"/>
      <c r="P157" s="15" t="str">
        <f>IF(SUM(I157,L157,N157)&lt;&gt;0,TRUNC(SUM(I157,L157,N157),1),"")</f>
        <v/>
      </c>
      <c r="Q157" s="12"/>
    </row>
    <row r="158" spans="1:31" ht="23.25" customHeight="1" x14ac:dyDescent="0.15">
      <c r="A158" s="13" t="s">
        <v>500</v>
      </c>
      <c r="B158" s="13" t="s">
        <v>543</v>
      </c>
      <c r="C158" s="1" t="s">
        <v>501</v>
      </c>
      <c r="D158" s="108" t="s">
        <v>612</v>
      </c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10"/>
    </row>
    <row r="159" spans="1:31" ht="23.25" customHeight="1" x14ac:dyDescent="0.15">
      <c r="A159" s="13" t="s">
        <v>613</v>
      </c>
      <c r="B159" s="13" t="s">
        <v>502</v>
      </c>
      <c r="C159" s="1" t="s">
        <v>266</v>
      </c>
      <c r="D159" s="12" t="s">
        <v>267</v>
      </c>
      <c r="E159" s="12" t="s">
        <v>268</v>
      </c>
      <c r="F159" s="28" t="s">
        <v>176</v>
      </c>
      <c r="G159" s="15">
        <v>1</v>
      </c>
      <c r="H159" s="15">
        <f>합산자재!H35</f>
        <v>1411</v>
      </c>
      <c r="I159" s="15">
        <f>IF(G159*H159&lt;&gt;0, TRUNC(G159*H159,1),"")</f>
        <v>1411</v>
      </c>
      <c r="J159" s="15">
        <v>1</v>
      </c>
      <c r="K159" s="15">
        <f>합산자재!I35</f>
        <v>0</v>
      </c>
      <c r="L159" s="15" t="str">
        <f>IF(G159*K159&lt;&gt;0, TRUNC(G159*K159,1),"")</f>
        <v/>
      </c>
      <c r="M159" s="15">
        <f>합산자재!J35</f>
        <v>0</v>
      </c>
      <c r="N159" s="15" t="str">
        <f>IF(G159*M159&lt;&gt;0, TRUNC(G159*M159,1),"")</f>
        <v/>
      </c>
      <c r="O159" s="15"/>
      <c r="P159" s="15">
        <f>IF(SUM(I159,L159,N159)&lt;&gt;0,TRUNC(SUM(I159,L159,N159),1),"")</f>
        <v>1411</v>
      </c>
      <c r="Q159" s="12"/>
    </row>
    <row r="160" spans="1:31" ht="23.25" customHeight="1" x14ac:dyDescent="0.15">
      <c r="A160" s="13" t="s">
        <v>366</v>
      </c>
      <c r="B160" s="13" t="s">
        <v>502</v>
      </c>
      <c r="C160" s="1" t="s">
        <v>345</v>
      </c>
      <c r="D160" s="12" t="s">
        <v>346</v>
      </c>
      <c r="E160" s="12" t="s">
        <v>347</v>
      </c>
      <c r="F160" s="28" t="s">
        <v>348</v>
      </c>
      <c r="G160" s="15">
        <f>일위노임!G71</f>
        <v>0.08</v>
      </c>
      <c r="H160" s="15">
        <f>합산자재!H56</f>
        <v>0</v>
      </c>
      <c r="I160" s="15" t="str">
        <f>IF(G160*H160&lt;&gt;0, TRUNC(G160*H160,1),"")</f>
        <v/>
      </c>
      <c r="J160" s="15">
        <v>0.08</v>
      </c>
      <c r="K160" s="15">
        <f>합산자재!I56</f>
        <v>273676</v>
      </c>
      <c r="L160" s="15">
        <f>IF(G160*K160&lt;&gt;0, TRUNC(G160*K160,1),"")</f>
        <v>21894</v>
      </c>
      <c r="M160" s="15">
        <f>합산자재!J56</f>
        <v>0</v>
      </c>
      <c r="N160" s="15" t="str">
        <f>IF(G160*M160&lt;&gt;0, TRUNC(G160*M160,1),"")</f>
        <v/>
      </c>
      <c r="O160" s="15"/>
      <c r="P160" s="15">
        <f>IF(SUM(I160,L160,N160)&lt;&gt;0,TRUNC(SUM(I160,L160,N160),1),"")</f>
        <v>21894</v>
      </c>
      <c r="Q160" s="12"/>
      <c r="AE160" s="2">
        <f>L160</f>
        <v>21894</v>
      </c>
    </row>
    <row r="161" spans="1:31" ht="23.25" customHeight="1" x14ac:dyDescent="0.15">
      <c r="A161" s="13" t="s">
        <v>552</v>
      </c>
      <c r="B161" s="13" t="s">
        <v>502</v>
      </c>
      <c r="C161" s="1" t="s">
        <v>553</v>
      </c>
      <c r="D161" s="12" t="s">
        <v>554</v>
      </c>
      <c r="E161" s="12" t="s">
        <v>555</v>
      </c>
      <c r="F161" s="28" t="s">
        <v>372</v>
      </c>
      <c r="G161" s="15">
        <v>1</v>
      </c>
      <c r="H161" s="15">
        <f>IF(TRUNC((AD162+AC162)/$AE$3,1)*$AE$3-AD162 &lt;0, AC162, TRUNC((AD162+AC162)/$AE$3,1)*$AE$3-AD162)</f>
        <v>656.79999999999927</v>
      </c>
      <c r="I161" s="15">
        <f>H161</f>
        <v>656.79999999999927</v>
      </c>
      <c r="J161" s="15">
        <v>1</v>
      </c>
      <c r="K161" s="15"/>
      <c r="L161" s="15" t="str">
        <f>IF(G161*K161&lt;&gt;0, TRUNC(G161*K161,1),"")</f>
        <v/>
      </c>
      <c r="M161" s="15"/>
      <c r="N161" s="15" t="str">
        <f>IF(G161*M161&lt;&gt;0, TRUNC(G161*M161,1),"")</f>
        <v/>
      </c>
      <c r="O161" s="15"/>
      <c r="P161" s="15">
        <f>IF(SUM(I161,L161,N161)&lt;&gt;0,TRUNC(SUM(I161,L161,N161),1),"")</f>
        <v>656.7</v>
      </c>
      <c r="Q161" s="12"/>
    </row>
    <row r="162" spans="1:31" ht="23.25" customHeight="1" x14ac:dyDescent="0.15">
      <c r="B162" s="13" t="s">
        <v>556</v>
      </c>
      <c r="D162" s="12" t="s">
        <v>557</v>
      </c>
      <c r="E162" s="12"/>
      <c r="F162" s="28"/>
      <c r="G162" s="15"/>
      <c r="H162" s="15"/>
      <c r="I162" s="15">
        <f>TRUNC(SUM(I158:I161))</f>
        <v>2067</v>
      </c>
      <c r="J162" s="15"/>
      <c r="K162" s="15"/>
      <c r="L162" s="15">
        <f>TRUNC(SUM(L158:L161))</f>
        <v>21894</v>
      </c>
      <c r="M162" s="15"/>
      <c r="N162" s="15">
        <f>TRUNC(SUM(N158:N161))</f>
        <v>0</v>
      </c>
      <c r="O162" s="15"/>
      <c r="P162" s="15">
        <f>IF(SUM(I162,L162,N162)&lt;&gt;0,TRUNC(SUM(I162,L162,N162),1),"")</f>
        <v>23961</v>
      </c>
      <c r="Q162" s="12"/>
      <c r="AC162" s="2">
        <f>TRUNC(AE162*옵션!$B$36/100,1)</f>
        <v>656.8</v>
      </c>
      <c r="AD162" s="2">
        <f>TRUNC(SUM(L158:L160))</f>
        <v>21894</v>
      </c>
      <c r="AE162" s="2">
        <f>TRUNC(SUM(AE158:AE161))</f>
        <v>21894</v>
      </c>
    </row>
    <row r="163" spans="1:31" ht="23.25" customHeight="1" x14ac:dyDescent="0.15">
      <c r="D163" s="12"/>
      <c r="E163" s="12"/>
      <c r="F163" s="28"/>
      <c r="G163" s="15"/>
      <c r="H163" s="15"/>
      <c r="I163" s="15" t="str">
        <f>IF(G163*H163&lt;&gt;0, TRUNC(G163*H163,1),"")</f>
        <v/>
      </c>
      <c r="J163" s="15"/>
      <c r="K163" s="15"/>
      <c r="L163" s="15" t="str">
        <f>IF(G163*K163&lt;&gt;0, TRUNC(G163*K163,1),"")</f>
        <v/>
      </c>
      <c r="M163" s="15"/>
      <c r="N163" s="15" t="str">
        <f>IF(G163*M163&lt;&gt;0, TRUNC(G163*M163,1),"")</f>
        <v/>
      </c>
      <c r="O163" s="15"/>
      <c r="P163" s="15" t="str">
        <f>IF(SUM(I163,L163,N163)&lt;&gt;0,TRUNC(SUM(I163,L163,N163),1),"")</f>
        <v/>
      </c>
      <c r="Q163" s="12"/>
    </row>
    <row r="164" spans="1:31" ht="23.25" customHeight="1" x14ac:dyDescent="0.15">
      <c r="A164" s="13" t="s">
        <v>503</v>
      </c>
      <c r="B164" s="13" t="s">
        <v>543</v>
      </c>
      <c r="C164" s="1" t="s">
        <v>504</v>
      </c>
      <c r="D164" s="108" t="s">
        <v>614</v>
      </c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10"/>
    </row>
    <row r="165" spans="1:31" ht="23.25" customHeight="1" x14ac:dyDescent="0.15">
      <c r="A165" s="13" t="s">
        <v>615</v>
      </c>
      <c r="B165" s="13" t="s">
        <v>505</v>
      </c>
      <c r="C165" s="1" t="s">
        <v>270</v>
      </c>
      <c r="D165" s="12" t="s">
        <v>271</v>
      </c>
      <c r="E165" s="12" t="s">
        <v>268</v>
      </c>
      <c r="F165" s="28" t="s">
        <v>176</v>
      </c>
      <c r="G165" s="15">
        <v>1</v>
      </c>
      <c r="H165" s="15">
        <f>합산자재!H36</f>
        <v>2163</v>
      </c>
      <c r="I165" s="15">
        <f>IF(G165*H165&lt;&gt;0, TRUNC(G165*H165,1),"")</f>
        <v>2163</v>
      </c>
      <c r="J165" s="15">
        <v>1</v>
      </c>
      <c r="K165" s="15">
        <f>합산자재!I36</f>
        <v>0</v>
      </c>
      <c r="L165" s="15" t="str">
        <f>IF(G165*K165&lt;&gt;0, TRUNC(G165*K165,1),"")</f>
        <v/>
      </c>
      <c r="M165" s="15">
        <f>합산자재!J36</f>
        <v>0</v>
      </c>
      <c r="N165" s="15" t="str">
        <f>IF(G165*M165&lt;&gt;0, TRUNC(G165*M165,1),"")</f>
        <v/>
      </c>
      <c r="O165" s="15"/>
      <c r="P165" s="15">
        <f>IF(SUM(I165,L165,N165)&lt;&gt;0,TRUNC(SUM(I165,L165,N165),1),"")</f>
        <v>2163</v>
      </c>
      <c r="Q165" s="12"/>
    </row>
    <row r="166" spans="1:31" ht="23.25" customHeight="1" x14ac:dyDescent="0.15">
      <c r="A166" s="13" t="s">
        <v>366</v>
      </c>
      <c r="B166" s="13" t="s">
        <v>505</v>
      </c>
      <c r="C166" s="1" t="s">
        <v>345</v>
      </c>
      <c r="D166" s="12" t="s">
        <v>346</v>
      </c>
      <c r="E166" s="12" t="s">
        <v>347</v>
      </c>
      <c r="F166" s="28" t="s">
        <v>348</v>
      </c>
      <c r="G166" s="15">
        <f>일위노임!G74</f>
        <v>0.08</v>
      </c>
      <c r="H166" s="15">
        <f>합산자재!H56</f>
        <v>0</v>
      </c>
      <c r="I166" s="15" t="str">
        <f>IF(G166*H166&lt;&gt;0, TRUNC(G166*H166,1),"")</f>
        <v/>
      </c>
      <c r="J166" s="15">
        <v>0.08</v>
      </c>
      <c r="K166" s="15">
        <f>합산자재!I56</f>
        <v>273676</v>
      </c>
      <c r="L166" s="15">
        <f>IF(G166*K166&lt;&gt;0, TRUNC(G166*K166,1),"")</f>
        <v>21894</v>
      </c>
      <c r="M166" s="15">
        <f>합산자재!J56</f>
        <v>0</v>
      </c>
      <c r="N166" s="15" t="str">
        <f>IF(G166*M166&lt;&gt;0, TRUNC(G166*M166,1),"")</f>
        <v/>
      </c>
      <c r="O166" s="15"/>
      <c r="P166" s="15">
        <f>IF(SUM(I166,L166,N166)&lt;&gt;0,TRUNC(SUM(I166,L166,N166),1),"")</f>
        <v>21894</v>
      </c>
      <c r="Q166" s="12"/>
      <c r="AE166" s="2">
        <f>L166</f>
        <v>21894</v>
      </c>
    </row>
    <row r="167" spans="1:31" ht="23.25" customHeight="1" x14ac:dyDescent="0.15">
      <c r="A167" s="13" t="s">
        <v>552</v>
      </c>
      <c r="B167" s="13" t="s">
        <v>505</v>
      </c>
      <c r="C167" s="1" t="s">
        <v>553</v>
      </c>
      <c r="D167" s="12" t="s">
        <v>554</v>
      </c>
      <c r="E167" s="12" t="s">
        <v>555</v>
      </c>
      <c r="F167" s="28" t="s">
        <v>372</v>
      </c>
      <c r="G167" s="15">
        <v>1</v>
      </c>
      <c r="H167" s="15">
        <f>IF(TRUNC((AD168+AC168)/$AE$3,1)*$AE$3-AD168 &lt;0, AC168, TRUNC((AD168+AC168)/$AE$3,1)*$AE$3-AD168)</f>
        <v>656.79999999999927</v>
      </c>
      <c r="I167" s="15">
        <f>H167</f>
        <v>656.79999999999927</v>
      </c>
      <c r="J167" s="15">
        <v>1</v>
      </c>
      <c r="K167" s="15"/>
      <c r="L167" s="15" t="str">
        <f>IF(G167*K167&lt;&gt;0, TRUNC(G167*K167,1),"")</f>
        <v/>
      </c>
      <c r="M167" s="15"/>
      <c r="N167" s="15" t="str">
        <f>IF(G167*M167&lt;&gt;0, TRUNC(G167*M167,1),"")</f>
        <v/>
      </c>
      <c r="O167" s="15"/>
      <c r="P167" s="15">
        <f>IF(SUM(I167,L167,N167)&lt;&gt;0,TRUNC(SUM(I167,L167,N167),1),"")</f>
        <v>656.7</v>
      </c>
      <c r="Q167" s="12"/>
    </row>
    <row r="168" spans="1:31" ht="23.25" customHeight="1" x14ac:dyDescent="0.15">
      <c r="B168" s="13" t="s">
        <v>556</v>
      </c>
      <c r="D168" s="12" t="s">
        <v>557</v>
      </c>
      <c r="E168" s="12"/>
      <c r="F168" s="28"/>
      <c r="G168" s="15"/>
      <c r="H168" s="15"/>
      <c r="I168" s="15">
        <f>TRUNC(SUM(I164:I167))</f>
        <v>2819</v>
      </c>
      <c r="J168" s="15"/>
      <c r="K168" s="15"/>
      <c r="L168" s="15">
        <f>TRUNC(SUM(L164:L167))</f>
        <v>21894</v>
      </c>
      <c r="M168" s="15"/>
      <c r="N168" s="15">
        <f>TRUNC(SUM(N164:N167))</f>
        <v>0</v>
      </c>
      <c r="O168" s="15"/>
      <c r="P168" s="15">
        <f>IF(SUM(I168,L168,N168)&lt;&gt;0,TRUNC(SUM(I168,L168,N168),1),"")</f>
        <v>24713</v>
      </c>
      <c r="Q168" s="12"/>
      <c r="AC168" s="2">
        <f>TRUNC(AE168*옵션!$B$36/100,1)</f>
        <v>656.8</v>
      </c>
      <c r="AD168" s="2">
        <f>TRUNC(SUM(L164:L166))</f>
        <v>21894</v>
      </c>
      <c r="AE168" s="2">
        <f>TRUNC(SUM(AE164:AE167))</f>
        <v>21894</v>
      </c>
    </row>
    <row r="169" spans="1:31" ht="23.25" customHeight="1" x14ac:dyDescent="0.15">
      <c r="D169" s="12"/>
      <c r="E169" s="12"/>
      <c r="F169" s="28"/>
      <c r="G169" s="15"/>
      <c r="H169" s="15"/>
      <c r="I169" s="15" t="str">
        <f>IF(G169*H169&lt;&gt;0, TRUNC(G169*H169,1),"")</f>
        <v/>
      </c>
      <c r="J169" s="15"/>
      <c r="K169" s="15"/>
      <c r="L169" s="15" t="str">
        <f>IF(G169*K169&lt;&gt;0, TRUNC(G169*K169,1),"")</f>
        <v/>
      </c>
      <c r="M169" s="15"/>
      <c r="N169" s="15" t="str">
        <f>IF(G169*M169&lt;&gt;0, TRUNC(G169*M169,1),"")</f>
        <v/>
      </c>
      <c r="O169" s="15"/>
      <c r="P169" s="15" t="str">
        <f>IF(SUM(I169,L169,N169)&lt;&gt;0,TRUNC(SUM(I169,L169,N169),1),"")</f>
        <v/>
      </c>
      <c r="Q169" s="12"/>
    </row>
    <row r="170" spans="1:31" ht="23.25" customHeight="1" x14ac:dyDescent="0.15">
      <c r="A170" s="13" t="s">
        <v>506</v>
      </c>
      <c r="B170" s="13" t="s">
        <v>543</v>
      </c>
      <c r="C170" s="1" t="s">
        <v>507</v>
      </c>
      <c r="D170" s="108" t="s">
        <v>616</v>
      </c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10"/>
    </row>
    <row r="171" spans="1:31" ht="23.25" customHeight="1" x14ac:dyDescent="0.15">
      <c r="A171" s="13" t="s">
        <v>617</v>
      </c>
      <c r="B171" s="13" t="s">
        <v>508</v>
      </c>
      <c r="C171" s="1" t="s">
        <v>272</v>
      </c>
      <c r="D171" s="12" t="s">
        <v>273</v>
      </c>
      <c r="E171" s="12" t="s">
        <v>274</v>
      </c>
      <c r="F171" s="28" t="s">
        <v>176</v>
      </c>
      <c r="G171" s="15">
        <v>1</v>
      </c>
      <c r="H171" s="15">
        <f>합산자재!H37</f>
        <v>4089</v>
      </c>
      <c r="I171" s="15">
        <f>IF(G171*H171&lt;&gt;0, TRUNC(G171*H171,1),"")</f>
        <v>4089</v>
      </c>
      <c r="J171" s="15">
        <v>1</v>
      </c>
      <c r="K171" s="15">
        <f>합산자재!I37</f>
        <v>0</v>
      </c>
      <c r="L171" s="15" t="str">
        <f>IF(G171*K171&lt;&gt;0, TRUNC(G171*K171,1),"")</f>
        <v/>
      </c>
      <c r="M171" s="15">
        <f>합산자재!J37</f>
        <v>0</v>
      </c>
      <c r="N171" s="15" t="str">
        <f>IF(G171*M171&lt;&gt;0, TRUNC(G171*M171,1),"")</f>
        <v/>
      </c>
      <c r="O171" s="15"/>
      <c r="P171" s="15">
        <f>IF(SUM(I171,L171,N171)&lt;&gt;0,TRUNC(SUM(I171,L171,N171),1),"")</f>
        <v>4089</v>
      </c>
      <c r="Q171" s="12"/>
    </row>
    <row r="172" spans="1:31" ht="23.25" customHeight="1" x14ac:dyDescent="0.15">
      <c r="A172" s="13" t="s">
        <v>366</v>
      </c>
      <c r="B172" s="13" t="s">
        <v>508</v>
      </c>
      <c r="C172" s="1" t="s">
        <v>345</v>
      </c>
      <c r="D172" s="12" t="s">
        <v>346</v>
      </c>
      <c r="E172" s="12" t="s">
        <v>347</v>
      </c>
      <c r="F172" s="28" t="s">
        <v>348</v>
      </c>
      <c r="G172" s="15">
        <f>일위노임!G77</f>
        <v>0.13</v>
      </c>
      <c r="H172" s="15">
        <f>합산자재!H56</f>
        <v>0</v>
      </c>
      <c r="I172" s="15" t="str">
        <f>IF(G172*H172&lt;&gt;0, TRUNC(G172*H172,1),"")</f>
        <v/>
      </c>
      <c r="J172" s="15">
        <v>0.13</v>
      </c>
      <c r="K172" s="15">
        <f>합산자재!I56</f>
        <v>273676</v>
      </c>
      <c r="L172" s="15">
        <f>IF(G172*K172&lt;&gt;0, TRUNC(G172*K172,1),"")</f>
        <v>35577.800000000003</v>
      </c>
      <c r="M172" s="15">
        <f>합산자재!J56</f>
        <v>0</v>
      </c>
      <c r="N172" s="15" t="str">
        <f>IF(G172*M172&lt;&gt;0, TRUNC(G172*M172,1),"")</f>
        <v/>
      </c>
      <c r="O172" s="15"/>
      <c r="P172" s="15">
        <f>IF(SUM(I172,L172,N172)&lt;&gt;0,TRUNC(SUM(I172,L172,N172),1),"")</f>
        <v>35577.800000000003</v>
      </c>
      <c r="Q172" s="12"/>
      <c r="AE172" s="2">
        <f>L172</f>
        <v>35577.800000000003</v>
      </c>
    </row>
    <row r="173" spans="1:31" ht="23.25" customHeight="1" x14ac:dyDescent="0.15">
      <c r="A173" s="13" t="s">
        <v>552</v>
      </c>
      <c r="B173" s="13" t="s">
        <v>508</v>
      </c>
      <c r="C173" s="1" t="s">
        <v>553</v>
      </c>
      <c r="D173" s="12" t="s">
        <v>554</v>
      </c>
      <c r="E173" s="12" t="s">
        <v>555</v>
      </c>
      <c r="F173" s="28" t="s">
        <v>372</v>
      </c>
      <c r="G173" s="15">
        <v>1</v>
      </c>
      <c r="H173" s="15">
        <f>IF(TRUNC((AD174+AC174)/$AE$3,1)*$AE$3-AD174 &lt;0, AC174, TRUNC((AD174+AC174)/$AE$3,1)*$AE$3-AD174)</f>
        <v>1067.3000000000029</v>
      </c>
      <c r="I173" s="15">
        <f>H173</f>
        <v>1067.3000000000029</v>
      </c>
      <c r="J173" s="15">
        <v>1</v>
      </c>
      <c r="K173" s="15"/>
      <c r="L173" s="15" t="str">
        <f>IF(G173*K173&lt;&gt;0, TRUNC(G173*K173,1),"")</f>
        <v/>
      </c>
      <c r="M173" s="15"/>
      <c r="N173" s="15" t="str">
        <f>IF(G173*M173&lt;&gt;0, TRUNC(G173*M173,1),"")</f>
        <v/>
      </c>
      <c r="O173" s="15"/>
      <c r="P173" s="15">
        <f>IF(SUM(I173,L173,N173)&lt;&gt;0,TRUNC(SUM(I173,L173,N173),1),"")</f>
        <v>1067.3</v>
      </c>
      <c r="Q173" s="12"/>
    </row>
    <row r="174" spans="1:31" ht="23.25" customHeight="1" x14ac:dyDescent="0.15">
      <c r="B174" s="13" t="s">
        <v>556</v>
      </c>
      <c r="D174" s="12" t="s">
        <v>557</v>
      </c>
      <c r="E174" s="12"/>
      <c r="F174" s="28"/>
      <c r="G174" s="15"/>
      <c r="H174" s="15"/>
      <c r="I174" s="15">
        <f>TRUNC(SUM(I170:I173))</f>
        <v>5156</v>
      </c>
      <c r="J174" s="15"/>
      <c r="K174" s="15"/>
      <c r="L174" s="15">
        <f>TRUNC(SUM(L170:L173))</f>
        <v>35577</v>
      </c>
      <c r="M174" s="15"/>
      <c r="N174" s="15">
        <f>TRUNC(SUM(N170:N173))</f>
        <v>0</v>
      </c>
      <c r="O174" s="15"/>
      <c r="P174" s="15">
        <f>IF(SUM(I174,L174,N174)&lt;&gt;0,TRUNC(SUM(I174,L174,N174),1),"")</f>
        <v>40733</v>
      </c>
      <c r="Q174" s="12"/>
      <c r="AC174" s="2">
        <f>TRUNC(AE174*옵션!$B$36/100,1)</f>
        <v>1067.3</v>
      </c>
      <c r="AD174" s="2">
        <f>TRUNC(SUM(L170:L172))</f>
        <v>35577</v>
      </c>
      <c r="AE174" s="2">
        <f>TRUNC(SUM(AE170:AE173))</f>
        <v>35577</v>
      </c>
    </row>
    <row r="175" spans="1:31" ht="23.25" customHeight="1" x14ac:dyDescent="0.15">
      <c r="D175" s="12"/>
      <c r="E175" s="12"/>
      <c r="F175" s="28"/>
      <c r="G175" s="15"/>
      <c r="H175" s="15"/>
      <c r="I175" s="15" t="str">
        <f>IF(G175*H175&lt;&gt;0, TRUNC(G175*H175,1),"")</f>
        <v/>
      </c>
      <c r="J175" s="15"/>
      <c r="K175" s="15"/>
      <c r="L175" s="15" t="str">
        <f>IF(G175*K175&lt;&gt;0, TRUNC(G175*K175,1),"")</f>
        <v/>
      </c>
      <c r="M175" s="15"/>
      <c r="N175" s="15" t="str">
        <f>IF(G175*M175&lt;&gt;0, TRUNC(G175*M175,1),"")</f>
        <v/>
      </c>
      <c r="O175" s="15"/>
      <c r="P175" s="15" t="str">
        <f>IF(SUM(I175,L175,N175)&lt;&gt;0,TRUNC(SUM(I175,L175,N175),1),"")</f>
        <v/>
      </c>
      <c r="Q175" s="12"/>
    </row>
    <row r="176" spans="1:31" ht="23.25" customHeight="1" x14ac:dyDescent="0.15">
      <c r="A176" s="13" t="s">
        <v>509</v>
      </c>
      <c r="B176" s="13" t="s">
        <v>543</v>
      </c>
      <c r="C176" s="1" t="s">
        <v>510</v>
      </c>
      <c r="D176" s="108" t="s">
        <v>618</v>
      </c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10"/>
    </row>
    <row r="177" spans="1:31" ht="23.25" customHeight="1" x14ac:dyDescent="0.15">
      <c r="A177" s="13" t="s">
        <v>619</v>
      </c>
      <c r="B177" s="13" t="s">
        <v>511</v>
      </c>
      <c r="C177" s="1" t="s">
        <v>277</v>
      </c>
      <c r="D177" s="12" t="s">
        <v>278</v>
      </c>
      <c r="E177" s="12" t="s">
        <v>279</v>
      </c>
      <c r="F177" s="28" t="s">
        <v>280</v>
      </c>
      <c r="G177" s="15">
        <v>1</v>
      </c>
      <c r="H177" s="15">
        <f>합산자재!H38</f>
        <v>72300</v>
      </c>
      <c r="I177" s="15">
        <f>IF(G177*H177&lt;&gt;0, TRUNC(G177*H177,1),"")</f>
        <v>72300</v>
      </c>
      <c r="J177" s="15">
        <v>1</v>
      </c>
      <c r="K177" s="15">
        <f>합산자재!I38</f>
        <v>0</v>
      </c>
      <c r="L177" s="15" t="str">
        <f>IF(G177*K177&lt;&gt;0, TRUNC(G177*K177,1),"")</f>
        <v/>
      </c>
      <c r="M177" s="15">
        <f>합산자재!J38</f>
        <v>0</v>
      </c>
      <c r="N177" s="15" t="str">
        <f>IF(G177*M177&lt;&gt;0, TRUNC(G177*M177,1),"")</f>
        <v/>
      </c>
      <c r="O177" s="15"/>
      <c r="P177" s="15">
        <f>IF(SUM(I177,L177,N177)&lt;&gt;0,TRUNC(SUM(I177,L177,N177),1),"")</f>
        <v>72300</v>
      </c>
      <c r="Q177" s="12"/>
    </row>
    <row r="178" spans="1:31" ht="23.25" customHeight="1" x14ac:dyDescent="0.15">
      <c r="A178" s="13" t="s">
        <v>366</v>
      </c>
      <c r="B178" s="13" t="s">
        <v>511</v>
      </c>
      <c r="C178" s="1" t="s">
        <v>345</v>
      </c>
      <c r="D178" s="12" t="s">
        <v>346</v>
      </c>
      <c r="E178" s="12" t="s">
        <v>347</v>
      </c>
      <c r="F178" s="28" t="s">
        <v>348</v>
      </c>
      <c r="G178" s="15">
        <f>일위노임!G80</f>
        <v>0.33800000000000002</v>
      </c>
      <c r="H178" s="15">
        <f>합산자재!H56</f>
        <v>0</v>
      </c>
      <c r="I178" s="15" t="str">
        <f>IF(G178*H178&lt;&gt;0, TRUNC(G178*H178,1),"")</f>
        <v/>
      </c>
      <c r="J178" s="15">
        <v>0.33800000000000002</v>
      </c>
      <c r="K178" s="15">
        <f>합산자재!I56</f>
        <v>273676</v>
      </c>
      <c r="L178" s="15">
        <f>IF(G178*K178&lt;&gt;0, TRUNC(G178*K178,1),"")</f>
        <v>92502.399999999994</v>
      </c>
      <c r="M178" s="15">
        <f>합산자재!J56</f>
        <v>0</v>
      </c>
      <c r="N178" s="15" t="str">
        <f>IF(G178*M178&lt;&gt;0, TRUNC(G178*M178,1),"")</f>
        <v/>
      </c>
      <c r="O178" s="15"/>
      <c r="P178" s="15">
        <f>IF(SUM(I178,L178,N178)&lt;&gt;0,TRUNC(SUM(I178,L178,N178),1),"")</f>
        <v>92502.399999999994</v>
      </c>
      <c r="Q178" s="12"/>
      <c r="AE178" s="2">
        <f>L178</f>
        <v>92502.399999999994</v>
      </c>
    </row>
    <row r="179" spans="1:31" ht="23.25" customHeight="1" x14ac:dyDescent="0.15">
      <c r="A179" s="13" t="s">
        <v>552</v>
      </c>
      <c r="B179" s="13" t="s">
        <v>511</v>
      </c>
      <c r="C179" s="1" t="s">
        <v>553</v>
      </c>
      <c r="D179" s="12" t="s">
        <v>554</v>
      </c>
      <c r="E179" s="12" t="s">
        <v>555</v>
      </c>
      <c r="F179" s="28" t="s">
        <v>372</v>
      </c>
      <c r="G179" s="15">
        <v>1</v>
      </c>
      <c r="H179" s="15">
        <f>IF(TRUNC((AD180+AC180)/$AE$3,1)*$AE$3-AD180 &lt;0, AC180, TRUNC((AD180+AC180)/$AE$3,1)*$AE$3-AD180)</f>
        <v>2775</v>
      </c>
      <c r="I179" s="15">
        <f>H179</f>
        <v>2775</v>
      </c>
      <c r="J179" s="15">
        <v>1</v>
      </c>
      <c r="K179" s="15"/>
      <c r="L179" s="15" t="str">
        <f>IF(G179*K179&lt;&gt;0, TRUNC(G179*K179,1),"")</f>
        <v/>
      </c>
      <c r="M179" s="15"/>
      <c r="N179" s="15" t="str">
        <f>IF(G179*M179&lt;&gt;0, TRUNC(G179*M179,1),"")</f>
        <v/>
      </c>
      <c r="O179" s="15"/>
      <c r="P179" s="15">
        <f>IF(SUM(I179,L179,N179)&lt;&gt;0,TRUNC(SUM(I179,L179,N179),1),"")</f>
        <v>2775</v>
      </c>
      <c r="Q179" s="12"/>
    </row>
    <row r="180" spans="1:31" ht="23.25" customHeight="1" x14ac:dyDescent="0.15">
      <c r="B180" s="13" t="s">
        <v>556</v>
      </c>
      <c r="D180" s="12" t="s">
        <v>557</v>
      </c>
      <c r="E180" s="12"/>
      <c r="F180" s="28"/>
      <c r="G180" s="15"/>
      <c r="H180" s="15"/>
      <c r="I180" s="15">
        <f>TRUNC(SUM(I176:I179))</f>
        <v>75075</v>
      </c>
      <c r="J180" s="15"/>
      <c r="K180" s="15"/>
      <c r="L180" s="15">
        <f>TRUNC(SUM(L176:L179))</f>
        <v>92502</v>
      </c>
      <c r="M180" s="15"/>
      <c r="N180" s="15">
        <f>TRUNC(SUM(N176:N179))</f>
        <v>0</v>
      </c>
      <c r="O180" s="15"/>
      <c r="P180" s="15">
        <f>IF(SUM(I180,L180,N180)&lt;&gt;0,TRUNC(SUM(I180,L180,N180),1),"")</f>
        <v>167577</v>
      </c>
      <c r="Q180" s="12"/>
      <c r="AC180" s="2">
        <f>TRUNC(AE180*옵션!$B$36/100,1)</f>
        <v>2775</v>
      </c>
      <c r="AD180" s="2">
        <f>TRUNC(SUM(L176:L178))</f>
        <v>92502</v>
      </c>
      <c r="AE180" s="2">
        <f>TRUNC(SUM(AE176:AE179))</f>
        <v>92502</v>
      </c>
    </row>
    <row r="181" spans="1:31" ht="23.25" customHeight="1" x14ac:dyDescent="0.15">
      <c r="D181" s="12"/>
      <c r="E181" s="12"/>
      <c r="F181" s="28"/>
      <c r="G181" s="15"/>
      <c r="H181" s="15"/>
      <c r="I181" s="15" t="str">
        <f>IF(G181*H181&lt;&gt;0, TRUNC(G181*H181,1),"")</f>
        <v/>
      </c>
      <c r="J181" s="15"/>
      <c r="K181" s="15"/>
      <c r="L181" s="15" t="str">
        <f>IF(G181*K181&lt;&gt;0, TRUNC(G181*K181,1),"")</f>
        <v/>
      </c>
      <c r="M181" s="15"/>
      <c r="N181" s="15" t="str">
        <f>IF(G181*M181&lt;&gt;0, TRUNC(G181*M181,1),"")</f>
        <v/>
      </c>
      <c r="O181" s="15"/>
      <c r="P181" s="15" t="str">
        <f>IF(SUM(I181,L181,N181)&lt;&gt;0,TRUNC(SUM(I181,L181,N181),1),"")</f>
        <v/>
      </c>
      <c r="Q181" s="12"/>
    </row>
    <row r="182" spans="1:31" ht="23.25" customHeight="1" x14ac:dyDescent="0.15">
      <c r="A182" s="13" t="s">
        <v>512</v>
      </c>
      <c r="B182" s="13" t="s">
        <v>543</v>
      </c>
      <c r="C182" s="1" t="s">
        <v>513</v>
      </c>
      <c r="D182" s="108" t="s">
        <v>620</v>
      </c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10"/>
    </row>
    <row r="183" spans="1:31" ht="23.25" customHeight="1" x14ac:dyDescent="0.15">
      <c r="A183" s="13" t="s">
        <v>621</v>
      </c>
      <c r="B183" s="13" t="s">
        <v>514</v>
      </c>
      <c r="C183" s="1" t="s">
        <v>302</v>
      </c>
      <c r="D183" s="12" t="s">
        <v>303</v>
      </c>
      <c r="E183" s="12" t="s">
        <v>304</v>
      </c>
      <c r="F183" s="28" t="s">
        <v>176</v>
      </c>
      <c r="G183" s="15">
        <v>1</v>
      </c>
      <c r="H183" s="15">
        <f>합산자재!H44</f>
        <v>350000</v>
      </c>
      <c r="I183" s="15">
        <f>IF(G183*H183&lt;&gt;0, TRUNC(G183*H183,1),"")</f>
        <v>350000</v>
      </c>
      <c r="J183" s="15">
        <v>1</v>
      </c>
      <c r="K183" s="15">
        <f>합산자재!I44</f>
        <v>0</v>
      </c>
      <c r="L183" s="15" t="str">
        <f>IF(G183*K183&lt;&gt;0, TRUNC(G183*K183,1),"")</f>
        <v/>
      </c>
      <c r="M183" s="15">
        <f>합산자재!J44</f>
        <v>0</v>
      </c>
      <c r="N183" s="15" t="str">
        <f>IF(G183*M183&lt;&gt;0, TRUNC(G183*M183,1),"")</f>
        <v/>
      </c>
      <c r="O183" s="15"/>
      <c r="P183" s="15">
        <f>IF(SUM(I183,L183,N183)&lt;&gt;0,TRUNC(SUM(I183,L183,N183),1),"")</f>
        <v>350000</v>
      </c>
      <c r="Q183" s="12"/>
    </row>
    <row r="184" spans="1:31" ht="23.25" customHeight="1" x14ac:dyDescent="0.15">
      <c r="A184" s="13" t="s">
        <v>414</v>
      </c>
      <c r="B184" s="13" t="s">
        <v>514</v>
      </c>
      <c r="C184" s="1" t="s">
        <v>351</v>
      </c>
      <c r="D184" s="12" t="s">
        <v>346</v>
      </c>
      <c r="E184" s="12" t="s">
        <v>352</v>
      </c>
      <c r="F184" s="28" t="s">
        <v>348</v>
      </c>
      <c r="G184" s="15">
        <f>일위노임!G83</f>
        <v>0.21</v>
      </c>
      <c r="H184" s="15">
        <f>합산자재!H58</f>
        <v>0</v>
      </c>
      <c r="I184" s="15" t="str">
        <f>IF(G184*H184&lt;&gt;0, TRUNC(G184*H184,1),"")</f>
        <v/>
      </c>
      <c r="J184" s="15">
        <v>0.21</v>
      </c>
      <c r="K184" s="15">
        <f>합산자재!I58</f>
        <v>315528</v>
      </c>
      <c r="L184" s="15">
        <f>IF(G184*K184&lt;&gt;0, TRUNC(G184*K184,1),"")</f>
        <v>66260.800000000003</v>
      </c>
      <c r="M184" s="15">
        <f>합산자재!J58</f>
        <v>0</v>
      </c>
      <c r="N184" s="15" t="str">
        <f>IF(G184*M184&lt;&gt;0, TRUNC(G184*M184,1),"")</f>
        <v/>
      </c>
      <c r="O184" s="15"/>
      <c r="P184" s="15">
        <f>IF(SUM(I184,L184,N184)&lt;&gt;0,TRUNC(SUM(I184,L184,N184),1),"")</f>
        <v>66260.800000000003</v>
      </c>
      <c r="Q184" s="12"/>
      <c r="AE184" s="2">
        <f>L184</f>
        <v>66260.800000000003</v>
      </c>
    </row>
    <row r="185" spans="1:31" ht="23.25" customHeight="1" x14ac:dyDescent="0.15">
      <c r="A185" s="13" t="s">
        <v>552</v>
      </c>
      <c r="B185" s="13" t="s">
        <v>514</v>
      </c>
      <c r="C185" s="1" t="s">
        <v>553</v>
      </c>
      <c r="D185" s="12" t="s">
        <v>554</v>
      </c>
      <c r="E185" s="12" t="s">
        <v>555</v>
      </c>
      <c r="F185" s="28" t="s">
        <v>372</v>
      </c>
      <c r="G185" s="15">
        <v>1</v>
      </c>
      <c r="H185" s="15">
        <f>IF(TRUNC((AD186+AC186)/$AE$3,1)*$AE$3-AD186 &lt;0, AC186, TRUNC((AD186+AC186)/$AE$3,1)*$AE$3-AD186)</f>
        <v>1987.8000000000029</v>
      </c>
      <c r="I185" s="15">
        <f>H185</f>
        <v>1987.8000000000029</v>
      </c>
      <c r="J185" s="15">
        <v>1</v>
      </c>
      <c r="K185" s="15"/>
      <c r="L185" s="15" t="str">
        <f>IF(G185*K185&lt;&gt;0, TRUNC(G185*K185,1),"")</f>
        <v/>
      </c>
      <c r="M185" s="15"/>
      <c r="N185" s="15" t="str">
        <f>IF(G185*M185&lt;&gt;0, TRUNC(G185*M185,1),"")</f>
        <v/>
      </c>
      <c r="O185" s="15"/>
      <c r="P185" s="15">
        <f>IF(SUM(I185,L185,N185)&lt;&gt;0,TRUNC(SUM(I185,L185,N185),1),"")</f>
        <v>1987.8</v>
      </c>
      <c r="Q185" s="12"/>
    </row>
    <row r="186" spans="1:31" ht="23.25" customHeight="1" x14ac:dyDescent="0.15">
      <c r="B186" s="13" t="s">
        <v>556</v>
      </c>
      <c r="D186" s="12" t="s">
        <v>557</v>
      </c>
      <c r="E186" s="12"/>
      <c r="F186" s="28"/>
      <c r="G186" s="15"/>
      <c r="H186" s="15"/>
      <c r="I186" s="15">
        <f>TRUNC(SUM(I182:I185))</f>
        <v>351987</v>
      </c>
      <c r="J186" s="15"/>
      <c r="K186" s="15"/>
      <c r="L186" s="15">
        <f>TRUNC(SUM(L182:L185))</f>
        <v>66260</v>
      </c>
      <c r="M186" s="15"/>
      <c r="N186" s="15">
        <f>TRUNC(SUM(N182:N185))</f>
        <v>0</v>
      </c>
      <c r="O186" s="15"/>
      <c r="P186" s="15">
        <f>IF(SUM(I186,L186,N186)&lt;&gt;0,TRUNC(SUM(I186,L186,N186),1),"")</f>
        <v>418247</v>
      </c>
      <c r="Q186" s="12"/>
      <c r="AC186" s="2">
        <f>TRUNC(AE186*옵션!$B$36/100,1)</f>
        <v>1987.8</v>
      </c>
      <c r="AD186" s="2">
        <f>TRUNC(SUM(L182:L184))</f>
        <v>66260</v>
      </c>
      <c r="AE186" s="2">
        <f>TRUNC(SUM(AE182:AE185))</f>
        <v>66260</v>
      </c>
    </row>
    <row r="187" spans="1:31" ht="23.25" customHeight="1" x14ac:dyDescent="0.15">
      <c r="D187" s="12"/>
      <c r="E187" s="12"/>
      <c r="F187" s="28"/>
      <c r="G187" s="15"/>
      <c r="H187" s="15"/>
      <c r="I187" s="15" t="str">
        <f>IF(G187*H187&lt;&gt;0, TRUNC(G187*H187,1),"")</f>
        <v/>
      </c>
      <c r="J187" s="15"/>
      <c r="K187" s="15"/>
      <c r="L187" s="15" t="str">
        <f>IF(G187*K187&lt;&gt;0, TRUNC(G187*K187,1),"")</f>
        <v/>
      </c>
      <c r="M187" s="15"/>
      <c r="N187" s="15" t="str">
        <f>IF(G187*M187&lt;&gt;0, TRUNC(G187*M187,1),"")</f>
        <v/>
      </c>
      <c r="O187" s="15"/>
      <c r="P187" s="15" t="str">
        <f>IF(SUM(I187,L187,N187)&lt;&gt;0,TRUNC(SUM(I187,L187,N187),1),"")</f>
        <v/>
      </c>
      <c r="Q187" s="12"/>
    </row>
    <row r="188" spans="1:31" ht="23.25" customHeight="1" x14ac:dyDescent="0.15">
      <c r="A188" s="13" t="s">
        <v>515</v>
      </c>
      <c r="B188" s="13" t="s">
        <v>543</v>
      </c>
      <c r="C188" s="1" t="s">
        <v>516</v>
      </c>
      <c r="D188" s="108" t="s">
        <v>622</v>
      </c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10"/>
    </row>
    <row r="189" spans="1:31" ht="23.25" customHeight="1" x14ac:dyDescent="0.15">
      <c r="A189" s="13" t="s">
        <v>623</v>
      </c>
      <c r="B189" s="13" t="s">
        <v>517</v>
      </c>
      <c r="C189" s="1" t="s">
        <v>306</v>
      </c>
      <c r="D189" s="12" t="s">
        <v>307</v>
      </c>
      <c r="E189" s="12" t="s">
        <v>308</v>
      </c>
      <c r="F189" s="28" t="s">
        <v>309</v>
      </c>
      <c r="G189" s="15">
        <v>1</v>
      </c>
      <c r="H189" s="15">
        <f>합산자재!H45</f>
        <v>0</v>
      </c>
      <c r="I189" s="15" t="str">
        <f>IF(G189*H189&lt;&gt;0, TRUNC(G189*H189,1),"")</f>
        <v/>
      </c>
      <c r="J189" s="15">
        <v>1</v>
      </c>
      <c r="K189" s="15">
        <f>합산자재!I45</f>
        <v>0</v>
      </c>
      <c r="L189" s="15" t="str">
        <f>IF(G189*K189&lt;&gt;0, TRUNC(G189*K189,1),"")</f>
        <v/>
      </c>
      <c r="M189" s="15">
        <f>합산자재!J45</f>
        <v>0</v>
      </c>
      <c r="N189" s="15" t="str">
        <f>IF(G189*M189&lt;&gt;0, TRUNC(G189*M189,1),"")</f>
        <v/>
      </c>
      <c r="O189" s="15"/>
      <c r="P189" s="15" t="str">
        <f>IF(SUM(I189,L189,N189)&lt;&gt;0,TRUNC(SUM(I189,L189,N189),1),"")</f>
        <v/>
      </c>
      <c r="Q189" s="12"/>
    </row>
    <row r="190" spans="1:31" ht="23.25" customHeight="1" x14ac:dyDescent="0.15">
      <c r="A190" s="13" t="s">
        <v>366</v>
      </c>
      <c r="B190" s="13" t="s">
        <v>517</v>
      </c>
      <c r="C190" s="1" t="s">
        <v>345</v>
      </c>
      <c r="D190" s="12" t="s">
        <v>346</v>
      </c>
      <c r="E190" s="12" t="s">
        <v>347</v>
      </c>
      <c r="F190" s="28" t="s">
        <v>348</v>
      </c>
      <c r="G190" s="15">
        <f>일위노임!G86</f>
        <v>0.02</v>
      </c>
      <c r="H190" s="15">
        <f>합산자재!H56</f>
        <v>0</v>
      </c>
      <c r="I190" s="15" t="str">
        <f>IF(G190*H190&lt;&gt;0, TRUNC(G190*H190,1),"")</f>
        <v/>
      </c>
      <c r="J190" s="15">
        <v>0.02</v>
      </c>
      <c r="K190" s="15">
        <f>합산자재!I56</f>
        <v>273676</v>
      </c>
      <c r="L190" s="15">
        <f>IF(G190*K190&lt;&gt;0, TRUNC(G190*K190,1),"")</f>
        <v>5473.5</v>
      </c>
      <c r="M190" s="15">
        <f>합산자재!J56</f>
        <v>0</v>
      </c>
      <c r="N190" s="15" t="str">
        <f>IF(G190*M190&lt;&gt;0, TRUNC(G190*M190,1),"")</f>
        <v/>
      </c>
      <c r="O190" s="15"/>
      <c r="P190" s="15">
        <f>IF(SUM(I190,L190,N190)&lt;&gt;0,TRUNC(SUM(I190,L190,N190),1),"")</f>
        <v>5473.5</v>
      </c>
      <c r="Q190" s="12"/>
      <c r="AE190" s="2">
        <f>L190</f>
        <v>5473.5</v>
      </c>
    </row>
    <row r="191" spans="1:31" ht="23.25" customHeight="1" x14ac:dyDescent="0.15">
      <c r="A191" s="13" t="s">
        <v>552</v>
      </c>
      <c r="B191" s="13" t="s">
        <v>517</v>
      </c>
      <c r="C191" s="1" t="s">
        <v>553</v>
      </c>
      <c r="D191" s="12" t="s">
        <v>554</v>
      </c>
      <c r="E191" s="12" t="s">
        <v>555</v>
      </c>
      <c r="F191" s="28" t="s">
        <v>372</v>
      </c>
      <c r="G191" s="15">
        <v>1</v>
      </c>
      <c r="H191" s="15">
        <f>IF(TRUNC((AD192+AC192)/$AE$3,1)*$AE$3-AD192 &lt;0, AC192, TRUNC((AD192+AC192)/$AE$3,1)*$AE$3-AD192)</f>
        <v>164.10000000000036</v>
      </c>
      <c r="I191" s="15">
        <f>H191</f>
        <v>164.10000000000036</v>
      </c>
      <c r="J191" s="15">
        <v>1</v>
      </c>
      <c r="K191" s="15"/>
      <c r="L191" s="15" t="str">
        <f>IF(G191*K191&lt;&gt;0, TRUNC(G191*K191,1),"")</f>
        <v/>
      </c>
      <c r="M191" s="15"/>
      <c r="N191" s="15" t="str">
        <f>IF(G191*M191&lt;&gt;0, TRUNC(G191*M191,1),"")</f>
        <v/>
      </c>
      <c r="O191" s="15"/>
      <c r="P191" s="15">
        <f>IF(SUM(I191,L191,N191)&lt;&gt;0,TRUNC(SUM(I191,L191,N191),1),"")</f>
        <v>164.1</v>
      </c>
      <c r="Q191" s="12"/>
    </row>
    <row r="192" spans="1:31" ht="23.25" customHeight="1" x14ac:dyDescent="0.15">
      <c r="B192" s="13" t="s">
        <v>556</v>
      </c>
      <c r="D192" s="12" t="s">
        <v>557</v>
      </c>
      <c r="E192" s="12"/>
      <c r="F192" s="28"/>
      <c r="G192" s="15"/>
      <c r="H192" s="15"/>
      <c r="I192" s="15">
        <f>TRUNC(SUM(I188:I191))</f>
        <v>164</v>
      </c>
      <c r="J192" s="15"/>
      <c r="K192" s="15"/>
      <c r="L192" s="15">
        <f>TRUNC(SUM(L188:L191))</f>
        <v>5473</v>
      </c>
      <c r="M192" s="15"/>
      <c r="N192" s="15">
        <f>TRUNC(SUM(N188:N191))</f>
        <v>0</v>
      </c>
      <c r="O192" s="15"/>
      <c r="P192" s="15">
        <f>IF(SUM(I192,L192,N192)&lt;&gt;0,TRUNC(SUM(I192,L192,N192),1),"")</f>
        <v>5637</v>
      </c>
      <c r="Q192" s="12"/>
      <c r="AC192" s="2">
        <f>TRUNC(AE192*옵션!$B$36/100,1)</f>
        <v>164.1</v>
      </c>
      <c r="AD192" s="2">
        <f>TRUNC(SUM(L188:L190))</f>
        <v>5473</v>
      </c>
      <c r="AE192" s="2">
        <f>TRUNC(SUM(AE188:AE191))</f>
        <v>5473</v>
      </c>
    </row>
    <row r="193" spans="1:31" ht="23.25" customHeight="1" x14ac:dyDescent="0.15">
      <c r="D193" s="12"/>
      <c r="E193" s="12"/>
      <c r="F193" s="28"/>
      <c r="G193" s="15"/>
      <c r="H193" s="15"/>
      <c r="I193" s="15" t="str">
        <f>IF(G193*H193&lt;&gt;0, TRUNC(G193*H193,1),"")</f>
        <v/>
      </c>
      <c r="J193" s="15"/>
      <c r="K193" s="15"/>
      <c r="L193" s="15" t="str">
        <f>IF(G193*K193&lt;&gt;0, TRUNC(G193*K193,1),"")</f>
        <v/>
      </c>
      <c r="M193" s="15"/>
      <c r="N193" s="15" t="str">
        <f>IF(G193*M193&lt;&gt;0, TRUNC(G193*M193,1),"")</f>
        <v/>
      </c>
      <c r="O193" s="15"/>
      <c r="P193" s="15" t="str">
        <f>IF(SUM(I193,L193,N193)&lt;&gt;0,TRUNC(SUM(I193,L193,N193),1),"")</f>
        <v/>
      </c>
      <c r="Q193" s="12"/>
    </row>
    <row r="194" spans="1:31" ht="23.25" customHeight="1" x14ac:dyDescent="0.15">
      <c r="A194" s="13" t="s">
        <v>518</v>
      </c>
      <c r="B194" s="13" t="s">
        <v>543</v>
      </c>
      <c r="C194" s="1" t="s">
        <v>519</v>
      </c>
      <c r="D194" s="108" t="s">
        <v>624</v>
      </c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10"/>
    </row>
    <row r="195" spans="1:31" ht="23.25" customHeight="1" x14ac:dyDescent="0.15">
      <c r="A195" s="13" t="s">
        <v>625</v>
      </c>
      <c r="B195" s="13" t="s">
        <v>520</v>
      </c>
      <c r="C195" s="1" t="s">
        <v>315</v>
      </c>
      <c r="D195" s="12" t="s">
        <v>316</v>
      </c>
      <c r="E195" s="12" t="s">
        <v>317</v>
      </c>
      <c r="F195" s="28" t="s">
        <v>318</v>
      </c>
      <c r="G195" s="15">
        <v>1</v>
      </c>
      <c r="H195" s="15">
        <f>합산자재!H47</f>
        <v>1168000</v>
      </c>
      <c r="I195" s="15">
        <f>IF(G195*H195&lt;&gt;0, TRUNC(G195*H195,1),"")</f>
        <v>1168000</v>
      </c>
      <c r="J195" s="15">
        <v>1</v>
      </c>
      <c r="K195" s="15">
        <f>합산자재!I47</f>
        <v>0</v>
      </c>
      <c r="L195" s="15" t="str">
        <f>IF(G195*K195&lt;&gt;0, TRUNC(G195*K195,1),"")</f>
        <v/>
      </c>
      <c r="M195" s="15">
        <f>합산자재!J47</f>
        <v>0</v>
      </c>
      <c r="N195" s="15" t="str">
        <f>IF(G195*M195&lt;&gt;0, TRUNC(G195*M195,1),"")</f>
        <v/>
      </c>
      <c r="O195" s="15"/>
      <c r="P195" s="15">
        <f>IF(SUM(I195,L195,N195)&lt;&gt;0,TRUNC(SUM(I195,L195,N195),1),"")</f>
        <v>1168000</v>
      </c>
      <c r="Q195" s="12"/>
    </row>
    <row r="196" spans="1:31" ht="23.25" customHeight="1" x14ac:dyDescent="0.15">
      <c r="A196" s="13" t="s">
        <v>366</v>
      </c>
      <c r="B196" s="13" t="s">
        <v>520</v>
      </c>
      <c r="C196" s="1" t="s">
        <v>345</v>
      </c>
      <c r="D196" s="12" t="s">
        <v>346</v>
      </c>
      <c r="E196" s="12" t="s">
        <v>347</v>
      </c>
      <c r="F196" s="28" t="s">
        <v>348</v>
      </c>
      <c r="G196" s="15">
        <f>일위노임!G89</f>
        <v>0.95</v>
      </c>
      <c r="H196" s="15">
        <f>합산자재!H56</f>
        <v>0</v>
      </c>
      <c r="I196" s="15" t="str">
        <f>IF(G196*H196&lt;&gt;0, TRUNC(G196*H196,1),"")</f>
        <v/>
      </c>
      <c r="J196" s="15">
        <v>0.95</v>
      </c>
      <c r="K196" s="15">
        <f>합산자재!I56</f>
        <v>273676</v>
      </c>
      <c r="L196" s="15">
        <f>IF(G196*K196&lt;&gt;0, TRUNC(G196*K196,1),"")</f>
        <v>259992.2</v>
      </c>
      <c r="M196" s="15">
        <f>합산자재!J56</f>
        <v>0</v>
      </c>
      <c r="N196" s="15" t="str">
        <f>IF(G196*M196&lt;&gt;0, TRUNC(G196*M196,1),"")</f>
        <v/>
      </c>
      <c r="O196" s="15"/>
      <c r="P196" s="15">
        <f>IF(SUM(I196,L196,N196)&lt;&gt;0,TRUNC(SUM(I196,L196,N196),1),"")</f>
        <v>259992.2</v>
      </c>
      <c r="Q196" s="12"/>
      <c r="AE196" s="2">
        <f>L196</f>
        <v>259992.2</v>
      </c>
    </row>
    <row r="197" spans="1:31" ht="23.25" customHeight="1" x14ac:dyDescent="0.15">
      <c r="A197" s="13" t="s">
        <v>552</v>
      </c>
      <c r="B197" s="13" t="s">
        <v>520</v>
      </c>
      <c r="C197" s="1" t="s">
        <v>553</v>
      </c>
      <c r="D197" s="12" t="s">
        <v>554</v>
      </c>
      <c r="E197" s="12" t="s">
        <v>555</v>
      </c>
      <c r="F197" s="28" t="s">
        <v>372</v>
      </c>
      <c r="G197" s="15">
        <v>1</v>
      </c>
      <c r="H197" s="15">
        <f>IF(TRUNC((AD198+AC198)/$AE$3,1)*$AE$3-AD198 &lt;0, AC198, TRUNC((AD198+AC198)/$AE$3,1)*$AE$3-AD198)</f>
        <v>7799.7000000000116</v>
      </c>
      <c r="I197" s="15">
        <f>H197</f>
        <v>7799.7000000000116</v>
      </c>
      <c r="J197" s="15">
        <v>1</v>
      </c>
      <c r="K197" s="15"/>
      <c r="L197" s="15" t="str">
        <f>IF(G197*K197&lt;&gt;0, TRUNC(G197*K197,1),"")</f>
        <v/>
      </c>
      <c r="M197" s="15"/>
      <c r="N197" s="15" t="str">
        <f>IF(G197*M197&lt;&gt;0, TRUNC(G197*M197,1),"")</f>
        <v/>
      </c>
      <c r="O197" s="15"/>
      <c r="P197" s="15">
        <f>IF(SUM(I197,L197,N197)&lt;&gt;0,TRUNC(SUM(I197,L197,N197),1),"")</f>
        <v>7799.7</v>
      </c>
      <c r="Q197" s="12"/>
    </row>
    <row r="198" spans="1:31" ht="23.25" customHeight="1" x14ac:dyDescent="0.15">
      <c r="B198" s="13" t="s">
        <v>556</v>
      </c>
      <c r="D198" s="12" t="s">
        <v>557</v>
      </c>
      <c r="E198" s="12"/>
      <c r="F198" s="28"/>
      <c r="G198" s="15"/>
      <c r="H198" s="15"/>
      <c r="I198" s="15">
        <f>TRUNC(SUM(I194:I197))</f>
        <v>1175799</v>
      </c>
      <c r="J198" s="15"/>
      <c r="K198" s="15"/>
      <c r="L198" s="15">
        <f>TRUNC(SUM(L194:L197))</f>
        <v>259992</v>
      </c>
      <c r="M198" s="15"/>
      <c r="N198" s="15">
        <f>TRUNC(SUM(N194:N197))</f>
        <v>0</v>
      </c>
      <c r="O198" s="15"/>
      <c r="P198" s="15">
        <f>IF(SUM(I198,L198,N198)&lt;&gt;0,TRUNC(SUM(I198,L198,N198),1),"")</f>
        <v>1435791</v>
      </c>
      <c r="Q198" s="12"/>
      <c r="AC198" s="2">
        <f>TRUNC(AE198*옵션!$B$36/100,1)</f>
        <v>7799.7</v>
      </c>
      <c r="AD198" s="2">
        <f>TRUNC(SUM(L194:L196))</f>
        <v>259992</v>
      </c>
      <c r="AE198" s="2">
        <f>TRUNC(SUM(AE194:AE197))</f>
        <v>259992</v>
      </c>
    </row>
    <row r="199" spans="1:31" ht="23.25" customHeight="1" x14ac:dyDescent="0.15">
      <c r="D199" s="12"/>
      <c r="E199" s="12"/>
      <c r="F199" s="28"/>
      <c r="G199" s="15"/>
      <c r="H199" s="15"/>
      <c r="I199" s="15" t="str">
        <f>IF(G199*H199&lt;&gt;0, TRUNC(G199*H199,1),"")</f>
        <v/>
      </c>
      <c r="J199" s="15"/>
      <c r="K199" s="15"/>
      <c r="L199" s="15" t="str">
        <f>IF(G199*K199&lt;&gt;0, TRUNC(G199*K199,1),"")</f>
        <v/>
      </c>
      <c r="M199" s="15"/>
      <c r="N199" s="15" t="str">
        <f>IF(G199*M199&lt;&gt;0, TRUNC(G199*M199,1),"")</f>
        <v/>
      </c>
      <c r="O199" s="15"/>
      <c r="P199" s="15" t="str">
        <f>IF(SUM(I199,L199,N199)&lt;&gt;0,TRUNC(SUM(I199,L199,N199),1),"")</f>
        <v/>
      </c>
      <c r="Q199" s="12"/>
    </row>
    <row r="200" spans="1:31" ht="23.25" customHeight="1" x14ac:dyDescent="0.15">
      <c r="A200" s="13" t="s">
        <v>521</v>
      </c>
      <c r="B200" s="13" t="s">
        <v>543</v>
      </c>
      <c r="C200" s="1" t="s">
        <v>522</v>
      </c>
      <c r="D200" s="108" t="s">
        <v>626</v>
      </c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10"/>
    </row>
    <row r="201" spans="1:31" ht="23.25" customHeight="1" x14ac:dyDescent="0.15">
      <c r="A201" s="13" t="s">
        <v>627</v>
      </c>
      <c r="B201" s="13" t="s">
        <v>523</v>
      </c>
      <c r="C201" s="1" t="s">
        <v>319</v>
      </c>
      <c r="D201" s="12" t="s">
        <v>320</v>
      </c>
      <c r="E201" s="12" t="s">
        <v>321</v>
      </c>
      <c r="F201" s="28" t="s">
        <v>212</v>
      </c>
      <c r="G201" s="15">
        <v>1</v>
      </c>
      <c r="H201" s="15">
        <f>합산자재!H48</f>
        <v>77000</v>
      </c>
      <c r="I201" s="15">
        <f>IF(G201*H201&lt;&gt;0, TRUNC(G201*H201,1),"")</f>
        <v>77000</v>
      </c>
      <c r="J201" s="15">
        <v>1</v>
      </c>
      <c r="K201" s="15">
        <f>합산자재!I48</f>
        <v>0</v>
      </c>
      <c r="L201" s="15" t="str">
        <f>IF(G201*K201&lt;&gt;0, TRUNC(G201*K201,1),"")</f>
        <v/>
      </c>
      <c r="M201" s="15">
        <f>합산자재!J48</f>
        <v>0</v>
      </c>
      <c r="N201" s="15" t="str">
        <f>IF(G201*M201&lt;&gt;0, TRUNC(G201*M201,1),"")</f>
        <v/>
      </c>
      <c r="O201" s="15"/>
      <c r="P201" s="15">
        <f>IF(SUM(I201,L201,N201)&lt;&gt;0,TRUNC(SUM(I201,L201,N201),1),"")</f>
        <v>77000</v>
      </c>
      <c r="Q201" s="12"/>
    </row>
    <row r="202" spans="1:31" ht="23.25" customHeight="1" x14ac:dyDescent="0.15">
      <c r="A202" s="13" t="s">
        <v>366</v>
      </c>
      <c r="B202" s="13" t="s">
        <v>523</v>
      </c>
      <c r="C202" s="1" t="s">
        <v>345</v>
      </c>
      <c r="D202" s="12" t="s">
        <v>346</v>
      </c>
      <c r="E202" s="12" t="s">
        <v>347</v>
      </c>
      <c r="F202" s="28" t="s">
        <v>348</v>
      </c>
      <c r="G202" s="15">
        <f>일위노임!G92</f>
        <v>0.19</v>
      </c>
      <c r="H202" s="15">
        <f>합산자재!H56</f>
        <v>0</v>
      </c>
      <c r="I202" s="15" t="str">
        <f>IF(G202*H202&lt;&gt;0, TRUNC(G202*H202,1),"")</f>
        <v/>
      </c>
      <c r="J202" s="15">
        <v>0.19</v>
      </c>
      <c r="K202" s="15">
        <f>합산자재!I56</f>
        <v>273676</v>
      </c>
      <c r="L202" s="15">
        <f>IF(G202*K202&lt;&gt;0, TRUNC(G202*K202,1),"")</f>
        <v>51998.400000000001</v>
      </c>
      <c r="M202" s="15">
        <f>합산자재!J56</f>
        <v>0</v>
      </c>
      <c r="N202" s="15" t="str">
        <f>IF(G202*M202&lt;&gt;0, TRUNC(G202*M202,1),"")</f>
        <v/>
      </c>
      <c r="O202" s="15"/>
      <c r="P202" s="15">
        <f>IF(SUM(I202,L202,N202)&lt;&gt;0,TRUNC(SUM(I202,L202,N202),1),"")</f>
        <v>51998.400000000001</v>
      </c>
      <c r="Q202" s="12"/>
      <c r="AE202" s="2">
        <f>L202</f>
        <v>51998.400000000001</v>
      </c>
    </row>
    <row r="203" spans="1:31" ht="23.25" customHeight="1" x14ac:dyDescent="0.15">
      <c r="A203" s="13" t="s">
        <v>552</v>
      </c>
      <c r="B203" s="13" t="s">
        <v>523</v>
      </c>
      <c r="C203" s="1" t="s">
        <v>553</v>
      </c>
      <c r="D203" s="12" t="s">
        <v>554</v>
      </c>
      <c r="E203" s="12" t="s">
        <v>555</v>
      </c>
      <c r="F203" s="28" t="s">
        <v>372</v>
      </c>
      <c r="G203" s="15">
        <v>1</v>
      </c>
      <c r="H203" s="15">
        <f>IF(TRUNC((AD204+AC204)/$AE$3,1)*$AE$3-AD204 &lt;0, AC204, TRUNC((AD204+AC204)/$AE$3,1)*$AE$3-AD204)</f>
        <v>1559.9000000000015</v>
      </c>
      <c r="I203" s="15">
        <f>H203</f>
        <v>1559.9000000000015</v>
      </c>
      <c r="J203" s="15">
        <v>1</v>
      </c>
      <c r="K203" s="15"/>
      <c r="L203" s="15" t="str">
        <f>IF(G203*K203&lt;&gt;0, TRUNC(G203*K203,1),"")</f>
        <v/>
      </c>
      <c r="M203" s="15"/>
      <c r="N203" s="15" t="str">
        <f>IF(G203*M203&lt;&gt;0, TRUNC(G203*M203,1),"")</f>
        <v/>
      </c>
      <c r="O203" s="15"/>
      <c r="P203" s="15">
        <f>IF(SUM(I203,L203,N203)&lt;&gt;0,TRUNC(SUM(I203,L203,N203),1),"")</f>
        <v>1559.9</v>
      </c>
      <c r="Q203" s="12"/>
    </row>
    <row r="204" spans="1:31" ht="23.25" customHeight="1" x14ac:dyDescent="0.15">
      <c r="B204" s="13" t="s">
        <v>556</v>
      </c>
      <c r="D204" s="12" t="s">
        <v>557</v>
      </c>
      <c r="E204" s="12"/>
      <c r="F204" s="28"/>
      <c r="G204" s="15"/>
      <c r="H204" s="15"/>
      <c r="I204" s="15">
        <f>TRUNC(SUM(I200:I203))</f>
        <v>78559</v>
      </c>
      <c r="J204" s="15"/>
      <c r="K204" s="15"/>
      <c r="L204" s="15">
        <f>TRUNC(SUM(L200:L203))</f>
        <v>51998</v>
      </c>
      <c r="M204" s="15"/>
      <c r="N204" s="15">
        <f>TRUNC(SUM(N200:N203))</f>
        <v>0</v>
      </c>
      <c r="O204" s="15"/>
      <c r="P204" s="15">
        <f>IF(SUM(I204,L204,N204)&lt;&gt;0,TRUNC(SUM(I204,L204,N204),1),"")</f>
        <v>130557</v>
      </c>
      <c r="Q204" s="12"/>
      <c r="AC204" s="2">
        <f>TRUNC(AE204*옵션!$B$36/100,1)</f>
        <v>1559.9</v>
      </c>
      <c r="AD204" s="2">
        <f>TRUNC(SUM(L200:L202))</f>
        <v>51998</v>
      </c>
      <c r="AE204" s="2">
        <f>TRUNC(SUM(AE200:AE203))</f>
        <v>51998</v>
      </c>
    </row>
    <row r="205" spans="1:31" ht="23.25" customHeight="1" x14ac:dyDescent="0.15">
      <c r="D205" s="12"/>
      <c r="E205" s="12"/>
      <c r="F205" s="28"/>
      <c r="G205" s="15"/>
      <c r="H205" s="15"/>
      <c r="I205" s="15" t="str">
        <f>IF(G205*H205&lt;&gt;0, TRUNC(G205*H205,1),"")</f>
        <v/>
      </c>
      <c r="J205" s="15"/>
      <c r="K205" s="15"/>
      <c r="L205" s="15" t="str">
        <f>IF(G205*K205&lt;&gt;0, TRUNC(G205*K205,1),"")</f>
        <v/>
      </c>
      <c r="M205" s="15"/>
      <c r="N205" s="15" t="str">
        <f>IF(G205*M205&lt;&gt;0, TRUNC(G205*M205,1),"")</f>
        <v/>
      </c>
      <c r="O205" s="15"/>
      <c r="P205" s="15" t="str">
        <f>IF(SUM(I205,L205,N205)&lt;&gt;0,TRUNC(SUM(I205,L205,N205),1),"")</f>
        <v/>
      </c>
      <c r="Q205" s="12"/>
    </row>
    <row r="206" spans="1:31" ht="23.25" customHeight="1" x14ac:dyDescent="0.15">
      <c r="A206" s="13" t="s">
        <v>524</v>
      </c>
      <c r="B206" s="13" t="s">
        <v>543</v>
      </c>
      <c r="C206" s="1" t="s">
        <v>525</v>
      </c>
      <c r="D206" s="108" t="s">
        <v>628</v>
      </c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10"/>
    </row>
    <row r="207" spans="1:31" ht="23.25" customHeight="1" x14ac:dyDescent="0.15">
      <c r="A207" s="13" t="s">
        <v>629</v>
      </c>
      <c r="B207" s="13" t="s">
        <v>526</v>
      </c>
      <c r="C207" s="1" t="s">
        <v>323</v>
      </c>
      <c r="D207" s="12" t="s">
        <v>324</v>
      </c>
      <c r="E207" s="12" t="s">
        <v>325</v>
      </c>
      <c r="F207" s="28" t="s">
        <v>176</v>
      </c>
      <c r="G207" s="15">
        <v>1</v>
      </c>
      <c r="H207" s="15">
        <f>합산자재!H49</f>
        <v>21000</v>
      </c>
      <c r="I207" s="15">
        <f>IF(G207*H207&lt;&gt;0, TRUNC(G207*H207,1),"")</f>
        <v>21000</v>
      </c>
      <c r="J207" s="15">
        <v>1</v>
      </c>
      <c r="K207" s="15">
        <f>합산자재!I49</f>
        <v>0</v>
      </c>
      <c r="L207" s="15" t="str">
        <f>IF(G207*K207&lt;&gt;0, TRUNC(G207*K207,1),"")</f>
        <v/>
      </c>
      <c r="M207" s="15">
        <f>합산자재!J49</f>
        <v>0</v>
      </c>
      <c r="N207" s="15" t="str">
        <f>IF(G207*M207&lt;&gt;0, TRUNC(G207*M207,1),"")</f>
        <v/>
      </c>
      <c r="O207" s="15"/>
      <c r="P207" s="15">
        <f>IF(SUM(I207,L207,N207)&lt;&gt;0,TRUNC(SUM(I207,L207,N207),1),"")</f>
        <v>21000</v>
      </c>
      <c r="Q207" s="12"/>
    </row>
    <row r="208" spans="1:31" ht="23.25" customHeight="1" x14ac:dyDescent="0.15">
      <c r="A208" s="13" t="s">
        <v>366</v>
      </c>
      <c r="B208" s="13" t="s">
        <v>526</v>
      </c>
      <c r="C208" s="1" t="s">
        <v>345</v>
      </c>
      <c r="D208" s="12" t="s">
        <v>346</v>
      </c>
      <c r="E208" s="12" t="s">
        <v>347</v>
      </c>
      <c r="F208" s="28" t="s">
        <v>348</v>
      </c>
      <c r="G208" s="15">
        <f>일위노임!G95</f>
        <v>0.182</v>
      </c>
      <c r="H208" s="15">
        <f>합산자재!H56</f>
        <v>0</v>
      </c>
      <c r="I208" s="15" t="str">
        <f>IF(G208*H208&lt;&gt;0, TRUNC(G208*H208,1),"")</f>
        <v/>
      </c>
      <c r="J208" s="15">
        <v>0.182</v>
      </c>
      <c r="K208" s="15">
        <f>합산자재!I56</f>
        <v>273676</v>
      </c>
      <c r="L208" s="15">
        <f>IF(G208*K208&lt;&gt;0, TRUNC(G208*K208,1),"")</f>
        <v>49809</v>
      </c>
      <c r="M208" s="15">
        <f>합산자재!J56</f>
        <v>0</v>
      </c>
      <c r="N208" s="15" t="str">
        <f>IF(G208*M208&lt;&gt;0, TRUNC(G208*M208,1),"")</f>
        <v/>
      </c>
      <c r="O208" s="15"/>
      <c r="P208" s="15">
        <f>IF(SUM(I208,L208,N208)&lt;&gt;0,TRUNC(SUM(I208,L208,N208),1),"")</f>
        <v>49809</v>
      </c>
      <c r="Q208" s="12"/>
      <c r="AE208" s="2">
        <f>L208</f>
        <v>49809</v>
      </c>
    </row>
    <row r="209" spans="1:31" ht="23.25" customHeight="1" x14ac:dyDescent="0.15">
      <c r="A209" s="13" t="s">
        <v>552</v>
      </c>
      <c r="B209" s="13" t="s">
        <v>526</v>
      </c>
      <c r="C209" s="1" t="s">
        <v>553</v>
      </c>
      <c r="D209" s="12" t="s">
        <v>554</v>
      </c>
      <c r="E209" s="12" t="s">
        <v>555</v>
      </c>
      <c r="F209" s="28" t="s">
        <v>372</v>
      </c>
      <c r="G209" s="15">
        <v>1</v>
      </c>
      <c r="H209" s="15">
        <f>IF(TRUNC((AD210+AC210)/$AE$3,1)*$AE$3-AD210 &lt;0, AC210, TRUNC((AD210+AC210)/$AE$3,1)*$AE$3-AD210)</f>
        <v>1494.1999999999971</v>
      </c>
      <c r="I209" s="15">
        <f>H209</f>
        <v>1494.1999999999971</v>
      </c>
      <c r="J209" s="15">
        <v>1</v>
      </c>
      <c r="K209" s="15"/>
      <c r="L209" s="15" t="str">
        <f>IF(G209*K209&lt;&gt;0, TRUNC(G209*K209,1),"")</f>
        <v/>
      </c>
      <c r="M209" s="15"/>
      <c r="N209" s="15" t="str">
        <f>IF(G209*M209&lt;&gt;0, TRUNC(G209*M209,1),"")</f>
        <v/>
      </c>
      <c r="O209" s="15"/>
      <c r="P209" s="15">
        <f>IF(SUM(I209,L209,N209)&lt;&gt;0,TRUNC(SUM(I209,L209,N209),1),"")</f>
        <v>1494.2</v>
      </c>
      <c r="Q209" s="12"/>
    </row>
    <row r="210" spans="1:31" ht="23.25" customHeight="1" x14ac:dyDescent="0.15">
      <c r="B210" s="13" t="s">
        <v>556</v>
      </c>
      <c r="D210" s="12" t="s">
        <v>557</v>
      </c>
      <c r="E210" s="12"/>
      <c r="F210" s="28"/>
      <c r="G210" s="15"/>
      <c r="H210" s="15"/>
      <c r="I210" s="15">
        <f>TRUNC(SUM(I206:I209))</f>
        <v>22494</v>
      </c>
      <c r="J210" s="15"/>
      <c r="K210" s="15"/>
      <c r="L210" s="15">
        <f>TRUNC(SUM(L206:L209))</f>
        <v>49809</v>
      </c>
      <c r="M210" s="15"/>
      <c r="N210" s="15">
        <f>TRUNC(SUM(N206:N209))</f>
        <v>0</v>
      </c>
      <c r="O210" s="15"/>
      <c r="P210" s="15">
        <f>IF(SUM(I210,L210,N210)&lt;&gt;0,TRUNC(SUM(I210,L210,N210),1),"")</f>
        <v>72303</v>
      </c>
      <c r="Q210" s="12"/>
      <c r="AC210" s="2">
        <f>TRUNC(AE210*옵션!$B$36/100,1)</f>
        <v>1494.2</v>
      </c>
      <c r="AD210" s="2">
        <f>TRUNC(SUM(L206:L208))</f>
        <v>49809</v>
      </c>
      <c r="AE210" s="2">
        <f>TRUNC(SUM(AE206:AE209))</f>
        <v>49809</v>
      </c>
    </row>
    <row r="211" spans="1:31" ht="23.25" customHeight="1" x14ac:dyDescent="0.15">
      <c r="D211" s="12"/>
      <c r="E211" s="12"/>
      <c r="F211" s="28"/>
      <c r="G211" s="15"/>
      <c r="H211" s="15"/>
      <c r="I211" s="15" t="str">
        <f>IF(G211*H211&lt;&gt;0, TRUNC(G211*H211,1),"")</f>
        <v/>
      </c>
      <c r="J211" s="15"/>
      <c r="K211" s="15"/>
      <c r="L211" s="15" t="str">
        <f>IF(G211*K211&lt;&gt;0, TRUNC(G211*K211,1),"")</f>
        <v/>
      </c>
      <c r="M211" s="15"/>
      <c r="N211" s="15" t="str">
        <f>IF(G211*M211&lt;&gt;0, TRUNC(G211*M211,1),"")</f>
        <v/>
      </c>
      <c r="O211" s="15"/>
      <c r="P211" s="15" t="str">
        <f>IF(SUM(I211,L211,N211)&lt;&gt;0,TRUNC(SUM(I211,L211,N211),1),"")</f>
        <v/>
      </c>
      <c r="Q211" s="12"/>
    </row>
    <row r="212" spans="1:31" ht="23.25" customHeight="1" x14ac:dyDescent="0.15">
      <c r="A212" s="13" t="s">
        <v>527</v>
      </c>
      <c r="B212" s="13" t="s">
        <v>543</v>
      </c>
      <c r="C212" s="1" t="s">
        <v>528</v>
      </c>
      <c r="D212" s="108" t="s">
        <v>630</v>
      </c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10"/>
    </row>
    <row r="213" spans="1:31" ht="23.25" customHeight="1" x14ac:dyDescent="0.15">
      <c r="A213" s="13" t="s">
        <v>631</v>
      </c>
      <c r="B213" s="13" t="s">
        <v>529</v>
      </c>
      <c r="C213" s="1" t="s">
        <v>329</v>
      </c>
      <c r="D213" s="12" t="s">
        <v>330</v>
      </c>
      <c r="E213" s="12" t="s">
        <v>331</v>
      </c>
      <c r="F213" s="28" t="s">
        <v>176</v>
      </c>
      <c r="G213" s="15">
        <v>1</v>
      </c>
      <c r="H213" s="15">
        <f>합산자재!H50</f>
        <v>0</v>
      </c>
      <c r="I213" s="15" t="str">
        <f>IF(G213*H213&lt;&gt;0, TRUNC(G213*H213,1),"")</f>
        <v/>
      </c>
      <c r="J213" s="15">
        <v>1</v>
      </c>
      <c r="K213" s="15">
        <f>합산자재!I50</f>
        <v>0</v>
      </c>
      <c r="L213" s="15" t="str">
        <f>IF(G213*K213&lt;&gt;0, TRUNC(G213*K213,1),"")</f>
        <v/>
      </c>
      <c r="M213" s="15">
        <f>합산자재!J50</f>
        <v>0</v>
      </c>
      <c r="N213" s="15" t="str">
        <f>IF(G213*M213&lt;&gt;0, TRUNC(G213*M213,1),"")</f>
        <v/>
      </c>
      <c r="O213" s="15"/>
      <c r="P213" s="15" t="str">
        <f>IF(SUM(I213,L213,N213)&lt;&gt;0,TRUNC(SUM(I213,L213,N213),1),"")</f>
        <v/>
      </c>
      <c r="Q213" s="12"/>
    </row>
    <row r="214" spans="1:31" ht="23.25" customHeight="1" x14ac:dyDescent="0.15">
      <c r="A214" s="13" t="s">
        <v>366</v>
      </c>
      <c r="B214" s="13" t="s">
        <v>529</v>
      </c>
      <c r="C214" s="1" t="s">
        <v>345</v>
      </c>
      <c r="D214" s="12" t="s">
        <v>346</v>
      </c>
      <c r="E214" s="12" t="s">
        <v>347</v>
      </c>
      <c r="F214" s="28" t="s">
        <v>348</v>
      </c>
      <c r="G214" s="15">
        <f>일위노임!G98</f>
        <v>5.4600000000000003E-2</v>
      </c>
      <c r="H214" s="15">
        <f>합산자재!H56</f>
        <v>0</v>
      </c>
      <c r="I214" s="15" t="str">
        <f>IF(G214*H214&lt;&gt;0, TRUNC(G214*H214,1),"")</f>
        <v/>
      </c>
      <c r="J214" s="15">
        <v>5.4600000000000003E-2</v>
      </c>
      <c r="K214" s="15">
        <f>합산자재!I56</f>
        <v>273676</v>
      </c>
      <c r="L214" s="15">
        <f>IF(G214*K214&lt;&gt;0, TRUNC(G214*K214,1),"")</f>
        <v>14942.7</v>
      </c>
      <c r="M214" s="15">
        <f>합산자재!J56</f>
        <v>0</v>
      </c>
      <c r="N214" s="15" t="str">
        <f>IF(G214*M214&lt;&gt;0, TRUNC(G214*M214,1),"")</f>
        <v/>
      </c>
      <c r="O214" s="15"/>
      <c r="P214" s="15">
        <f>IF(SUM(I214,L214,N214)&lt;&gt;0,TRUNC(SUM(I214,L214,N214),1),"")</f>
        <v>14942.7</v>
      </c>
      <c r="Q214" s="12"/>
      <c r="AE214" s="2">
        <f>L214</f>
        <v>14942.7</v>
      </c>
    </row>
    <row r="215" spans="1:31" ht="23.25" customHeight="1" x14ac:dyDescent="0.15">
      <c r="A215" s="13" t="s">
        <v>552</v>
      </c>
      <c r="B215" s="13" t="s">
        <v>529</v>
      </c>
      <c r="C215" s="1" t="s">
        <v>553</v>
      </c>
      <c r="D215" s="12" t="s">
        <v>554</v>
      </c>
      <c r="E215" s="12" t="s">
        <v>555</v>
      </c>
      <c r="F215" s="28" t="s">
        <v>372</v>
      </c>
      <c r="G215" s="15">
        <v>1</v>
      </c>
      <c r="H215" s="15">
        <f>IF(TRUNC((AD216+AC216)/$AE$3,1)*$AE$3-AD216 &lt;0, AC216, TRUNC((AD216+AC216)/$AE$3,1)*$AE$3-AD216)</f>
        <v>448.20000000000073</v>
      </c>
      <c r="I215" s="15">
        <f>H215</f>
        <v>448.20000000000073</v>
      </c>
      <c r="J215" s="15">
        <v>1</v>
      </c>
      <c r="K215" s="15"/>
      <c r="L215" s="15" t="str">
        <f>IF(G215*K215&lt;&gt;0, TRUNC(G215*K215,1),"")</f>
        <v/>
      </c>
      <c r="M215" s="15"/>
      <c r="N215" s="15" t="str">
        <f>IF(G215*M215&lt;&gt;0, TRUNC(G215*M215,1),"")</f>
        <v/>
      </c>
      <c r="O215" s="15"/>
      <c r="P215" s="15">
        <f>IF(SUM(I215,L215,N215)&lt;&gt;0,TRUNC(SUM(I215,L215,N215),1),"")</f>
        <v>448.2</v>
      </c>
      <c r="Q215" s="12"/>
    </row>
    <row r="216" spans="1:31" ht="23.25" customHeight="1" x14ac:dyDescent="0.15">
      <c r="B216" s="13" t="s">
        <v>556</v>
      </c>
      <c r="D216" s="12" t="s">
        <v>557</v>
      </c>
      <c r="E216" s="12"/>
      <c r="F216" s="28"/>
      <c r="G216" s="15"/>
      <c r="H216" s="15"/>
      <c r="I216" s="15">
        <f>TRUNC(SUM(I212:I215))</f>
        <v>448</v>
      </c>
      <c r="J216" s="15"/>
      <c r="K216" s="15"/>
      <c r="L216" s="15">
        <f>TRUNC(SUM(L212:L215))</f>
        <v>14942</v>
      </c>
      <c r="M216" s="15"/>
      <c r="N216" s="15">
        <f>TRUNC(SUM(N212:N215))</f>
        <v>0</v>
      </c>
      <c r="O216" s="15"/>
      <c r="P216" s="15">
        <f>IF(SUM(I216,L216,N216)&lt;&gt;0,TRUNC(SUM(I216,L216,N216),1),"")</f>
        <v>15390</v>
      </c>
      <c r="Q216" s="12"/>
      <c r="AC216" s="2">
        <f>TRUNC(AE216*옵션!$B$36/100,1)</f>
        <v>448.2</v>
      </c>
      <c r="AD216" s="2">
        <f>TRUNC(SUM(L212:L214))</f>
        <v>14942</v>
      </c>
      <c r="AE216" s="2">
        <f>TRUNC(SUM(AE212:AE215))</f>
        <v>14942</v>
      </c>
    </row>
    <row r="217" spans="1:31" ht="23.25" customHeight="1" x14ac:dyDescent="0.15">
      <c r="D217" s="12"/>
      <c r="E217" s="12"/>
      <c r="F217" s="28"/>
      <c r="G217" s="15"/>
      <c r="H217" s="15"/>
      <c r="I217" s="15" t="str">
        <f>IF(G217*H217&lt;&gt;0, TRUNC(G217*H217,1),"")</f>
        <v/>
      </c>
      <c r="J217" s="15"/>
      <c r="K217" s="15"/>
      <c r="L217" s="15" t="str">
        <f>IF(G217*K217&lt;&gt;0, TRUNC(G217*K217,1),"")</f>
        <v/>
      </c>
      <c r="M217" s="15"/>
      <c r="N217" s="15" t="str">
        <f>IF(G217*M217&lt;&gt;0, TRUNC(G217*M217,1),"")</f>
        <v/>
      </c>
      <c r="O217" s="15"/>
      <c r="P217" s="15" t="str">
        <f>IF(SUM(I217,L217,N217)&lt;&gt;0,TRUNC(SUM(I217,L217,N217),1),"")</f>
        <v/>
      </c>
      <c r="Q217" s="12"/>
    </row>
    <row r="218" spans="1:31" ht="23.25" customHeight="1" x14ac:dyDescent="0.15">
      <c r="A218" s="13" t="s">
        <v>530</v>
      </c>
      <c r="B218" s="13" t="s">
        <v>543</v>
      </c>
      <c r="C218" s="1" t="s">
        <v>531</v>
      </c>
      <c r="D218" s="108" t="s">
        <v>632</v>
      </c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10"/>
    </row>
    <row r="219" spans="1:31" ht="23.25" customHeight="1" x14ac:dyDescent="0.15">
      <c r="A219" s="13" t="s">
        <v>633</v>
      </c>
      <c r="B219" s="13" t="s">
        <v>532</v>
      </c>
      <c r="C219" s="1" t="s">
        <v>332</v>
      </c>
      <c r="D219" s="12" t="s">
        <v>330</v>
      </c>
      <c r="E219" s="12" t="s">
        <v>250</v>
      </c>
      <c r="F219" s="28" t="s">
        <v>170</v>
      </c>
      <c r="G219" s="15">
        <v>1</v>
      </c>
      <c r="H219" s="15">
        <f>합산자재!H51</f>
        <v>0</v>
      </c>
      <c r="I219" s="15" t="str">
        <f>IF(G219*H219&lt;&gt;0, TRUNC(G219*H219,1),"")</f>
        <v/>
      </c>
      <c r="J219" s="15">
        <v>1</v>
      </c>
      <c r="K219" s="15">
        <f>합산자재!I51</f>
        <v>0</v>
      </c>
      <c r="L219" s="15" t="str">
        <f>IF(G219*K219&lt;&gt;0, TRUNC(G219*K219,1),"")</f>
        <v/>
      </c>
      <c r="M219" s="15">
        <f>합산자재!J51</f>
        <v>0</v>
      </c>
      <c r="N219" s="15" t="str">
        <f>IF(G219*M219&lt;&gt;0, TRUNC(G219*M219,1),"")</f>
        <v/>
      </c>
      <c r="O219" s="15"/>
      <c r="P219" s="15" t="str">
        <f>IF(SUM(I219,L219,N219)&lt;&gt;0,TRUNC(SUM(I219,L219,N219),1),"")</f>
        <v/>
      </c>
      <c r="Q219" s="12"/>
      <c r="AC219" s="2">
        <f>G219*H219</f>
        <v>0</v>
      </c>
    </row>
    <row r="220" spans="1:31" ht="23.25" customHeight="1" x14ac:dyDescent="0.15">
      <c r="A220" s="13" t="s">
        <v>366</v>
      </c>
      <c r="B220" s="13" t="s">
        <v>532</v>
      </c>
      <c r="C220" s="1" t="s">
        <v>345</v>
      </c>
      <c r="D220" s="12" t="s">
        <v>346</v>
      </c>
      <c r="E220" s="12" t="s">
        <v>347</v>
      </c>
      <c r="F220" s="28" t="s">
        <v>348</v>
      </c>
      <c r="G220" s="15">
        <f>일위노임!G101</f>
        <v>3.0000000000000001E-3</v>
      </c>
      <c r="H220" s="15">
        <f>합산자재!H56</f>
        <v>0</v>
      </c>
      <c r="I220" s="15" t="str">
        <f>IF(G220*H220&lt;&gt;0, TRUNC(G220*H220,1),"")</f>
        <v/>
      </c>
      <c r="J220" s="15">
        <v>3.0000000000000001E-3</v>
      </c>
      <c r="K220" s="15">
        <f>합산자재!I56</f>
        <v>273676</v>
      </c>
      <c r="L220" s="15">
        <f>IF(G220*K220&lt;&gt;0, TRUNC(G220*K220,1),"")</f>
        <v>821</v>
      </c>
      <c r="M220" s="15">
        <f>합산자재!J56</f>
        <v>0</v>
      </c>
      <c r="N220" s="15" t="str">
        <f>IF(G220*M220&lt;&gt;0, TRUNC(G220*M220,1),"")</f>
        <v/>
      </c>
      <c r="O220" s="15"/>
      <c r="P220" s="15">
        <f>IF(SUM(I220,L220,N220)&lt;&gt;0,TRUNC(SUM(I220,L220,N220),1),"")</f>
        <v>821</v>
      </c>
      <c r="Q220" s="12"/>
      <c r="AE220" s="2">
        <f>L220</f>
        <v>821</v>
      </c>
    </row>
    <row r="221" spans="1:31" ht="23.25" customHeight="1" x14ac:dyDescent="0.15">
      <c r="A221" s="13" t="s">
        <v>552</v>
      </c>
      <c r="B221" s="13" t="s">
        <v>532</v>
      </c>
      <c r="C221" s="1" t="s">
        <v>553</v>
      </c>
      <c r="D221" s="12" t="s">
        <v>554</v>
      </c>
      <c r="E221" s="12" t="s">
        <v>555</v>
      </c>
      <c r="F221" s="28" t="s">
        <v>372</v>
      </c>
      <c r="G221" s="15">
        <v>1</v>
      </c>
      <c r="H221" s="15">
        <f>IF(TRUNC((AD222+AC222)/$AE$3,1)*$AE$3-AD222 &lt;0, AC222, TRUNC((AD222+AC222)/$AE$3,1)*$AE$3-AD222)</f>
        <v>24.600000000000023</v>
      </c>
      <c r="I221" s="15">
        <f>H221</f>
        <v>24.600000000000023</v>
      </c>
      <c r="J221" s="15">
        <v>1</v>
      </c>
      <c r="K221" s="15"/>
      <c r="L221" s="15" t="str">
        <f>IF(G221*K221&lt;&gt;0, TRUNC(G221*K221,1),"")</f>
        <v/>
      </c>
      <c r="M221" s="15"/>
      <c r="N221" s="15" t="str">
        <f>IF(G221*M221&lt;&gt;0, TRUNC(G221*M221,1),"")</f>
        <v/>
      </c>
      <c r="O221" s="15"/>
      <c r="P221" s="15">
        <f>IF(SUM(I221,L221,N221)&lt;&gt;0,TRUNC(SUM(I221,L221,N221),1),"")</f>
        <v>24.6</v>
      </c>
      <c r="Q221" s="12"/>
    </row>
    <row r="222" spans="1:31" ht="23.25" customHeight="1" x14ac:dyDescent="0.15">
      <c r="B222" s="13" t="s">
        <v>556</v>
      </c>
      <c r="D222" s="12" t="s">
        <v>557</v>
      </c>
      <c r="E222" s="12"/>
      <c r="F222" s="28"/>
      <c r="G222" s="15"/>
      <c r="H222" s="15"/>
      <c r="I222" s="15">
        <f>TRUNC(SUM(I218:I221))</f>
        <v>24</v>
      </c>
      <c r="J222" s="15"/>
      <c r="K222" s="15"/>
      <c r="L222" s="15">
        <f>TRUNC(SUM(L218:L221))</f>
        <v>821</v>
      </c>
      <c r="M222" s="15"/>
      <c r="N222" s="15">
        <f>TRUNC(SUM(N218:N221))</f>
        <v>0</v>
      </c>
      <c r="O222" s="15"/>
      <c r="P222" s="15">
        <f>IF(SUM(I222,L222,N222)&lt;&gt;0,TRUNC(SUM(I222,L222,N222),1),"")</f>
        <v>845</v>
      </c>
      <c r="Q222" s="12"/>
      <c r="AC222" s="2">
        <f>TRUNC(AE222*옵션!$B$36/100,1)</f>
        <v>24.6</v>
      </c>
      <c r="AD222" s="2">
        <f>TRUNC(SUM(L218:L220))</f>
        <v>821</v>
      </c>
      <c r="AE222" s="2">
        <f>TRUNC(SUM(AE218:AE221))</f>
        <v>821</v>
      </c>
    </row>
    <row r="223" spans="1:31" ht="23.25" customHeight="1" x14ac:dyDescent="0.15">
      <c r="D223" s="12"/>
      <c r="E223" s="12"/>
      <c r="F223" s="28"/>
      <c r="G223" s="15"/>
      <c r="H223" s="15"/>
      <c r="I223" s="15" t="str">
        <f>IF(G223*H223&lt;&gt;0, TRUNC(G223*H223,1),"")</f>
        <v/>
      </c>
      <c r="J223" s="15"/>
      <c r="K223" s="15"/>
      <c r="L223" s="15" t="str">
        <f>IF(G223*K223&lt;&gt;0, TRUNC(G223*K223,1),"")</f>
        <v/>
      </c>
      <c r="M223" s="15"/>
      <c r="N223" s="15" t="str">
        <f>IF(G223*M223&lt;&gt;0, TRUNC(G223*M223,1),"")</f>
        <v/>
      </c>
      <c r="O223" s="15"/>
      <c r="P223" s="15" t="str">
        <f>IF(SUM(I223,L223,N223)&lt;&gt;0,TRUNC(SUM(I223,L223,N223),1),"")</f>
        <v/>
      </c>
      <c r="Q223" s="12"/>
    </row>
    <row r="224" spans="1:31" ht="23.25" customHeight="1" x14ac:dyDescent="0.15">
      <c r="A224" s="13" t="s">
        <v>533</v>
      </c>
      <c r="B224" s="13" t="s">
        <v>543</v>
      </c>
      <c r="C224" s="1" t="s">
        <v>534</v>
      </c>
      <c r="D224" s="108" t="s">
        <v>634</v>
      </c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10"/>
    </row>
    <row r="225" spans="1:31" ht="23.25" customHeight="1" x14ac:dyDescent="0.15">
      <c r="A225" s="13" t="s">
        <v>635</v>
      </c>
      <c r="B225" s="13" t="s">
        <v>535</v>
      </c>
      <c r="C225" s="1" t="s">
        <v>333</v>
      </c>
      <c r="D225" s="12" t="s">
        <v>330</v>
      </c>
      <c r="E225" s="12" t="s">
        <v>252</v>
      </c>
      <c r="F225" s="28" t="s">
        <v>170</v>
      </c>
      <c r="G225" s="15">
        <v>1</v>
      </c>
      <c r="H225" s="15">
        <f>합산자재!H52</f>
        <v>0</v>
      </c>
      <c r="I225" s="15" t="str">
        <f>IF(G225*H225&lt;&gt;0, TRUNC(G225*H225,1),"")</f>
        <v/>
      </c>
      <c r="J225" s="15">
        <v>1</v>
      </c>
      <c r="K225" s="15">
        <f>합산자재!I52</f>
        <v>0</v>
      </c>
      <c r="L225" s="15" t="str">
        <f>IF(G225*K225&lt;&gt;0, TRUNC(G225*K225,1),"")</f>
        <v/>
      </c>
      <c r="M225" s="15">
        <f>합산자재!J52</f>
        <v>0</v>
      </c>
      <c r="N225" s="15" t="str">
        <f>IF(G225*M225&lt;&gt;0, TRUNC(G225*M225,1),"")</f>
        <v/>
      </c>
      <c r="O225" s="15"/>
      <c r="P225" s="15" t="str">
        <f>IF(SUM(I225,L225,N225)&lt;&gt;0,TRUNC(SUM(I225,L225,N225),1),"")</f>
        <v/>
      </c>
      <c r="Q225" s="12"/>
      <c r="AC225" s="2">
        <f>G225*H225</f>
        <v>0</v>
      </c>
    </row>
    <row r="226" spans="1:31" ht="23.25" customHeight="1" x14ac:dyDescent="0.15">
      <c r="A226" s="13" t="s">
        <v>366</v>
      </c>
      <c r="B226" s="13" t="s">
        <v>535</v>
      </c>
      <c r="C226" s="1" t="s">
        <v>345</v>
      </c>
      <c r="D226" s="12" t="s">
        <v>346</v>
      </c>
      <c r="E226" s="12" t="s">
        <v>347</v>
      </c>
      <c r="F226" s="28" t="s">
        <v>348</v>
      </c>
      <c r="G226" s="15">
        <f>일위노임!G104</f>
        <v>3.0000000000000001E-3</v>
      </c>
      <c r="H226" s="15">
        <f>합산자재!H56</f>
        <v>0</v>
      </c>
      <c r="I226" s="15" t="str">
        <f>IF(G226*H226&lt;&gt;0, TRUNC(G226*H226,1),"")</f>
        <v/>
      </c>
      <c r="J226" s="15">
        <v>3.0000000000000001E-3</v>
      </c>
      <c r="K226" s="15">
        <f>합산자재!I56</f>
        <v>273676</v>
      </c>
      <c r="L226" s="15">
        <f>IF(G226*K226&lt;&gt;0, TRUNC(G226*K226,1),"")</f>
        <v>821</v>
      </c>
      <c r="M226" s="15">
        <f>합산자재!J56</f>
        <v>0</v>
      </c>
      <c r="N226" s="15" t="str">
        <f>IF(G226*M226&lt;&gt;0, TRUNC(G226*M226,1),"")</f>
        <v/>
      </c>
      <c r="O226" s="15"/>
      <c r="P226" s="15">
        <f>IF(SUM(I226,L226,N226)&lt;&gt;0,TRUNC(SUM(I226,L226,N226),1),"")</f>
        <v>821</v>
      </c>
      <c r="Q226" s="12"/>
      <c r="AE226" s="2">
        <f>L226</f>
        <v>821</v>
      </c>
    </row>
    <row r="227" spans="1:31" ht="23.25" customHeight="1" x14ac:dyDescent="0.15">
      <c r="A227" s="13" t="s">
        <v>552</v>
      </c>
      <c r="B227" s="13" t="s">
        <v>535</v>
      </c>
      <c r="C227" s="1" t="s">
        <v>553</v>
      </c>
      <c r="D227" s="12" t="s">
        <v>554</v>
      </c>
      <c r="E227" s="12" t="s">
        <v>555</v>
      </c>
      <c r="F227" s="28" t="s">
        <v>372</v>
      </c>
      <c r="G227" s="15">
        <v>1</v>
      </c>
      <c r="H227" s="15">
        <f>IF(TRUNC((AD228+AC228)/$AE$3,1)*$AE$3-AD228 &lt;0, AC228, TRUNC((AD228+AC228)/$AE$3,1)*$AE$3-AD228)</f>
        <v>24.600000000000023</v>
      </c>
      <c r="I227" s="15">
        <f>H227</f>
        <v>24.600000000000023</v>
      </c>
      <c r="J227" s="15">
        <v>1</v>
      </c>
      <c r="K227" s="15"/>
      <c r="L227" s="15" t="str">
        <f>IF(G227*K227&lt;&gt;0, TRUNC(G227*K227,1),"")</f>
        <v/>
      </c>
      <c r="M227" s="15"/>
      <c r="N227" s="15" t="str">
        <f>IF(G227*M227&lt;&gt;0, TRUNC(G227*M227,1),"")</f>
        <v/>
      </c>
      <c r="O227" s="15"/>
      <c r="P227" s="15">
        <f>IF(SUM(I227,L227,N227)&lt;&gt;0,TRUNC(SUM(I227,L227,N227),1),"")</f>
        <v>24.6</v>
      </c>
      <c r="Q227" s="12"/>
    </row>
    <row r="228" spans="1:31" ht="23.25" customHeight="1" x14ac:dyDescent="0.15">
      <c r="B228" s="13" t="s">
        <v>556</v>
      </c>
      <c r="D228" s="12" t="s">
        <v>557</v>
      </c>
      <c r="E228" s="12"/>
      <c r="F228" s="28"/>
      <c r="G228" s="15"/>
      <c r="H228" s="15"/>
      <c r="I228" s="15">
        <f>TRUNC(SUM(I224:I227))</f>
        <v>24</v>
      </c>
      <c r="J228" s="15"/>
      <c r="K228" s="15"/>
      <c r="L228" s="15">
        <f>TRUNC(SUM(L224:L227))</f>
        <v>821</v>
      </c>
      <c r="M228" s="15"/>
      <c r="N228" s="15">
        <f>TRUNC(SUM(N224:N227))</f>
        <v>0</v>
      </c>
      <c r="O228" s="15"/>
      <c r="P228" s="15">
        <f>IF(SUM(I228,L228,N228)&lt;&gt;0,TRUNC(SUM(I228,L228,N228),1),"")</f>
        <v>845</v>
      </c>
      <c r="Q228" s="12"/>
      <c r="AC228" s="2">
        <f>TRUNC(AE228*옵션!$B$36/100,1)</f>
        <v>24.6</v>
      </c>
      <c r="AD228" s="2">
        <f>TRUNC(SUM(L224:L226))</f>
        <v>821</v>
      </c>
      <c r="AE228" s="2">
        <f>TRUNC(SUM(AE224:AE227))</f>
        <v>821</v>
      </c>
    </row>
    <row r="229" spans="1:31" ht="23.25" customHeight="1" x14ac:dyDescent="0.15">
      <c r="D229" s="12"/>
      <c r="E229" s="12"/>
      <c r="F229" s="28"/>
      <c r="G229" s="15"/>
      <c r="H229" s="15"/>
      <c r="I229" s="15" t="str">
        <f>IF(G229*H229&lt;&gt;0, TRUNC(G229*H229,1),"")</f>
        <v/>
      </c>
      <c r="J229" s="15"/>
      <c r="K229" s="15"/>
      <c r="L229" s="15" t="str">
        <f>IF(G229*K229&lt;&gt;0, TRUNC(G229*K229,1),"")</f>
        <v/>
      </c>
      <c r="M229" s="15"/>
      <c r="N229" s="15" t="str">
        <f>IF(G229*M229&lt;&gt;0, TRUNC(G229*M229,1),"")</f>
        <v/>
      </c>
      <c r="O229" s="15"/>
      <c r="P229" s="15" t="str">
        <f>IF(SUM(I229,L229,N229)&lt;&gt;0,TRUNC(SUM(I229,L229,N229),1),"")</f>
        <v/>
      </c>
      <c r="Q229" s="12"/>
    </row>
    <row r="230" spans="1:31" ht="23.25" customHeight="1" x14ac:dyDescent="0.15">
      <c r="A230" s="13" t="s">
        <v>536</v>
      </c>
      <c r="B230" s="13" t="s">
        <v>543</v>
      </c>
      <c r="C230" s="1" t="s">
        <v>537</v>
      </c>
      <c r="D230" s="108" t="s">
        <v>636</v>
      </c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  <c r="Q230" s="110"/>
    </row>
    <row r="231" spans="1:31" ht="23.25" customHeight="1" x14ac:dyDescent="0.15">
      <c r="A231" s="13" t="s">
        <v>637</v>
      </c>
      <c r="B231" s="13" t="s">
        <v>538</v>
      </c>
      <c r="C231" s="1" t="s">
        <v>334</v>
      </c>
      <c r="D231" s="12" t="s">
        <v>330</v>
      </c>
      <c r="E231" s="12" t="s">
        <v>335</v>
      </c>
      <c r="F231" s="28" t="s">
        <v>176</v>
      </c>
      <c r="G231" s="15">
        <v>1</v>
      </c>
      <c r="H231" s="15">
        <f>합산자재!H53</f>
        <v>0</v>
      </c>
      <c r="I231" s="15" t="str">
        <f>IF(G231*H231&lt;&gt;0, TRUNC(G231*H231,1),"")</f>
        <v/>
      </c>
      <c r="J231" s="15">
        <v>1</v>
      </c>
      <c r="K231" s="15">
        <f>합산자재!I53</f>
        <v>0</v>
      </c>
      <c r="L231" s="15" t="str">
        <f>IF(G231*K231&lt;&gt;0, TRUNC(G231*K231,1),"")</f>
        <v/>
      </c>
      <c r="M231" s="15">
        <f>합산자재!J53</f>
        <v>0</v>
      </c>
      <c r="N231" s="15" t="str">
        <f>IF(G231*M231&lt;&gt;0, TRUNC(G231*M231,1),"")</f>
        <v/>
      </c>
      <c r="O231" s="15"/>
      <c r="P231" s="15" t="str">
        <f>IF(SUM(I231,L231,N231)&lt;&gt;0,TRUNC(SUM(I231,L231,N231),1),"")</f>
        <v/>
      </c>
      <c r="Q231" s="12"/>
    </row>
    <row r="232" spans="1:31" ht="23.25" customHeight="1" x14ac:dyDescent="0.15">
      <c r="A232" s="13" t="s">
        <v>366</v>
      </c>
      <c r="B232" s="13" t="s">
        <v>538</v>
      </c>
      <c r="C232" s="1" t="s">
        <v>345</v>
      </c>
      <c r="D232" s="12" t="s">
        <v>346</v>
      </c>
      <c r="E232" s="12" t="s">
        <v>347</v>
      </c>
      <c r="F232" s="28" t="s">
        <v>348</v>
      </c>
      <c r="G232" s="15">
        <f>일위노임!G107</f>
        <v>2.5499999999999998E-2</v>
      </c>
      <c r="H232" s="15">
        <f>합산자재!H56</f>
        <v>0</v>
      </c>
      <c r="I232" s="15" t="str">
        <f>IF(G232*H232&lt;&gt;0, TRUNC(G232*H232,1),"")</f>
        <v/>
      </c>
      <c r="J232" s="15">
        <v>2.5499999999999998E-2</v>
      </c>
      <c r="K232" s="15">
        <f>합산자재!I56</f>
        <v>273676</v>
      </c>
      <c r="L232" s="15">
        <f>IF(G232*K232&lt;&gt;0, TRUNC(G232*K232,1),"")</f>
        <v>6978.7</v>
      </c>
      <c r="M232" s="15">
        <f>합산자재!J56</f>
        <v>0</v>
      </c>
      <c r="N232" s="15" t="str">
        <f>IF(G232*M232&lt;&gt;0, TRUNC(G232*M232,1),"")</f>
        <v/>
      </c>
      <c r="O232" s="15"/>
      <c r="P232" s="15">
        <f>IF(SUM(I232,L232,N232)&lt;&gt;0,TRUNC(SUM(I232,L232,N232),1),"")</f>
        <v>6978.7</v>
      </c>
      <c r="Q232" s="12"/>
      <c r="AE232" s="2">
        <f>L232</f>
        <v>6978.7</v>
      </c>
    </row>
    <row r="233" spans="1:31" ht="23.25" customHeight="1" x14ac:dyDescent="0.15">
      <c r="A233" s="13" t="s">
        <v>552</v>
      </c>
      <c r="B233" s="13" t="s">
        <v>538</v>
      </c>
      <c r="C233" s="1" t="s">
        <v>553</v>
      </c>
      <c r="D233" s="12" t="s">
        <v>554</v>
      </c>
      <c r="E233" s="12" t="s">
        <v>555</v>
      </c>
      <c r="F233" s="28" t="s">
        <v>372</v>
      </c>
      <c r="G233" s="15">
        <v>1</v>
      </c>
      <c r="H233" s="15">
        <f>IF(TRUNC((AD234+AC234)/$AE$3,1)*$AE$3-AD234 &lt;0, AC234, TRUNC((AD234+AC234)/$AE$3,1)*$AE$3-AD234)</f>
        <v>209.30000000000018</v>
      </c>
      <c r="I233" s="15">
        <f>H233</f>
        <v>209.30000000000018</v>
      </c>
      <c r="J233" s="15">
        <v>1</v>
      </c>
      <c r="K233" s="15"/>
      <c r="L233" s="15" t="str">
        <f>IF(G233*K233&lt;&gt;0, TRUNC(G233*K233,1),"")</f>
        <v/>
      </c>
      <c r="M233" s="15"/>
      <c r="N233" s="15" t="str">
        <f>IF(G233*M233&lt;&gt;0, TRUNC(G233*M233,1),"")</f>
        <v/>
      </c>
      <c r="O233" s="15"/>
      <c r="P233" s="15">
        <f>IF(SUM(I233,L233,N233)&lt;&gt;0,TRUNC(SUM(I233,L233,N233),1),"")</f>
        <v>209.3</v>
      </c>
      <c r="Q233" s="12"/>
    </row>
    <row r="234" spans="1:31" ht="23.25" customHeight="1" x14ac:dyDescent="0.15">
      <c r="B234" s="13" t="s">
        <v>556</v>
      </c>
      <c r="D234" s="12" t="s">
        <v>557</v>
      </c>
      <c r="E234" s="12"/>
      <c r="F234" s="28"/>
      <c r="G234" s="15"/>
      <c r="H234" s="15"/>
      <c r="I234" s="15">
        <f>TRUNC(SUM(I230:I233))</f>
        <v>209</v>
      </c>
      <c r="J234" s="15"/>
      <c r="K234" s="15"/>
      <c r="L234" s="15">
        <f>TRUNC(SUM(L230:L233))</f>
        <v>6978</v>
      </c>
      <c r="M234" s="15"/>
      <c r="N234" s="15">
        <f>TRUNC(SUM(N230:N233))</f>
        <v>0</v>
      </c>
      <c r="O234" s="15"/>
      <c r="P234" s="15">
        <f>IF(SUM(I234,L234,N234)&lt;&gt;0,TRUNC(SUM(I234,L234,N234),1),"")</f>
        <v>7187</v>
      </c>
      <c r="Q234" s="12"/>
      <c r="AC234" s="2">
        <f>TRUNC(AE234*옵션!$B$36/100,1)</f>
        <v>209.3</v>
      </c>
      <c r="AD234" s="2">
        <f>TRUNC(SUM(L230:L232))</f>
        <v>6978</v>
      </c>
      <c r="AE234" s="2">
        <f>TRUNC(SUM(AE230:AE233))</f>
        <v>6978</v>
      </c>
    </row>
    <row r="235" spans="1:31" ht="23.25" customHeight="1" x14ac:dyDescent="0.15">
      <c r="D235" s="12"/>
      <c r="E235" s="12"/>
      <c r="F235" s="28"/>
      <c r="G235" s="15"/>
      <c r="H235" s="15"/>
      <c r="I235" s="15" t="str">
        <f>IF(G235*H235&lt;&gt;0, TRUNC(G235*H235,1),"")</f>
        <v/>
      </c>
      <c r="J235" s="15"/>
      <c r="K235" s="15"/>
      <c r="L235" s="15" t="str">
        <f>IF(G235*K235&lt;&gt;0, TRUNC(G235*K235,1),"")</f>
        <v/>
      </c>
      <c r="M235" s="15"/>
      <c r="N235" s="15" t="str">
        <f>IF(G235*M235&lt;&gt;0, TRUNC(G235*M235,1),"")</f>
        <v/>
      </c>
      <c r="O235" s="15"/>
      <c r="P235" s="15" t="str">
        <f>IF(SUM(I235,L235,N235)&lt;&gt;0,TRUNC(SUM(I235,L235,N235),1),"")</f>
        <v/>
      </c>
      <c r="Q235" s="12"/>
    </row>
    <row r="236" spans="1:31" ht="23.25" customHeight="1" x14ac:dyDescent="0.15">
      <c r="A236" s="13" t="s">
        <v>539</v>
      </c>
      <c r="B236" s="13" t="s">
        <v>543</v>
      </c>
      <c r="C236" s="1" t="s">
        <v>540</v>
      </c>
      <c r="D236" s="108" t="s">
        <v>741</v>
      </c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10"/>
    </row>
    <row r="237" spans="1:31" ht="23.25" customHeight="1" x14ac:dyDescent="0.15">
      <c r="A237" s="13" t="s">
        <v>638</v>
      </c>
      <c r="B237" s="13" t="s">
        <v>541</v>
      </c>
      <c r="C237" s="1" t="s">
        <v>336</v>
      </c>
      <c r="D237" s="12" t="s">
        <v>330</v>
      </c>
      <c r="E237" s="12" t="s">
        <v>337</v>
      </c>
      <c r="F237" s="28" t="s">
        <v>176</v>
      </c>
      <c r="G237" s="15">
        <v>1</v>
      </c>
      <c r="H237" s="15">
        <f>합산자재!H54</f>
        <v>0</v>
      </c>
      <c r="I237" s="15" t="str">
        <f>IF(G237*H237&lt;&gt;0, TRUNC(G237*H237,1),"")</f>
        <v/>
      </c>
      <c r="J237" s="15">
        <v>1</v>
      </c>
      <c r="K237" s="15">
        <f>합산자재!I54</f>
        <v>0</v>
      </c>
      <c r="L237" s="15" t="str">
        <f>IF(G237*K237&lt;&gt;0, TRUNC(G237*K237,1),"")</f>
        <v/>
      </c>
      <c r="M237" s="15">
        <f>합산자재!J54</f>
        <v>0</v>
      </c>
      <c r="N237" s="15" t="str">
        <f>IF(G237*M237&lt;&gt;0, TRUNC(G237*M237,1),"")</f>
        <v/>
      </c>
      <c r="O237" s="15"/>
      <c r="P237" s="15" t="str">
        <f t="shared" ref="P237:P263" si="19">IF(SUM(I237,L237,N237)&lt;&gt;0,TRUNC(SUM(I237,L237,N237),1),"")</f>
        <v/>
      </c>
      <c r="Q237" s="12"/>
    </row>
    <row r="238" spans="1:31" ht="23.25" customHeight="1" x14ac:dyDescent="0.15">
      <c r="A238" s="13" t="s">
        <v>366</v>
      </c>
      <c r="B238" s="13" t="s">
        <v>541</v>
      </c>
      <c r="C238" s="1" t="s">
        <v>345</v>
      </c>
      <c r="D238" s="12" t="s">
        <v>346</v>
      </c>
      <c r="E238" s="12" t="s">
        <v>347</v>
      </c>
      <c r="F238" s="28" t="s">
        <v>348</v>
      </c>
      <c r="G238" s="15">
        <f>일위노임!G110</f>
        <v>1.2E-2</v>
      </c>
      <c r="H238" s="15">
        <f>합산자재!H56</f>
        <v>0</v>
      </c>
      <c r="I238" s="15" t="str">
        <f>IF(G238*H238&lt;&gt;0, TRUNC(G238*H238,1),"")</f>
        <v/>
      </c>
      <c r="J238" s="15">
        <v>1.2E-2</v>
      </c>
      <c r="K238" s="15">
        <f>합산자재!I56</f>
        <v>273676</v>
      </c>
      <c r="L238" s="15">
        <f>IF(G238*K238&lt;&gt;0, TRUNC(G238*K238,1),"")</f>
        <v>3284.1</v>
      </c>
      <c r="M238" s="15">
        <f>합산자재!J56</f>
        <v>0</v>
      </c>
      <c r="N238" s="15" t="str">
        <f>IF(G238*M238&lt;&gt;0, TRUNC(G238*M238,1),"")</f>
        <v/>
      </c>
      <c r="O238" s="15"/>
      <c r="P238" s="15">
        <f t="shared" si="19"/>
        <v>3284.1</v>
      </c>
      <c r="Q238" s="12"/>
      <c r="AE238" s="2">
        <f>L238</f>
        <v>3284.1</v>
      </c>
    </row>
    <row r="239" spans="1:31" ht="23.25" customHeight="1" x14ac:dyDescent="0.15">
      <c r="A239" s="13" t="s">
        <v>552</v>
      </c>
      <c r="B239" s="13" t="s">
        <v>541</v>
      </c>
      <c r="C239" s="1" t="s">
        <v>553</v>
      </c>
      <c r="D239" s="12" t="s">
        <v>554</v>
      </c>
      <c r="E239" s="12" t="s">
        <v>555</v>
      </c>
      <c r="F239" s="28" t="s">
        <v>372</v>
      </c>
      <c r="G239" s="15">
        <v>1</v>
      </c>
      <c r="H239" s="15">
        <f>IF(TRUNC((AD240+AC240)/$AE$3,1)*$AE$3-AD240 &lt;0, AC240, TRUNC((AD240+AC240)/$AE$3,1)*$AE$3-AD240)</f>
        <v>98.5</v>
      </c>
      <c r="I239" s="15">
        <f>H239</f>
        <v>98.5</v>
      </c>
      <c r="J239" s="15">
        <v>1</v>
      </c>
      <c r="K239" s="15"/>
      <c r="L239" s="15" t="str">
        <f>IF(G239*K239&lt;&gt;0, TRUNC(G239*K239,1),"")</f>
        <v/>
      </c>
      <c r="M239" s="15"/>
      <c r="N239" s="15" t="str">
        <f>IF(G239*M239&lt;&gt;0, TRUNC(G239*M239,1),"")</f>
        <v/>
      </c>
      <c r="O239" s="15"/>
      <c r="P239" s="15">
        <f t="shared" si="19"/>
        <v>98.5</v>
      </c>
      <c r="Q239" s="12"/>
    </row>
    <row r="240" spans="1:31" ht="23.25" customHeight="1" x14ac:dyDescent="0.15">
      <c r="B240" s="13" t="s">
        <v>556</v>
      </c>
      <c r="D240" s="12" t="s">
        <v>557</v>
      </c>
      <c r="E240" s="12"/>
      <c r="F240" s="28"/>
      <c r="G240" s="15"/>
      <c r="H240" s="15"/>
      <c r="I240" s="15">
        <f>TRUNC(SUM(I236:I239))</f>
        <v>98</v>
      </c>
      <c r="J240" s="15"/>
      <c r="K240" s="15"/>
      <c r="L240" s="15">
        <f>TRUNC(SUM(L236:L239))</f>
        <v>3284</v>
      </c>
      <c r="M240" s="15"/>
      <c r="N240" s="15">
        <f>TRUNC(SUM(N236:N239))</f>
        <v>0</v>
      </c>
      <c r="O240" s="15"/>
      <c r="P240" s="15">
        <f t="shared" si="19"/>
        <v>3382</v>
      </c>
      <c r="Q240" s="12"/>
      <c r="AC240" s="2">
        <f>TRUNC(AE240*옵션!$B$36/100,1)</f>
        <v>98.5</v>
      </c>
      <c r="AD240" s="2">
        <f>TRUNC(SUM(L236:L238))</f>
        <v>3284</v>
      </c>
      <c r="AE240" s="2">
        <f>TRUNC(SUM(AE236:AE239))</f>
        <v>3284</v>
      </c>
    </row>
    <row r="241" spans="1:31" ht="23.25" customHeight="1" x14ac:dyDescent="0.15">
      <c r="D241" s="12"/>
      <c r="E241" s="12"/>
      <c r="F241" s="28"/>
      <c r="G241" s="15"/>
      <c r="H241" s="15"/>
      <c r="I241" s="15" t="str">
        <f>IF(G241*H241&lt;&gt;0, TRUNC(G241*H241,1),"")</f>
        <v/>
      </c>
      <c r="J241" s="15"/>
      <c r="K241" s="15"/>
      <c r="L241" s="15" t="str">
        <f>IF(G241*K241&lt;&gt;0, TRUNC(G241*K241,1),"")</f>
        <v/>
      </c>
      <c r="M241" s="15"/>
      <c r="N241" s="15" t="str">
        <f>IF(G241*M241&lt;&gt;0, TRUNC(G241*M241,1),"")</f>
        <v/>
      </c>
      <c r="O241" s="15"/>
      <c r="P241" s="15" t="str">
        <f>IF(SUM(I241,L241,N241)&lt;&gt;0,TRUNC(SUM(I241,L241,N241),1),"")</f>
        <v/>
      </c>
      <c r="Q241" s="12"/>
    </row>
    <row r="242" spans="1:31" ht="23.25" customHeight="1" x14ac:dyDescent="0.15">
      <c r="A242" s="13" t="s">
        <v>736</v>
      </c>
      <c r="B242" s="13" t="s">
        <v>543</v>
      </c>
      <c r="C242" s="1" t="s">
        <v>737</v>
      </c>
      <c r="D242" s="108" t="s">
        <v>742</v>
      </c>
      <c r="E242" s="138"/>
      <c r="F242" s="138"/>
      <c r="G242" s="138"/>
      <c r="H242" s="138"/>
      <c r="I242" s="138"/>
      <c r="J242" s="138"/>
      <c r="K242" s="138"/>
      <c r="L242" s="138"/>
      <c r="M242" s="138"/>
      <c r="N242" s="138"/>
      <c r="O242" s="138"/>
      <c r="P242" s="138"/>
      <c r="Q242" s="139"/>
    </row>
    <row r="243" spans="1:31" ht="23.25" customHeight="1" x14ac:dyDescent="0.15">
      <c r="A243" s="13" t="s">
        <v>739</v>
      </c>
      <c r="B243" s="13" t="s">
        <v>737</v>
      </c>
      <c r="C243" s="1" t="s">
        <v>740</v>
      </c>
      <c r="D243" s="12" t="s">
        <v>721</v>
      </c>
      <c r="E243" s="12" t="s">
        <v>722</v>
      </c>
      <c r="F243" s="28" t="s">
        <v>212</v>
      </c>
      <c r="G243" s="15">
        <v>1</v>
      </c>
      <c r="H243" s="15">
        <v>210</v>
      </c>
      <c r="I243" s="15">
        <v>210</v>
      </c>
      <c r="J243" s="15">
        <v>1</v>
      </c>
      <c r="K243" s="15">
        <v>0</v>
      </c>
      <c r="L243" s="28" t="s">
        <v>738</v>
      </c>
      <c r="M243" s="15">
        <v>0</v>
      </c>
      <c r="N243" s="15" t="s">
        <v>738</v>
      </c>
      <c r="O243" s="15">
        <v>210</v>
      </c>
      <c r="P243" s="15">
        <v>210</v>
      </c>
      <c r="Q243" s="12"/>
    </row>
    <row r="244" spans="1:31" ht="23.25" customHeight="1" x14ac:dyDescent="0.15">
      <c r="A244" s="13" t="s">
        <v>545</v>
      </c>
      <c r="B244" s="13" t="s">
        <v>737</v>
      </c>
      <c r="C244" s="1" t="s">
        <v>228</v>
      </c>
      <c r="D244" s="12" t="s">
        <v>718</v>
      </c>
      <c r="E244" s="12" t="s">
        <v>719</v>
      </c>
      <c r="F244" s="28" t="s">
        <v>720</v>
      </c>
      <c r="G244" s="15">
        <v>0.2</v>
      </c>
      <c r="H244" s="15">
        <v>6176</v>
      </c>
      <c r="I244" s="15">
        <v>1235.2</v>
      </c>
      <c r="J244" s="15">
        <v>0.2</v>
      </c>
      <c r="K244" s="15">
        <v>0</v>
      </c>
      <c r="L244" s="15" t="s">
        <v>738</v>
      </c>
      <c r="M244" s="15">
        <v>0</v>
      </c>
      <c r="N244" s="15" t="s">
        <v>738</v>
      </c>
      <c r="O244" s="15">
        <v>6176</v>
      </c>
      <c r="P244" s="15">
        <v>1235.2</v>
      </c>
      <c r="Q244" s="12"/>
    </row>
    <row r="245" spans="1:31" ht="23.25" customHeight="1" x14ac:dyDescent="0.15">
      <c r="A245" s="13" t="s">
        <v>546</v>
      </c>
      <c r="B245" s="13" t="s">
        <v>737</v>
      </c>
      <c r="C245" s="1" t="s">
        <v>232</v>
      </c>
      <c r="D245" s="12" t="s">
        <v>233</v>
      </c>
      <c r="E245" s="12" t="s">
        <v>234</v>
      </c>
      <c r="F245" s="28" t="s">
        <v>212</v>
      </c>
      <c r="G245" s="15">
        <v>2</v>
      </c>
      <c r="H245" s="15">
        <v>200</v>
      </c>
      <c r="I245" s="15">
        <v>400</v>
      </c>
      <c r="J245" s="15">
        <v>2</v>
      </c>
      <c r="K245" s="15">
        <v>0</v>
      </c>
      <c r="L245" s="15" t="s">
        <v>738</v>
      </c>
      <c r="M245" s="15">
        <v>0</v>
      </c>
      <c r="N245" s="15" t="s">
        <v>738</v>
      </c>
      <c r="O245" s="15">
        <v>200</v>
      </c>
      <c r="P245" s="15">
        <v>400</v>
      </c>
      <c r="Q245" s="12"/>
    </row>
    <row r="246" spans="1:31" ht="23.25" customHeight="1" x14ac:dyDescent="0.15">
      <c r="A246" s="13" t="s">
        <v>548</v>
      </c>
      <c r="B246" s="13" t="s">
        <v>737</v>
      </c>
      <c r="C246" s="1" t="s">
        <v>295</v>
      </c>
      <c r="D246" s="12" t="s">
        <v>296</v>
      </c>
      <c r="E246" s="12" t="s">
        <v>297</v>
      </c>
      <c r="F246" s="28" t="s">
        <v>212</v>
      </c>
      <c r="G246" s="15">
        <v>4</v>
      </c>
      <c r="H246" s="15">
        <v>28</v>
      </c>
      <c r="I246" s="15">
        <v>112</v>
      </c>
      <c r="J246" s="15">
        <v>4</v>
      </c>
      <c r="K246" s="15">
        <v>0</v>
      </c>
      <c r="L246" s="15" t="s">
        <v>738</v>
      </c>
      <c r="M246" s="15">
        <v>0</v>
      </c>
      <c r="N246" s="15" t="s">
        <v>738</v>
      </c>
      <c r="O246" s="15">
        <v>28</v>
      </c>
      <c r="P246" s="15">
        <v>112</v>
      </c>
      <c r="Q246" s="12"/>
    </row>
    <row r="247" spans="1:31" ht="23.25" customHeight="1" x14ac:dyDescent="0.15">
      <c r="A247" s="13" t="s">
        <v>549</v>
      </c>
      <c r="B247" s="13" t="s">
        <v>737</v>
      </c>
      <c r="C247" s="1" t="s">
        <v>299</v>
      </c>
      <c r="D247" s="12" t="s">
        <v>300</v>
      </c>
      <c r="E247" s="12" t="s">
        <v>301</v>
      </c>
      <c r="F247" s="28" t="s">
        <v>212</v>
      </c>
      <c r="G247" s="15">
        <v>4</v>
      </c>
      <c r="H247" s="15">
        <v>9</v>
      </c>
      <c r="I247" s="15">
        <v>36</v>
      </c>
      <c r="J247" s="15">
        <v>4</v>
      </c>
      <c r="K247" s="15">
        <v>0</v>
      </c>
      <c r="L247" s="15" t="s">
        <v>738</v>
      </c>
      <c r="M247" s="15">
        <v>0</v>
      </c>
      <c r="N247" s="15" t="s">
        <v>738</v>
      </c>
      <c r="O247" s="15">
        <v>9</v>
      </c>
      <c r="P247" s="15">
        <v>36</v>
      </c>
      <c r="Q247" s="12"/>
    </row>
    <row r="248" spans="1:31" ht="23.25" customHeight="1" x14ac:dyDescent="0.15">
      <c r="A248" s="13" t="s">
        <v>366</v>
      </c>
      <c r="B248" s="13" t="s">
        <v>737</v>
      </c>
      <c r="C248" s="1" t="s">
        <v>345</v>
      </c>
      <c r="D248" s="12" t="s">
        <v>346</v>
      </c>
      <c r="E248" s="12" t="s">
        <v>347</v>
      </c>
      <c r="F248" s="28" t="s">
        <v>348</v>
      </c>
      <c r="G248" s="15">
        <v>7.1999999999999995E-2</v>
      </c>
      <c r="H248" s="15">
        <v>0</v>
      </c>
      <c r="I248" s="15" t="s">
        <v>738</v>
      </c>
      <c r="J248" s="15">
        <v>0.108</v>
      </c>
      <c r="K248" s="15">
        <v>273676</v>
      </c>
      <c r="L248" s="15">
        <v>19704.599999999999</v>
      </c>
      <c r="M248" s="15">
        <v>0</v>
      </c>
      <c r="N248" s="15" t="s">
        <v>738</v>
      </c>
      <c r="O248" s="15">
        <v>273676</v>
      </c>
      <c r="P248" s="15">
        <v>19704.599999999999</v>
      </c>
      <c r="Q248" s="12"/>
      <c r="AE248" s="2">
        <v>19704.599999999999</v>
      </c>
    </row>
    <row r="249" spans="1:31" ht="23.25" customHeight="1" x14ac:dyDescent="0.15">
      <c r="A249" s="13" t="s">
        <v>552</v>
      </c>
      <c r="B249" s="13" t="s">
        <v>737</v>
      </c>
      <c r="C249" s="1" t="s">
        <v>553</v>
      </c>
      <c r="D249" s="12" t="s">
        <v>554</v>
      </c>
      <c r="E249" s="12" t="s">
        <v>555</v>
      </c>
      <c r="F249" s="28" t="s">
        <v>372</v>
      </c>
      <c r="G249" s="15">
        <v>1</v>
      </c>
      <c r="H249" s="15">
        <v>591.09999999999854</v>
      </c>
      <c r="I249" s="15">
        <v>591.09999999999854</v>
      </c>
      <c r="J249" s="15">
        <v>1</v>
      </c>
      <c r="K249" s="15"/>
      <c r="L249" s="15" t="s">
        <v>738</v>
      </c>
      <c r="M249" s="15"/>
      <c r="N249" s="15" t="s">
        <v>738</v>
      </c>
      <c r="O249" s="15">
        <v>591.09999999999854</v>
      </c>
      <c r="P249" s="15">
        <v>591</v>
      </c>
      <c r="Q249" s="12"/>
    </row>
    <row r="250" spans="1:31" ht="23.25" customHeight="1" x14ac:dyDescent="0.15">
      <c r="B250" s="13" t="s">
        <v>556</v>
      </c>
      <c r="D250" s="12" t="s">
        <v>557</v>
      </c>
      <c r="E250" s="12"/>
      <c r="F250" s="28"/>
      <c r="G250" s="15"/>
      <c r="H250" s="15"/>
      <c r="I250" s="15">
        <v>2584</v>
      </c>
      <c r="J250" s="15"/>
      <c r="K250" s="15"/>
      <c r="L250" s="15">
        <v>19704</v>
      </c>
      <c r="M250" s="15"/>
      <c r="N250" s="15">
        <v>0</v>
      </c>
      <c r="O250" s="15" t="s">
        <v>738</v>
      </c>
      <c r="P250" s="15">
        <v>22288</v>
      </c>
      <c r="Q250" s="12"/>
      <c r="AC250" s="2">
        <v>591.1</v>
      </c>
      <c r="AD250" s="2">
        <v>19704</v>
      </c>
      <c r="AE250" s="2">
        <v>19704</v>
      </c>
    </row>
    <row r="251" spans="1:31" ht="23.25" customHeight="1" x14ac:dyDescent="0.15">
      <c r="D251" s="12"/>
      <c r="E251" s="12"/>
      <c r="F251" s="28"/>
      <c r="G251" s="15"/>
      <c r="H251" s="15"/>
      <c r="I251" s="15" t="str">
        <f t="shared" ref="I251:I263" si="20">IF(G251*H251&lt;&gt;0, TRUNC(G251*H251,1),"")</f>
        <v/>
      </c>
      <c r="J251" s="15"/>
      <c r="K251" s="15"/>
      <c r="L251" s="15" t="str">
        <f t="shared" ref="L251:L263" si="21">IF(G251*K251&lt;&gt;0, TRUNC(G251*K251,1),"")</f>
        <v/>
      </c>
      <c r="M251" s="15"/>
      <c r="N251" s="15" t="str">
        <f t="shared" ref="N251:N263" si="22">IF(G251*M251&lt;&gt;0, TRUNC(G251*M251,1),"")</f>
        <v/>
      </c>
      <c r="O251" s="15"/>
      <c r="P251" s="15" t="str">
        <f t="shared" si="19"/>
        <v/>
      </c>
      <c r="Q251" s="12"/>
    </row>
    <row r="252" spans="1:31" ht="23.25" customHeight="1" x14ac:dyDescent="0.15">
      <c r="D252" s="12"/>
      <c r="E252" s="12"/>
      <c r="F252" s="28"/>
      <c r="G252" s="15"/>
      <c r="H252" s="15"/>
      <c r="I252" s="15" t="str">
        <f t="shared" si="20"/>
        <v/>
      </c>
      <c r="J252" s="15"/>
      <c r="K252" s="15"/>
      <c r="L252" s="15" t="str">
        <f t="shared" si="21"/>
        <v/>
      </c>
      <c r="M252" s="15"/>
      <c r="N252" s="15" t="str">
        <f t="shared" si="22"/>
        <v/>
      </c>
      <c r="O252" s="15"/>
      <c r="P252" s="15" t="str">
        <f t="shared" si="19"/>
        <v/>
      </c>
      <c r="Q252" s="12"/>
    </row>
    <row r="253" spans="1:31" ht="23.25" customHeight="1" x14ac:dyDescent="0.15">
      <c r="D253" s="12"/>
      <c r="E253" s="12"/>
      <c r="F253" s="28"/>
      <c r="G253" s="15"/>
      <c r="H253" s="15"/>
      <c r="I253" s="15" t="str">
        <f t="shared" si="20"/>
        <v/>
      </c>
      <c r="J253" s="15"/>
      <c r="K253" s="15"/>
      <c r="L253" s="15" t="str">
        <f t="shared" si="21"/>
        <v/>
      </c>
      <c r="M253" s="15"/>
      <c r="N253" s="15" t="str">
        <f t="shared" si="22"/>
        <v/>
      </c>
      <c r="O253" s="15"/>
      <c r="P253" s="15" t="str">
        <f t="shared" si="19"/>
        <v/>
      </c>
      <c r="Q253" s="12"/>
    </row>
    <row r="254" spans="1:31" ht="23.25" customHeight="1" x14ac:dyDescent="0.15">
      <c r="D254" s="12"/>
      <c r="E254" s="12"/>
      <c r="F254" s="28"/>
      <c r="G254" s="15"/>
      <c r="H254" s="15"/>
      <c r="I254" s="15" t="str">
        <f t="shared" si="20"/>
        <v/>
      </c>
      <c r="J254" s="15"/>
      <c r="K254" s="15"/>
      <c r="L254" s="15" t="str">
        <f t="shared" si="21"/>
        <v/>
      </c>
      <c r="M254" s="15"/>
      <c r="N254" s="15" t="str">
        <f t="shared" si="22"/>
        <v/>
      </c>
      <c r="O254" s="15"/>
      <c r="P254" s="15" t="str">
        <f t="shared" si="19"/>
        <v/>
      </c>
      <c r="Q254" s="12"/>
    </row>
    <row r="255" spans="1:31" ht="23.25" customHeight="1" x14ac:dyDescent="0.15">
      <c r="D255" s="12"/>
      <c r="E255" s="12"/>
      <c r="F255" s="28"/>
      <c r="G255" s="15"/>
      <c r="H255" s="15"/>
      <c r="I255" s="15" t="str">
        <f t="shared" si="20"/>
        <v/>
      </c>
      <c r="J255" s="15"/>
      <c r="K255" s="15"/>
      <c r="L255" s="15" t="str">
        <f t="shared" si="21"/>
        <v/>
      </c>
      <c r="M255" s="15"/>
      <c r="N255" s="15" t="str">
        <f t="shared" si="22"/>
        <v/>
      </c>
      <c r="O255" s="15"/>
      <c r="P255" s="15" t="str">
        <f t="shared" si="19"/>
        <v/>
      </c>
      <c r="Q255" s="12"/>
    </row>
    <row r="256" spans="1:31" ht="23.25" customHeight="1" x14ac:dyDescent="0.15">
      <c r="D256" s="12"/>
      <c r="E256" s="12"/>
      <c r="F256" s="28"/>
      <c r="G256" s="15"/>
      <c r="H256" s="15"/>
      <c r="I256" s="15" t="str">
        <f t="shared" si="20"/>
        <v/>
      </c>
      <c r="J256" s="15"/>
      <c r="K256" s="15"/>
      <c r="L256" s="15" t="str">
        <f t="shared" si="21"/>
        <v/>
      </c>
      <c r="M256" s="15"/>
      <c r="N256" s="15" t="str">
        <f t="shared" si="22"/>
        <v/>
      </c>
      <c r="O256" s="15"/>
      <c r="P256" s="15" t="str">
        <f t="shared" si="19"/>
        <v/>
      </c>
      <c r="Q256" s="12"/>
    </row>
    <row r="257" spans="4:17" ht="23.25" customHeight="1" x14ac:dyDescent="0.15">
      <c r="D257" s="12"/>
      <c r="E257" s="12"/>
      <c r="F257" s="28"/>
      <c r="G257" s="15"/>
      <c r="H257" s="15"/>
      <c r="I257" s="15" t="str">
        <f t="shared" si="20"/>
        <v/>
      </c>
      <c r="J257" s="15"/>
      <c r="K257" s="15"/>
      <c r="L257" s="15" t="str">
        <f t="shared" si="21"/>
        <v/>
      </c>
      <c r="M257" s="15"/>
      <c r="N257" s="15" t="str">
        <f t="shared" si="22"/>
        <v/>
      </c>
      <c r="O257" s="15"/>
      <c r="P257" s="15" t="str">
        <f t="shared" si="19"/>
        <v/>
      </c>
      <c r="Q257" s="12"/>
    </row>
    <row r="258" spans="4:17" ht="23.25" customHeight="1" x14ac:dyDescent="0.15">
      <c r="D258" s="12"/>
      <c r="E258" s="12"/>
      <c r="F258" s="28"/>
      <c r="G258" s="15"/>
      <c r="H258" s="15"/>
      <c r="I258" s="15" t="str">
        <f t="shared" si="20"/>
        <v/>
      </c>
      <c r="J258" s="15"/>
      <c r="K258" s="15"/>
      <c r="L258" s="15" t="str">
        <f t="shared" si="21"/>
        <v/>
      </c>
      <c r="M258" s="15"/>
      <c r="N258" s="15" t="str">
        <f t="shared" si="22"/>
        <v/>
      </c>
      <c r="O258" s="15"/>
      <c r="P258" s="15" t="str">
        <f t="shared" si="19"/>
        <v/>
      </c>
      <c r="Q258" s="12"/>
    </row>
    <row r="259" spans="4:17" ht="23.25" customHeight="1" x14ac:dyDescent="0.15">
      <c r="D259" s="12"/>
      <c r="E259" s="12"/>
      <c r="F259" s="28"/>
      <c r="G259" s="15"/>
      <c r="H259" s="15"/>
      <c r="I259" s="15" t="str">
        <f t="shared" si="20"/>
        <v/>
      </c>
      <c r="J259" s="15"/>
      <c r="K259" s="15"/>
      <c r="L259" s="15" t="str">
        <f t="shared" si="21"/>
        <v/>
      </c>
      <c r="M259" s="15"/>
      <c r="N259" s="15" t="str">
        <f t="shared" si="22"/>
        <v/>
      </c>
      <c r="O259" s="15"/>
      <c r="P259" s="15" t="str">
        <f t="shared" si="19"/>
        <v/>
      </c>
      <c r="Q259" s="12"/>
    </row>
    <row r="260" spans="4:17" ht="23.25" customHeight="1" x14ac:dyDescent="0.15">
      <c r="D260" s="12"/>
      <c r="E260" s="12"/>
      <c r="F260" s="28"/>
      <c r="G260" s="15"/>
      <c r="H260" s="15"/>
      <c r="I260" s="15" t="str">
        <f t="shared" si="20"/>
        <v/>
      </c>
      <c r="J260" s="15"/>
      <c r="K260" s="15"/>
      <c r="L260" s="15" t="str">
        <f t="shared" si="21"/>
        <v/>
      </c>
      <c r="M260" s="15"/>
      <c r="N260" s="15" t="str">
        <f t="shared" si="22"/>
        <v/>
      </c>
      <c r="O260" s="15"/>
      <c r="P260" s="15" t="str">
        <f t="shared" si="19"/>
        <v/>
      </c>
      <c r="Q260" s="12"/>
    </row>
    <row r="261" spans="4:17" ht="23.25" customHeight="1" x14ac:dyDescent="0.15">
      <c r="D261" s="12"/>
      <c r="E261" s="12"/>
      <c r="F261" s="28"/>
      <c r="G261" s="15"/>
      <c r="H261" s="15"/>
      <c r="I261" s="15" t="str">
        <f t="shared" si="20"/>
        <v/>
      </c>
      <c r="J261" s="15"/>
      <c r="K261" s="15"/>
      <c r="L261" s="15" t="str">
        <f t="shared" si="21"/>
        <v/>
      </c>
      <c r="M261" s="15"/>
      <c r="N261" s="15" t="str">
        <f t="shared" si="22"/>
        <v/>
      </c>
      <c r="O261" s="15"/>
      <c r="P261" s="15" t="str">
        <f t="shared" si="19"/>
        <v/>
      </c>
      <c r="Q261" s="12"/>
    </row>
    <row r="262" spans="4:17" ht="23.25" customHeight="1" x14ac:dyDescent="0.15">
      <c r="D262" s="12"/>
      <c r="E262" s="12"/>
      <c r="F262" s="28"/>
      <c r="G262" s="15"/>
      <c r="H262" s="15"/>
      <c r="I262" s="15" t="str">
        <f t="shared" si="20"/>
        <v/>
      </c>
      <c r="J262" s="15"/>
      <c r="K262" s="15"/>
      <c r="L262" s="15" t="str">
        <f t="shared" si="21"/>
        <v/>
      </c>
      <c r="M262" s="15"/>
      <c r="N262" s="15" t="str">
        <f t="shared" si="22"/>
        <v/>
      </c>
      <c r="O262" s="15"/>
      <c r="P262" s="15" t="str">
        <f t="shared" si="19"/>
        <v/>
      </c>
      <c r="Q262" s="12"/>
    </row>
    <row r="263" spans="4:17" ht="23.25" customHeight="1" x14ac:dyDescent="0.15">
      <c r="D263" s="12"/>
      <c r="E263" s="12"/>
      <c r="F263" s="28"/>
      <c r="G263" s="15"/>
      <c r="H263" s="15"/>
      <c r="I263" s="15" t="str">
        <f t="shared" si="20"/>
        <v/>
      </c>
      <c r="J263" s="15"/>
      <c r="K263" s="15"/>
      <c r="L263" s="15" t="str">
        <f t="shared" si="21"/>
        <v/>
      </c>
      <c r="M263" s="15"/>
      <c r="N263" s="15" t="str">
        <f t="shared" si="22"/>
        <v/>
      </c>
      <c r="O263" s="15"/>
      <c r="P263" s="15" t="str">
        <f t="shared" si="19"/>
        <v/>
      </c>
      <c r="Q263" s="12"/>
    </row>
  </sheetData>
  <mergeCells count="51">
    <mergeCell ref="A2:A3"/>
    <mergeCell ref="E2:E3"/>
    <mergeCell ref="D2:D3"/>
    <mergeCell ref="M2:N2"/>
    <mergeCell ref="W1:Y1"/>
    <mergeCell ref="B2:B3"/>
    <mergeCell ref="C2:C3"/>
    <mergeCell ref="Q2:Q3"/>
    <mergeCell ref="P2:P3"/>
    <mergeCell ref="J2:L2"/>
    <mergeCell ref="F2:F3"/>
    <mergeCell ref="G2:G3"/>
    <mergeCell ref="H2:I2"/>
    <mergeCell ref="D1:Q1"/>
    <mergeCell ref="D4:Q4"/>
    <mergeCell ref="D14:Q14"/>
    <mergeCell ref="D15:Q15"/>
    <mergeCell ref="D23:Q23"/>
    <mergeCell ref="D28:Q28"/>
    <mergeCell ref="D39:Q39"/>
    <mergeCell ref="D48:Q48"/>
    <mergeCell ref="D56:Q56"/>
    <mergeCell ref="D64:Q64"/>
    <mergeCell ref="D70:Q70"/>
    <mergeCell ref="D76:Q76"/>
    <mergeCell ref="D82:Q82"/>
    <mergeCell ref="D88:Q88"/>
    <mergeCell ref="D94:Q94"/>
    <mergeCell ref="D100:Q100"/>
    <mergeCell ref="D106:Q106"/>
    <mergeCell ref="D112:Q112"/>
    <mergeCell ref="D120:Q120"/>
    <mergeCell ref="D128:Q128"/>
    <mergeCell ref="D136:Q136"/>
    <mergeCell ref="D144:Q144"/>
    <mergeCell ref="D152:Q152"/>
    <mergeCell ref="D158:Q158"/>
    <mergeCell ref="D164:Q164"/>
    <mergeCell ref="D170:Q170"/>
    <mergeCell ref="D176:Q176"/>
    <mergeCell ref="D182:Q182"/>
    <mergeCell ref="D188:Q188"/>
    <mergeCell ref="D194:Q194"/>
    <mergeCell ref="D200:Q200"/>
    <mergeCell ref="D242:Q242"/>
    <mergeCell ref="D236:Q236"/>
    <mergeCell ref="D206:Q206"/>
    <mergeCell ref="D212:Q212"/>
    <mergeCell ref="D218:Q218"/>
    <mergeCell ref="D224:Q224"/>
    <mergeCell ref="D230:Q230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33"/>
  <sheetViews>
    <sheetView view="pageBreakPreview" topLeftCell="D1" zoomScaleNormal="100" zoomScaleSheetLayoutView="100" workbookViewId="0">
      <pane ySplit="3" topLeftCell="A100" activePane="bottomLeft" state="frozen"/>
      <selection activeCell="E39" sqref="E39"/>
      <selection pane="bottomLeft" activeCell="D106" sqref="D106"/>
    </sheetView>
  </sheetViews>
  <sheetFormatPr defaultRowHeight="21.95" customHeight="1" x14ac:dyDescent="0.15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34" hidden="1" customWidth="1"/>
    <col min="17" max="17" width="1.21875" style="34" hidden="1" customWidth="1"/>
    <col min="18" max="18" width="5.109375" style="34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1" ht="21.95" customHeight="1" x14ac:dyDescent="0.15">
      <c r="A1" s="2" t="s">
        <v>358</v>
      </c>
      <c r="B1" s="13" t="s">
        <v>427</v>
      </c>
      <c r="D1" s="121" t="s">
        <v>834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AA1" s="2" t="s">
        <v>347</v>
      </c>
      <c r="AB1" s="2" t="s">
        <v>350</v>
      </c>
      <c r="AC1" s="2" t="s">
        <v>352</v>
      </c>
      <c r="AD1" s="2" t="s">
        <v>354</v>
      </c>
      <c r="AE1" s="2" t="s">
        <v>356</v>
      </c>
    </row>
    <row r="2" spans="1:31" s="14" customFormat="1" ht="21.95" customHeight="1" x14ac:dyDescent="0.15">
      <c r="A2" s="142" t="s">
        <v>128</v>
      </c>
      <c r="B2" s="114" t="s">
        <v>129</v>
      </c>
      <c r="C2" s="114" t="s">
        <v>130</v>
      </c>
      <c r="D2" s="115" t="s">
        <v>131</v>
      </c>
      <c r="E2" s="115" t="s">
        <v>132</v>
      </c>
      <c r="F2" s="117" t="s">
        <v>133</v>
      </c>
      <c r="G2" s="117" t="s">
        <v>134</v>
      </c>
      <c r="H2" s="117"/>
      <c r="I2" s="117"/>
      <c r="J2" s="117"/>
      <c r="K2" s="115" t="s">
        <v>130</v>
      </c>
      <c r="L2" s="117" t="s">
        <v>135</v>
      </c>
      <c r="M2" s="117"/>
      <c r="N2" s="117"/>
      <c r="O2" s="117"/>
      <c r="P2" s="117" t="s">
        <v>136</v>
      </c>
      <c r="Q2" s="117"/>
      <c r="R2" s="117"/>
      <c r="S2" s="117" t="s">
        <v>137</v>
      </c>
      <c r="T2" s="117" t="s">
        <v>138</v>
      </c>
    </row>
    <row r="3" spans="1:31" s="14" customFormat="1" ht="21.95" customHeight="1" x14ac:dyDescent="0.15">
      <c r="A3" s="142"/>
      <c r="B3" s="114"/>
      <c r="C3" s="114"/>
      <c r="D3" s="116"/>
      <c r="E3" s="116"/>
      <c r="F3" s="118"/>
      <c r="G3" s="61" t="s">
        <v>139</v>
      </c>
      <c r="H3" s="61" t="s">
        <v>140</v>
      </c>
      <c r="I3" s="61" t="s">
        <v>141</v>
      </c>
      <c r="J3" s="61" t="s">
        <v>142</v>
      </c>
      <c r="K3" s="141"/>
      <c r="L3" s="61" t="s">
        <v>143</v>
      </c>
      <c r="M3" s="61" t="s">
        <v>144</v>
      </c>
      <c r="N3" s="61" t="s">
        <v>145</v>
      </c>
      <c r="O3" s="61" t="s">
        <v>146</v>
      </c>
      <c r="P3" s="61" t="s">
        <v>147</v>
      </c>
      <c r="Q3" s="61" t="s">
        <v>148</v>
      </c>
      <c r="R3" s="61" t="s">
        <v>149</v>
      </c>
      <c r="S3" s="118"/>
      <c r="T3" s="118"/>
    </row>
    <row r="4" spans="1:31" ht="21.95" customHeight="1" x14ac:dyDescent="0.15">
      <c r="B4" s="13" t="s">
        <v>363</v>
      </c>
      <c r="D4" s="108" t="s">
        <v>364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10"/>
    </row>
    <row r="5" spans="1:31" ht="21.95" customHeight="1" x14ac:dyDescent="0.15">
      <c r="B5" s="13" t="s">
        <v>365</v>
      </c>
      <c r="C5" s="13" t="s">
        <v>232</v>
      </c>
      <c r="D5" s="12" t="s">
        <v>233</v>
      </c>
      <c r="E5" s="12" t="s">
        <v>234</v>
      </c>
      <c r="F5" s="15" t="s">
        <v>176</v>
      </c>
      <c r="G5" s="15">
        <v>2</v>
      </c>
      <c r="H5" s="15">
        <f>IF(I5&lt;&gt;0,G5-I5,"")</f>
        <v>0</v>
      </c>
      <c r="I5" s="15">
        <v>2</v>
      </c>
      <c r="J5" s="15"/>
      <c r="K5" s="12" t="s">
        <v>366</v>
      </c>
      <c r="L5" s="15" t="s">
        <v>347</v>
      </c>
      <c r="M5" s="15">
        <v>3.5999999999999997E-2</v>
      </c>
      <c r="N5" s="15">
        <v>100</v>
      </c>
      <c r="O5" s="15">
        <f>IF(I5*M5=0,"",I5*M5*(N5/100))</f>
        <v>7.1999999999999995E-2</v>
      </c>
      <c r="P5" s="36"/>
      <c r="Q5" s="36"/>
      <c r="R5" s="36"/>
      <c r="S5" s="15" t="s">
        <v>367</v>
      </c>
      <c r="T5" s="15"/>
      <c r="AA5" s="2">
        <f>O5</f>
        <v>7.1999999999999995E-2</v>
      </c>
    </row>
    <row r="6" spans="1:31" ht="21.95" customHeight="1" x14ac:dyDescent="0.15">
      <c r="B6" s="13" t="s">
        <v>365</v>
      </c>
      <c r="C6" s="13" t="s">
        <v>345</v>
      </c>
      <c r="D6" s="12" t="s">
        <v>346</v>
      </c>
      <c r="E6" s="12" t="s">
        <v>347</v>
      </c>
      <c r="F6" s="15" t="s">
        <v>348</v>
      </c>
      <c r="G6" s="15">
        <f>IF(H6*I6/100+0.000005 &lt;1, TRUNC(H6*I6/100+0.000005, 옵션!$E$13), TRUNC(H6*I6/100+0.000005, 옵션!$E$13))</f>
        <v>7.1999999999999995E-2</v>
      </c>
      <c r="H6" s="15">
        <f>옵션!$B$13</f>
        <v>100</v>
      </c>
      <c r="I6" s="15">
        <f>SUM(AA5:AA5)</f>
        <v>7.1999999999999995E-2</v>
      </c>
      <c r="J6" s="15"/>
      <c r="K6" s="12"/>
      <c r="L6" s="15"/>
      <c r="M6" s="15"/>
      <c r="N6" s="15"/>
      <c r="O6" s="15" t="str">
        <f>IF(I6*M6=0,"",I6*M6*(N6/100))</f>
        <v/>
      </c>
      <c r="P6" s="36"/>
      <c r="Q6" s="36"/>
      <c r="R6" s="36"/>
      <c r="S6" s="15"/>
      <c r="T6" s="15"/>
      <c r="AA6" s="2">
        <f>SUM(AA5:AA5)</f>
        <v>7.1999999999999995E-2</v>
      </c>
    </row>
    <row r="7" spans="1:31" ht="21.95" customHeight="1" x14ac:dyDescent="0.15">
      <c r="B7" s="13" t="s">
        <v>363</v>
      </c>
      <c r="D7" s="108" t="s">
        <v>368</v>
      </c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10"/>
    </row>
    <row r="8" spans="1:31" ht="21.95" customHeight="1" x14ac:dyDescent="0.15">
      <c r="B8" s="13" t="s">
        <v>365</v>
      </c>
      <c r="C8" s="13" t="s">
        <v>369</v>
      </c>
      <c r="D8" s="12" t="s">
        <v>370</v>
      </c>
      <c r="E8" s="12" t="s">
        <v>371</v>
      </c>
      <c r="F8" s="15" t="s">
        <v>372</v>
      </c>
      <c r="G8" s="15">
        <v>1</v>
      </c>
      <c r="H8" s="15">
        <f>IF(I8&lt;&gt;0,G8-I8,"")</f>
        <v>0</v>
      </c>
      <c r="I8" s="15">
        <v>1</v>
      </c>
      <c r="J8" s="15"/>
      <c r="K8" s="12" t="s">
        <v>373</v>
      </c>
      <c r="L8" s="15" t="s">
        <v>354</v>
      </c>
      <c r="M8" s="15">
        <v>0.26600000000000001</v>
      </c>
      <c r="N8" s="15">
        <v>100</v>
      </c>
      <c r="O8" s="15">
        <f>IF(I8*M8=0,"",I8*M8*(N8/100))</f>
        <v>0.26600000000000001</v>
      </c>
      <c r="P8" s="36"/>
      <c r="Q8" s="36"/>
      <c r="R8" s="36"/>
      <c r="S8" s="15" t="s">
        <v>374</v>
      </c>
      <c r="T8" s="15"/>
      <c r="AD8" s="2">
        <f>O8</f>
        <v>0.26600000000000001</v>
      </c>
    </row>
    <row r="9" spans="1:31" ht="21.95" customHeight="1" x14ac:dyDescent="0.15">
      <c r="B9" s="13" t="s">
        <v>365</v>
      </c>
      <c r="C9" s="13" t="s">
        <v>369</v>
      </c>
      <c r="D9" s="12"/>
      <c r="E9" s="12"/>
      <c r="F9" s="15"/>
      <c r="G9" s="15">
        <v>1</v>
      </c>
      <c r="H9" s="15">
        <f>IF(I9&lt;&gt;0,G9-I9,"")</f>
        <v>0</v>
      </c>
      <c r="I9" s="15">
        <v>1</v>
      </c>
      <c r="J9" s="15"/>
      <c r="K9" s="12" t="s">
        <v>375</v>
      </c>
      <c r="L9" s="15" t="s">
        <v>356</v>
      </c>
      <c r="M9" s="15">
        <v>0.26600000000000001</v>
      </c>
      <c r="N9" s="15">
        <v>100</v>
      </c>
      <c r="O9" s="15">
        <f>IF(I9*M9=0,"",I9*M9*(N9/100))</f>
        <v>0.26600000000000001</v>
      </c>
      <c r="P9" s="36"/>
      <c r="Q9" s="36"/>
      <c r="R9" s="36"/>
      <c r="S9" s="15" t="s">
        <v>374</v>
      </c>
      <c r="T9" s="15"/>
      <c r="AE9" s="2">
        <f>O9</f>
        <v>0.26600000000000001</v>
      </c>
    </row>
    <row r="10" spans="1:31" ht="21.95" customHeight="1" x14ac:dyDescent="0.15">
      <c r="B10" s="13" t="s">
        <v>365</v>
      </c>
      <c r="C10" s="13" t="s">
        <v>353</v>
      </c>
      <c r="D10" s="12" t="s">
        <v>346</v>
      </c>
      <c r="E10" s="12" t="s">
        <v>354</v>
      </c>
      <c r="F10" s="15" t="s">
        <v>348</v>
      </c>
      <c r="G10" s="15">
        <f>IF(H10*I10/100+0.000005 &lt;1, TRUNC(H10*I10/100+0.000005, 옵션!$E$13), TRUNC(H10*I10/100+0.000005, 옵션!$E$13))</f>
        <v>0.26600000000000001</v>
      </c>
      <c r="H10" s="15">
        <f>옵션!$B$13</f>
        <v>100</v>
      </c>
      <c r="I10" s="15">
        <f>SUM(AD8:AD9)</f>
        <v>0.26600000000000001</v>
      </c>
      <c r="J10" s="15"/>
      <c r="K10" s="12"/>
      <c r="L10" s="15"/>
      <c r="M10" s="15"/>
      <c r="N10" s="15"/>
      <c r="O10" s="15" t="str">
        <f>IF(I10*M10=0,"",I10*M10*(N10/100))</f>
        <v/>
      </c>
      <c r="P10" s="36"/>
      <c r="Q10" s="36"/>
      <c r="R10" s="36"/>
      <c r="S10" s="15"/>
      <c r="T10" s="15"/>
      <c r="AD10" s="2">
        <f>SUM(AD8:AD9)</f>
        <v>0.26600000000000001</v>
      </c>
      <c r="AE10" s="2">
        <f>SUM(AE8:AE9)</f>
        <v>0.26600000000000001</v>
      </c>
    </row>
    <row r="11" spans="1:31" ht="21.95" customHeight="1" x14ac:dyDescent="0.15">
      <c r="B11" s="13" t="s">
        <v>365</v>
      </c>
      <c r="C11" s="13" t="s">
        <v>355</v>
      </c>
      <c r="D11" s="12" t="s">
        <v>346</v>
      </c>
      <c r="E11" s="12" t="s">
        <v>356</v>
      </c>
      <c r="F11" s="15" t="s">
        <v>348</v>
      </c>
      <c r="G11" s="15">
        <f>IF(H11*I11/100+0.000005 &lt;1, TRUNC(H11*I11/100+0.000005, 옵션!$E$13), TRUNC(H11*I11/100+0.000005, 옵션!$E$13))</f>
        <v>0.26600000000000001</v>
      </c>
      <c r="H11" s="15">
        <f>옵션!$B$13</f>
        <v>100</v>
      </c>
      <c r="I11" s="15">
        <f>SUM(AE8:AE9)</f>
        <v>0.26600000000000001</v>
      </c>
      <c r="J11" s="15"/>
      <c r="K11" s="12"/>
      <c r="L11" s="15"/>
      <c r="M11" s="15"/>
      <c r="N11" s="15"/>
      <c r="O11" s="15" t="str">
        <f>IF(I11*M11=0,"",I11*M11*(N11/100))</f>
        <v/>
      </c>
      <c r="P11" s="36"/>
      <c r="Q11" s="36"/>
      <c r="R11" s="36"/>
      <c r="S11" s="15"/>
      <c r="T11" s="15"/>
    </row>
    <row r="12" spans="1:31" ht="21.95" customHeight="1" x14ac:dyDescent="0.15">
      <c r="B12" s="13" t="s">
        <v>363</v>
      </c>
      <c r="D12" s="108" t="s">
        <v>376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10"/>
    </row>
    <row r="13" spans="1:31" ht="21.95" customHeight="1" x14ac:dyDescent="0.15">
      <c r="B13" s="13" t="s">
        <v>365</v>
      </c>
      <c r="C13" s="13" t="s">
        <v>377</v>
      </c>
      <c r="D13" s="12" t="s">
        <v>370</v>
      </c>
      <c r="E13" s="12" t="s">
        <v>378</v>
      </c>
      <c r="F13" s="15" t="s">
        <v>372</v>
      </c>
      <c r="G13" s="15">
        <v>1</v>
      </c>
      <c r="H13" s="15">
        <f>IF(I13&lt;&gt;0,G13-I13,"")</f>
        <v>0</v>
      </c>
      <c r="I13" s="15">
        <v>1</v>
      </c>
      <c r="J13" s="15"/>
      <c r="K13" s="12" t="s">
        <v>373</v>
      </c>
      <c r="L13" s="15" t="s">
        <v>354</v>
      </c>
      <c r="M13" s="15">
        <v>0.08</v>
      </c>
      <c r="N13" s="15">
        <v>100</v>
      </c>
      <c r="O13" s="15">
        <f>IF(I13*M13=0,"",I13*M13*(N13/100))</f>
        <v>0.08</v>
      </c>
      <c r="P13" s="36"/>
      <c r="Q13" s="36"/>
      <c r="R13" s="36"/>
      <c r="S13" s="15" t="s">
        <v>367</v>
      </c>
      <c r="T13" s="15"/>
      <c r="AD13" s="2">
        <f>O13</f>
        <v>0.08</v>
      </c>
    </row>
    <row r="14" spans="1:31" ht="21.95" customHeight="1" x14ac:dyDescent="0.15">
      <c r="B14" s="13" t="s">
        <v>365</v>
      </c>
      <c r="C14" s="13" t="s">
        <v>353</v>
      </c>
      <c r="D14" s="12" t="s">
        <v>346</v>
      </c>
      <c r="E14" s="12" t="s">
        <v>354</v>
      </c>
      <c r="F14" s="15" t="s">
        <v>348</v>
      </c>
      <c r="G14" s="15">
        <f>IF(H14*I14/100+0.000005 &lt;1, TRUNC(H14*I14/100+0.000005, 옵션!$E$13), TRUNC(H14*I14/100+0.000005, 옵션!$E$13))</f>
        <v>0.08</v>
      </c>
      <c r="H14" s="15">
        <f>옵션!$B$13</f>
        <v>100</v>
      </c>
      <c r="I14" s="15">
        <f>SUM(AD13:AD13)</f>
        <v>0.08</v>
      </c>
      <c r="J14" s="15"/>
      <c r="K14" s="12"/>
      <c r="L14" s="15"/>
      <c r="M14" s="15"/>
      <c r="N14" s="15"/>
      <c r="O14" s="15" t="str">
        <f>IF(I14*M14=0,"",I14*M14*(N14/100))</f>
        <v/>
      </c>
      <c r="P14" s="36"/>
      <c r="Q14" s="36"/>
      <c r="R14" s="36"/>
      <c r="S14" s="15"/>
      <c r="T14" s="15"/>
      <c r="AD14" s="2">
        <f>SUM(AD13:AD13)</f>
        <v>0.08</v>
      </c>
    </row>
    <row r="15" spans="1:31" ht="21.95" customHeight="1" x14ac:dyDescent="0.15">
      <c r="B15" s="13" t="s">
        <v>363</v>
      </c>
      <c r="D15" s="108" t="s">
        <v>379</v>
      </c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10"/>
    </row>
    <row r="16" spans="1:31" ht="21.95" customHeight="1" x14ac:dyDescent="0.15">
      <c r="B16" s="13" t="s">
        <v>365</v>
      </c>
      <c r="C16" s="13" t="s">
        <v>232</v>
      </c>
      <c r="D16" s="12" t="s">
        <v>233</v>
      </c>
      <c r="E16" s="12" t="s">
        <v>234</v>
      </c>
      <c r="F16" s="15" t="s">
        <v>176</v>
      </c>
      <c r="G16" s="15">
        <v>1</v>
      </c>
      <c r="H16" s="15">
        <f>IF(I16&lt;&gt;0,G16-I16,"")</f>
        <v>0</v>
      </c>
      <c r="I16" s="15">
        <v>1</v>
      </c>
      <c r="J16" s="15"/>
      <c r="K16" s="12" t="s">
        <v>366</v>
      </c>
      <c r="L16" s="15" t="s">
        <v>347</v>
      </c>
      <c r="M16" s="15">
        <v>3.5999999999999997E-2</v>
      </c>
      <c r="N16" s="15">
        <v>100</v>
      </c>
      <c r="O16" s="15">
        <f>IF(I16*M16=0,"",I16*M16*(N16/100))</f>
        <v>3.5999999999999997E-2</v>
      </c>
      <c r="P16" s="36"/>
      <c r="Q16" s="36"/>
      <c r="R16" s="36"/>
      <c r="S16" s="15" t="s">
        <v>367</v>
      </c>
      <c r="T16" s="15"/>
      <c r="AA16" s="2">
        <f>O16</f>
        <v>3.5999999999999997E-2</v>
      </c>
    </row>
    <row r="17" spans="2:27" ht="21.95" customHeight="1" x14ac:dyDescent="0.15">
      <c r="B17" s="13" t="s">
        <v>365</v>
      </c>
      <c r="C17" s="13" t="s">
        <v>345</v>
      </c>
      <c r="D17" s="12" t="s">
        <v>346</v>
      </c>
      <c r="E17" s="12" t="s">
        <v>347</v>
      </c>
      <c r="F17" s="15" t="s">
        <v>348</v>
      </c>
      <c r="G17" s="15">
        <f>IF(H17*I17/100+0.000005 &lt;1, TRUNC(H17*I17/100+0.000005, 옵션!$E$13), TRUNC(H17*I17/100+0.000005, 옵션!$E$13))</f>
        <v>3.5999999999999997E-2</v>
      </c>
      <c r="H17" s="15">
        <f>옵션!$B$13</f>
        <v>100</v>
      </c>
      <c r="I17" s="15">
        <f>SUM(AA16:AA16)</f>
        <v>3.5999999999999997E-2</v>
      </c>
      <c r="J17" s="15"/>
      <c r="K17" s="12"/>
      <c r="L17" s="15"/>
      <c r="M17" s="15"/>
      <c r="N17" s="15"/>
      <c r="O17" s="15" t="str">
        <f>IF(I17*M17=0,"",I17*M17*(N17/100))</f>
        <v/>
      </c>
      <c r="P17" s="36"/>
      <c r="Q17" s="36"/>
      <c r="R17" s="36"/>
      <c r="S17" s="15"/>
      <c r="T17" s="15"/>
      <c r="AA17" s="2">
        <f>SUM(AA16:AA16)</f>
        <v>3.5999999999999997E-2</v>
      </c>
    </row>
    <row r="18" spans="2:27" ht="21.95" customHeight="1" x14ac:dyDescent="0.15">
      <c r="B18" s="13" t="s">
        <v>363</v>
      </c>
      <c r="D18" s="108" t="s">
        <v>380</v>
      </c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10"/>
    </row>
    <row r="19" spans="2:27" ht="21.95" customHeight="1" x14ac:dyDescent="0.15">
      <c r="B19" s="13" t="s">
        <v>365</v>
      </c>
      <c r="C19" s="13" t="s">
        <v>167</v>
      </c>
      <c r="D19" s="12" t="s">
        <v>168</v>
      </c>
      <c r="E19" s="12" t="s">
        <v>169</v>
      </c>
      <c r="F19" s="15" t="s">
        <v>170</v>
      </c>
      <c r="G19" s="15">
        <v>1</v>
      </c>
      <c r="H19" s="15">
        <f>IF(I19&lt;&gt;0,G19-I19,"")</f>
        <v>0</v>
      </c>
      <c r="I19" s="15">
        <v>1</v>
      </c>
      <c r="J19" s="15"/>
      <c r="K19" s="12" t="s">
        <v>366</v>
      </c>
      <c r="L19" s="15" t="s">
        <v>347</v>
      </c>
      <c r="M19" s="15">
        <v>0.25</v>
      </c>
      <c r="N19" s="15">
        <v>100</v>
      </c>
      <c r="O19" s="15">
        <f>IF(I19*M19=0,"",I19*M19*(N19/100))</f>
        <v>0.25</v>
      </c>
      <c r="P19" s="36"/>
      <c r="Q19" s="36"/>
      <c r="R19" s="36"/>
      <c r="S19" s="15" t="s">
        <v>381</v>
      </c>
      <c r="T19" s="15"/>
      <c r="AA19" s="2">
        <f>O19</f>
        <v>0.25</v>
      </c>
    </row>
    <row r="20" spans="2:27" ht="21.95" customHeight="1" x14ac:dyDescent="0.15">
      <c r="B20" s="13" t="s">
        <v>365</v>
      </c>
      <c r="C20" s="13" t="s">
        <v>345</v>
      </c>
      <c r="D20" s="12" t="s">
        <v>346</v>
      </c>
      <c r="E20" s="12" t="s">
        <v>347</v>
      </c>
      <c r="F20" s="15" t="s">
        <v>348</v>
      </c>
      <c r="G20" s="15">
        <f>IF(H20*I20/100+0.000005 &lt;1, TRUNC(H20*I20/100+0.000005, 옵션!$E$13), TRUNC(H20*I20/100+0.000005, 옵션!$E$13))</f>
        <v>0.25</v>
      </c>
      <c r="H20" s="15">
        <f>옵션!$B$13</f>
        <v>100</v>
      </c>
      <c r="I20" s="15">
        <f>SUM(AA19:AA19)</f>
        <v>0.25</v>
      </c>
      <c r="J20" s="15"/>
      <c r="K20" s="12"/>
      <c r="L20" s="15"/>
      <c r="M20" s="15"/>
      <c r="N20" s="15"/>
      <c r="O20" s="15" t="str">
        <f>IF(I20*M20=0,"",I20*M20*(N20/100))</f>
        <v/>
      </c>
      <c r="P20" s="36"/>
      <c r="Q20" s="36"/>
      <c r="R20" s="36"/>
      <c r="S20" s="15"/>
      <c r="T20" s="15"/>
      <c r="AA20" s="2">
        <f>SUM(AA19:AA19)</f>
        <v>0.25</v>
      </c>
    </row>
    <row r="21" spans="2:27" ht="21.95" customHeight="1" x14ac:dyDescent="0.15">
      <c r="B21" s="13" t="s">
        <v>363</v>
      </c>
      <c r="D21" s="108" t="s">
        <v>382</v>
      </c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10"/>
    </row>
    <row r="22" spans="2:27" ht="21.95" customHeight="1" x14ac:dyDescent="0.15">
      <c r="B22" s="13" t="s">
        <v>365</v>
      </c>
      <c r="C22" s="13" t="s">
        <v>180</v>
      </c>
      <c r="D22" s="12" t="s">
        <v>174</v>
      </c>
      <c r="E22" s="12" t="s">
        <v>181</v>
      </c>
      <c r="F22" s="15" t="s">
        <v>170</v>
      </c>
      <c r="G22" s="15">
        <v>1</v>
      </c>
      <c r="H22" s="15">
        <f>IF(I22&lt;&gt;0,G22-I22,"")</f>
        <v>0</v>
      </c>
      <c r="I22" s="15">
        <v>1</v>
      </c>
      <c r="J22" s="15"/>
      <c r="K22" s="12" t="s">
        <v>366</v>
      </c>
      <c r="L22" s="15" t="s">
        <v>347</v>
      </c>
      <c r="M22" s="15">
        <v>4.3999999999999997E-2</v>
      </c>
      <c r="N22" s="15">
        <v>100</v>
      </c>
      <c r="O22" s="15">
        <f>IF(I22*M22=0,"",I22*M22*(N22/100))</f>
        <v>4.3999999999999997E-2</v>
      </c>
      <c r="P22" s="36"/>
      <c r="Q22" s="36"/>
      <c r="R22" s="36"/>
      <c r="S22" s="15" t="s">
        <v>381</v>
      </c>
      <c r="T22" s="15"/>
      <c r="AA22" s="2">
        <f>O22</f>
        <v>4.3999999999999997E-2</v>
      </c>
    </row>
    <row r="23" spans="2:27" ht="21.95" customHeight="1" x14ac:dyDescent="0.15">
      <c r="B23" s="13" t="s">
        <v>365</v>
      </c>
      <c r="C23" s="13" t="s">
        <v>345</v>
      </c>
      <c r="D23" s="12" t="s">
        <v>346</v>
      </c>
      <c r="E23" s="12" t="s">
        <v>347</v>
      </c>
      <c r="F23" s="15" t="s">
        <v>348</v>
      </c>
      <c r="G23" s="15">
        <f>IF(H23*I23/100+0.000005 &lt;1, TRUNC(H23*I23/100+0.000005, 옵션!$E$13), TRUNC(H23*I23/100+0.000005, 옵션!$E$13))</f>
        <v>4.3999999999999997E-2</v>
      </c>
      <c r="H23" s="15">
        <f>옵션!$B$13</f>
        <v>100</v>
      </c>
      <c r="I23" s="15">
        <f>SUM(AA22:AA22)</f>
        <v>4.3999999999999997E-2</v>
      </c>
      <c r="J23" s="15"/>
      <c r="K23" s="12"/>
      <c r="L23" s="15"/>
      <c r="M23" s="15"/>
      <c r="N23" s="15"/>
      <c r="O23" s="15" t="str">
        <f>IF(I23*M23=0,"",I23*M23*(N23/100))</f>
        <v/>
      </c>
      <c r="P23" s="36"/>
      <c r="Q23" s="36"/>
      <c r="R23" s="36"/>
      <c r="S23" s="15"/>
      <c r="T23" s="15"/>
      <c r="AA23" s="2">
        <f>SUM(AA22:AA22)</f>
        <v>4.3999999999999997E-2</v>
      </c>
    </row>
    <row r="24" spans="2:27" ht="21.95" customHeight="1" x14ac:dyDescent="0.15">
      <c r="B24" s="13" t="s">
        <v>363</v>
      </c>
      <c r="D24" s="108" t="s">
        <v>383</v>
      </c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10"/>
    </row>
    <row r="25" spans="2:27" ht="21.95" customHeight="1" x14ac:dyDescent="0.15">
      <c r="B25" s="13" t="s">
        <v>365</v>
      </c>
      <c r="C25" s="13" t="s">
        <v>182</v>
      </c>
      <c r="D25" s="12" t="s">
        <v>174</v>
      </c>
      <c r="E25" s="12" t="s">
        <v>183</v>
      </c>
      <c r="F25" s="15" t="s">
        <v>170</v>
      </c>
      <c r="G25" s="15">
        <v>1</v>
      </c>
      <c r="H25" s="15">
        <f>IF(I25&lt;&gt;0,G25-I25,"")</f>
        <v>0</v>
      </c>
      <c r="I25" s="15">
        <v>1</v>
      </c>
      <c r="J25" s="15"/>
      <c r="K25" s="12" t="s">
        <v>366</v>
      </c>
      <c r="L25" s="15" t="s">
        <v>347</v>
      </c>
      <c r="M25" s="15">
        <v>5.8999999999999997E-2</v>
      </c>
      <c r="N25" s="15">
        <v>100</v>
      </c>
      <c r="O25" s="15">
        <f>IF(I25*M25=0,"",I25*M25*(N25/100))</f>
        <v>5.8999999999999997E-2</v>
      </c>
      <c r="P25" s="36"/>
      <c r="Q25" s="36"/>
      <c r="R25" s="36"/>
      <c r="S25" s="15" t="s">
        <v>381</v>
      </c>
      <c r="T25" s="15"/>
      <c r="AA25" s="2">
        <f>O25</f>
        <v>5.8999999999999997E-2</v>
      </c>
    </row>
    <row r="26" spans="2:27" ht="21.95" customHeight="1" x14ac:dyDescent="0.15">
      <c r="B26" s="13" t="s">
        <v>365</v>
      </c>
      <c r="C26" s="13" t="s">
        <v>345</v>
      </c>
      <c r="D26" s="12" t="s">
        <v>346</v>
      </c>
      <c r="E26" s="12" t="s">
        <v>347</v>
      </c>
      <c r="F26" s="15" t="s">
        <v>348</v>
      </c>
      <c r="G26" s="15">
        <f>IF(H26*I26/100+0.000005 &lt;1, TRUNC(H26*I26/100+0.000005, 옵션!$E$13), TRUNC(H26*I26/100+0.000005, 옵션!$E$13))</f>
        <v>5.8999999999999997E-2</v>
      </c>
      <c r="H26" s="15">
        <f>옵션!$B$13</f>
        <v>100</v>
      </c>
      <c r="I26" s="15">
        <f>SUM(AA25:AA25)</f>
        <v>5.8999999999999997E-2</v>
      </c>
      <c r="J26" s="15"/>
      <c r="K26" s="12"/>
      <c r="L26" s="15"/>
      <c r="M26" s="15"/>
      <c r="N26" s="15"/>
      <c r="O26" s="15" t="str">
        <f>IF(I26*M26=0,"",I26*M26*(N26/100))</f>
        <v/>
      </c>
      <c r="P26" s="36"/>
      <c r="Q26" s="36"/>
      <c r="R26" s="36"/>
      <c r="S26" s="15"/>
      <c r="T26" s="15"/>
      <c r="AA26" s="2">
        <f>SUM(AA25:AA25)</f>
        <v>5.8999999999999997E-2</v>
      </c>
    </row>
    <row r="27" spans="2:27" ht="21.95" customHeight="1" x14ac:dyDescent="0.15">
      <c r="B27" s="13" t="s">
        <v>363</v>
      </c>
      <c r="D27" s="108" t="s">
        <v>384</v>
      </c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10"/>
    </row>
    <row r="28" spans="2:27" ht="21.95" customHeight="1" x14ac:dyDescent="0.15">
      <c r="B28" s="13" t="s">
        <v>365</v>
      </c>
      <c r="C28" s="13" t="s">
        <v>188</v>
      </c>
      <c r="D28" s="12" t="s">
        <v>189</v>
      </c>
      <c r="E28" s="12" t="s">
        <v>190</v>
      </c>
      <c r="F28" s="15" t="s">
        <v>176</v>
      </c>
      <c r="G28" s="15">
        <v>1</v>
      </c>
      <c r="H28" s="15">
        <f>IF(I28&lt;&gt;0,G28-I28,"")</f>
        <v>0</v>
      </c>
      <c r="I28" s="15">
        <v>1</v>
      </c>
      <c r="J28" s="15"/>
      <c r="K28" s="12" t="s">
        <v>366</v>
      </c>
      <c r="L28" s="15" t="s">
        <v>347</v>
      </c>
      <c r="M28" s="15">
        <v>0.12</v>
      </c>
      <c r="N28" s="15">
        <v>100</v>
      </c>
      <c r="O28" s="15">
        <f>IF(I28*M28=0,"",I28*M28*(N28/100))</f>
        <v>0.12</v>
      </c>
      <c r="P28" s="36"/>
      <c r="Q28" s="36"/>
      <c r="R28" s="36"/>
      <c r="S28" s="15" t="s">
        <v>385</v>
      </c>
      <c r="T28" s="15"/>
      <c r="AA28" s="2">
        <f>O28</f>
        <v>0.12</v>
      </c>
    </row>
    <row r="29" spans="2:27" ht="21.95" customHeight="1" x14ac:dyDescent="0.15">
      <c r="B29" s="13" t="s">
        <v>365</v>
      </c>
      <c r="C29" s="13" t="s">
        <v>345</v>
      </c>
      <c r="D29" s="12" t="s">
        <v>346</v>
      </c>
      <c r="E29" s="12" t="s">
        <v>347</v>
      </c>
      <c r="F29" s="15" t="s">
        <v>348</v>
      </c>
      <c r="G29" s="15">
        <f>IF(H29*I29/100+0.000005 &lt;1, TRUNC(H29*I29/100+0.000005, 옵션!$E$13), TRUNC(H29*I29/100+0.000005, 옵션!$E$13))</f>
        <v>0.12</v>
      </c>
      <c r="H29" s="15">
        <f>옵션!$B$13</f>
        <v>100</v>
      </c>
      <c r="I29" s="15">
        <f>SUM(AA28:AA28)</f>
        <v>0.12</v>
      </c>
      <c r="J29" s="15"/>
      <c r="K29" s="12"/>
      <c r="L29" s="15"/>
      <c r="M29" s="15"/>
      <c r="N29" s="15"/>
      <c r="O29" s="15" t="str">
        <f>IF(I29*M29=0,"",I29*M29*(N29/100))</f>
        <v/>
      </c>
      <c r="P29" s="36"/>
      <c r="Q29" s="36"/>
      <c r="R29" s="36"/>
      <c r="S29" s="15"/>
      <c r="T29" s="15"/>
      <c r="AA29" s="2">
        <f>SUM(AA28:AA28)</f>
        <v>0.12</v>
      </c>
    </row>
    <row r="30" spans="2:27" ht="21.95" customHeight="1" x14ac:dyDescent="0.15">
      <c r="B30" s="13" t="s">
        <v>363</v>
      </c>
      <c r="D30" s="108" t="s">
        <v>386</v>
      </c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10"/>
    </row>
    <row r="31" spans="2:27" ht="21.95" customHeight="1" x14ac:dyDescent="0.15">
      <c r="B31" s="13" t="s">
        <v>365</v>
      </c>
      <c r="C31" s="13" t="s">
        <v>193</v>
      </c>
      <c r="D31" s="12" t="s">
        <v>189</v>
      </c>
      <c r="E31" s="12" t="s">
        <v>194</v>
      </c>
      <c r="F31" s="15" t="s">
        <v>176</v>
      </c>
      <c r="G31" s="15">
        <v>1</v>
      </c>
      <c r="H31" s="15">
        <f>IF(I31&lt;&gt;0,G31-I31,"")</f>
        <v>0</v>
      </c>
      <c r="I31" s="15">
        <v>1</v>
      </c>
      <c r="J31" s="15"/>
      <c r="K31" s="12" t="s">
        <v>366</v>
      </c>
      <c r="L31" s="15" t="s">
        <v>347</v>
      </c>
      <c r="M31" s="15">
        <v>0.12</v>
      </c>
      <c r="N31" s="15">
        <v>100</v>
      </c>
      <c r="O31" s="15">
        <f>IF(I31*M31=0,"",I31*M31*(N31/100))</f>
        <v>0.12</v>
      </c>
      <c r="P31" s="36"/>
      <c r="Q31" s="36"/>
      <c r="R31" s="36"/>
      <c r="S31" s="15" t="s">
        <v>385</v>
      </c>
      <c r="T31" s="15"/>
      <c r="AA31" s="2">
        <f>O31</f>
        <v>0.12</v>
      </c>
    </row>
    <row r="32" spans="2:27" ht="21.95" customHeight="1" x14ac:dyDescent="0.15">
      <c r="B32" s="13" t="s">
        <v>365</v>
      </c>
      <c r="C32" s="13" t="s">
        <v>345</v>
      </c>
      <c r="D32" s="12" t="s">
        <v>346</v>
      </c>
      <c r="E32" s="12" t="s">
        <v>347</v>
      </c>
      <c r="F32" s="15" t="s">
        <v>348</v>
      </c>
      <c r="G32" s="15">
        <f>IF(H32*I32/100+0.000005 &lt;1, TRUNC(H32*I32/100+0.000005, 옵션!$E$13), TRUNC(H32*I32/100+0.000005, 옵션!$E$13))</f>
        <v>0.12</v>
      </c>
      <c r="H32" s="15">
        <f>옵션!$B$13</f>
        <v>100</v>
      </c>
      <c r="I32" s="15">
        <f>SUM(AA31:AA31)</f>
        <v>0.12</v>
      </c>
      <c r="J32" s="15"/>
      <c r="K32" s="12"/>
      <c r="L32" s="15"/>
      <c r="M32" s="15"/>
      <c r="N32" s="15"/>
      <c r="O32" s="15" t="str">
        <f>IF(I32*M32=0,"",I32*M32*(N32/100))</f>
        <v/>
      </c>
      <c r="P32" s="36"/>
      <c r="Q32" s="36"/>
      <c r="R32" s="36"/>
      <c r="S32" s="15"/>
      <c r="T32" s="15"/>
      <c r="AA32" s="2">
        <f>SUM(AA31:AA31)</f>
        <v>0.12</v>
      </c>
    </row>
    <row r="33" spans="2:27" ht="21.95" customHeight="1" x14ac:dyDescent="0.15">
      <c r="B33" s="13" t="s">
        <v>363</v>
      </c>
      <c r="D33" s="108" t="s">
        <v>387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10"/>
    </row>
    <row r="34" spans="2:27" ht="21.95" customHeight="1" x14ac:dyDescent="0.15">
      <c r="B34" s="13" t="s">
        <v>365</v>
      </c>
      <c r="C34" s="13" t="s">
        <v>195</v>
      </c>
      <c r="D34" s="12" t="s">
        <v>196</v>
      </c>
      <c r="E34" s="12" t="s">
        <v>197</v>
      </c>
      <c r="F34" s="15" t="s">
        <v>176</v>
      </c>
      <c r="G34" s="15">
        <v>1</v>
      </c>
      <c r="H34" s="15">
        <f>IF(I34&lt;&gt;0,G34-I34,"")</f>
        <v>0</v>
      </c>
      <c r="I34" s="15">
        <v>1</v>
      </c>
      <c r="J34" s="15"/>
      <c r="K34" s="12" t="s">
        <v>366</v>
      </c>
      <c r="L34" s="15" t="s">
        <v>347</v>
      </c>
      <c r="M34" s="15">
        <v>0.2</v>
      </c>
      <c r="N34" s="15">
        <v>100</v>
      </c>
      <c r="O34" s="15">
        <f>IF(I34*M34=0,"",I34*M34*(N34/100))</f>
        <v>0.2</v>
      </c>
      <c r="P34" s="36"/>
      <c r="Q34" s="36"/>
      <c r="R34" s="36"/>
      <c r="S34" s="15" t="s">
        <v>385</v>
      </c>
      <c r="T34" s="15"/>
      <c r="AA34" s="2">
        <f>O34</f>
        <v>0.2</v>
      </c>
    </row>
    <row r="35" spans="2:27" ht="21.95" customHeight="1" x14ac:dyDescent="0.15">
      <c r="B35" s="13" t="s">
        <v>365</v>
      </c>
      <c r="C35" s="13" t="s">
        <v>345</v>
      </c>
      <c r="D35" s="12" t="s">
        <v>346</v>
      </c>
      <c r="E35" s="12" t="s">
        <v>347</v>
      </c>
      <c r="F35" s="15" t="s">
        <v>348</v>
      </c>
      <c r="G35" s="15">
        <f>IF(H35*I35/100+0.000005 &lt;1, TRUNC(H35*I35/100+0.000005, 옵션!$E$13), TRUNC(H35*I35/100+0.000005, 옵션!$E$13))</f>
        <v>0.2</v>
      </c>
      <c r="H35" s="15">
        <f>옵션!$B$13</f>
        <v>100</v>
      </c>
      <c r="I35" s="15">
        <f>SUM(AA34:AA34)</f>
        <v>0.2</v>
      </c>
      <c r="J35" s="15"/>
      <c r="K35" s="12"/>
      <c r="L35" s="15"/>
      <c r="M35" s="15"/>
      <c r="N35" s="15"/>
      <c r="O35" s="15" t="str">
        <f>IF(I35*M35=0,"",I35*M35*(N35/100))</f>
        <v/>
      </c>
      <c r="P35" s="36"/>
      <c r="Q35" s="36"/>
      <c r="R35" s="36"/>
      <c r="S35" s="15"/>
      <c r="T35" s="15"/>
      <c r="AA35" s="2">
        <f>SUM(AA34:AA34)</f>
        <v>0.2</v>
      </c>
    </row>
    <row r="36" spans="2:27" ht="21.95" customHeight="1" x14ac:dyDescent="0.15">
      <c r="B36" s="13" t="s">
        <v>363</v>
      </c>
      <c r="D36" s="108" t="s">
        <v>388</v>
      </c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10"/>
    </row>
    <row r="37" spans="2:27" ht="21.95" customHeight="1" x14ac:dyDescent="0.15">
      <c r="B37" s="13" t="s">
        <v>365</v>
      </c>
      <c r="C37" s="13" t="s">
        <v>198</v>
      </c>
      <c r="D37" s="12" t="s">
        <v>196</v>
      </c>
      <c r="E37" s="12" t="s">
        <v>199</v>
      </c>
      <c r="F37" s="15" t="s">
        <v>176</v>
      </c>
      <c r="G37" s="15">
        <v>1</v>
      </c>
      <c r="H37" s="15">
        <f>IF(I37&lt;&gt;0,G37-I37,"")</f>
        <v>0</v>
      </c>
      <c r="I37" s="15">
        <v>1</v>
      </c>
      <c r="J37" s="15"/>
      <c r="K37" s="12" t="s">
        <v>366</v>
      </c>
      <c r="L37" s="15" t="s">
        <v>347</v>
      </c>
      <c r="M37" s="15">
        <v>0.2</v>
      </c>
      <c r="N37" s="15">
        <v>100</v>
      </c>
      <c r="O37" s="15">
        <f>IF(I37*M37=0,"",I37*M37*(N37/100))</f>
        <v>0.2</v>
      </c>
      <c r="P37" s="36"/>
      <c r="Q37" s="36"/>
      <c r="R37" s="36"/>
      <c r="S37" s="15" t="s">
        <v>385</v>
      </c>
      <c r="T37" s="15"/>
      <c r="AA37" s="2">
        <f>O37</f>
        <v>0.2</v>
      </c>
    </row>
    <row r="38" spans="2:27" ht="21.95" customHeight="1" x14ac:dyDescent="0.15">
      <c r="B38" s="13" t="s">
        <v>365</v>
      </c>
      <c r="C38" s="13" t="s">
        <v>345</v>
      </c>
      <c r="D38" s="12" t="s">
        <v>346</v>
      </c>
      <c r="E38" s="12" t="s">
        <v>347</v>
      </c>
      <c r="F38" s="15" t="s">
        <v>348</v>
      </c>
      <c r="G38" s="15">
        <f>IF(H38*I38/100+0.000005 &lt;1, TRUNC(H38*I38/100+0.000005, 옵션!$E$13), TRUNC(H38*I38/100+0.000005, 옵션!$E$13))</f>
        <v>0.2</v>
      </c>
      <c r="H38" s="15">
        <f>옵션!$B$13</f>
        <v>100</v>
      </c>
      <c r="I38" s="15">
        <f>SUM(AA37:AA37)</f>
        <v>0.2</v>
      </c>
      <c r="J38" s="15"/>
      <c r="K38" s="12"/>
      <c r="L38" s="15"/>
      <c r="M38" s="15"/>
      <c r="N38" s="15"/>
      <c r="O38" s="15" t="str">
        <f>IF(I38*M38=0,"",I38*M38*(N38/100))</f>
        <v/>
      </c>
      <c r="P38" s="36"/>
      <c r="Q38" s="36"/>
      <c r="R38" s="36"/>
      <c r="S38" s="15"/>
      <c r="T38" s="15"/>
      <c r="AA38" s="2">
        <f>SUM(AA37:AA37)</f>
        <v>0.2</v>
      </c>
    </row>
    <row r="39" spans="2:27" ht="21.95" customHeight="1" x14ac:dyDescent="0.15">
      <c r="B39" s="13" t="s">
        <v>363</v>
      </c>
      <c r="D39" s="108" t="s">
        <v>389</v>
      </c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10"/>
    </row>
    <row r="40" spans="2:27" ht="21.95" customHeight="1" x14ac:dyDescent="0.15">
      <c r="B40" s="13" t="s">
        <v>365</v>
      </c>
      <c r="C40" s="13" t="s">
        <v>209</v>
      </c>
      <c r="D40" s="12" t="s">
        <v>210</v>
      </c>
      <c r="E40" s="12" t="s">
        <v>211</v>
      </c>
      <c r="F40" s="15" t="s">
        <v>212</v>
      </c>
      <c r="G40" s="15">
        <v>1</v>
      </c>
      <c r="H40" s="15">
        <f>IF(I40&lt;&gt;0,G40-I40,"")</f>
        <v>0</v>
      </c>
      <c r="I40" s="15">
        <v>1</v>
      </c>
      <c r="J40" s="15"/>
      <c r="K40" s="12" t="s">
        <v>366</v>
      </c>
      <c r="L40" s="15" t="s">
        <v>347</v>
      </c>
      <c r="M40" s="15">
        <v>0.04</v>
      </c>
      <c r="N40" s="15">
        <v>100</v>
      </c>
      <c r="O40" s="15">
        <f>IF(I40*M40=0,"",I40*M40*(N40/100))</f>
        <v>0.04</v>
      </c>
      <c r="P40" s="36"/>
      <c r="Q40" s="36"/>
      <c r="R40" s="36"/>
      <c r="S40" s="15" t="s">
        <v>385</v>
      </c>
      <c r="T40" s="15"/>
      <c r="AA40" s="2">
        <f>O40</f>
        <v>0.04</v>
      </c>
    </row>
    <row r="41" spans="2:27" ht="21.95" customHeight="1" x14ac:dyDescent="0.15">
      <c r="B41" s="13" t="s">
        <v>365</v>
      </c>
      <c r="C41" s="13" t="s">
        <v>345</v>
      </c>
      <c r="D41" s="12" t="s">
        <v>346</v>
      </c>
      <c r="E41" s="12" t="s">
        <v>347</v>
      </c>
      <c r="F41" s="15" t="s">
        <v>348</v>
      </c>
      <c r="G41" s="15">
        <f>IF(H41*I41/100+0.000005 &lt;1, TRUNC(H41*I41/100+0.000005, 옵션!$E$13), TRUNC(H41*I41/100+0.000005, 옵션!$E$13))</f>
        <v>0.04</v>
      </c>
      <c r="H41" s="15">
        <f>옵션!$B$13</f>
        <v>100</v>
      </c>
      <c r="I41" s="15">
        <f>SUM(AA40:AA40)</f>
        <v>0.04</v>
      </c>
      <c r="J41" s="15"/>
      <c r="K41" s="12"/>
      <c r="L41" s="15"/>
      <c r="M41" s="15"/>
      <c r="N41" s="15"/>
      <c r="O41" s="15" t="str">
        <f>IF(I41*M41=0,"",I41*M41*(N41/100))</f>
        <v/>
      </c>
      <c r="P41" s="36"/>
      <c r="Q41" s="36"/>
      <c r="R41" s="36"/>
      <c r="S41" s="15"/>
      <c r="T41" s="15"/>
      <c r="AA41" s="2">
        <f>SUM(AA40:AA40)</f>
        <v>0.04</v>
      </c>
    </row>
    <row r="42" spans="2:27" ht="21.95" customHeight="1" x14ac:dyDescent="0.15">
      <c r="B42" s="13" t="s">
        <v>363</v>
      </c>
      <c r="D42" s="108" t="s">
        <v>390</v>
      </c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10"/>
    </row>
    <row r="43" spans="2:27" ht="21.95" customHeight="1" x14ac:dyDescent="0.15">
      <c r="B43" s="13" t="s">
        <v>365</v>
      </c>
      <c r="C43" s="13" t="s">
        <v>213</v>
      </c>
      <c r="D43" s="12" t="s">
        <v>214</v>
      </c>
      <c r="E43" s="12" t="s">
        <v>215</v>
      </c>
      <c r="F43" s="15" t="s">
        <v>176</v>
      </c>
      <c r="G43" s="15">
        <v>1</v>
      </c>
      <c r="H43" s="15">
        <f>IF(I43&lt;&gt;0,G43-I43,"")</f>
        <v>0</v>
      </c>
      <c r="I43" s="15">
        <v>1</v>
      </c>
      <c r="J43" s="15"/>
      <c r="K43" s="12" t="s">
        <v>366</v>
      </c>
      <c r="L43" s="15" t="s">
        <v>347</v>
      </c>
      <c r="M43" s="15">
        <v>0.22</v>
      </c>
      <c r="N43" s="15">
        <v>100</v>
      </c>
      <c r="O43" s="15">
        <f>IF(I43*M43=0,"",I43*M43*(N43/100))</f>
        <v>0.22</v>
      </c>
      <c r="P43" s="36"/>
      <c r="Q43" s="36"/>
      <c r="R43" s="36"/>
      <c r="S43" s="15" t="s">
        <v>391</v>
      </c>
      <c r="T43" s="15"/>
      <c r="AA43" s="2">
        <f>O43</f>
        <v>0.22</v>
      </c>
    </row>
    <row r="44" spans="2:27" ht="21.95" customHeight="1" x14ac:dyDescent="0.15">
      <c r="B44" s="13" t="s">
        <v>365</v>
      </c>
      <c r="C44" s="13" t="s">
        <v>345</v>
      </c>
      <c r="D44" s="12" t="s">
        <v>346</v>
      </c>
      <c r="E44" s="12" t="s">
        <v>347</v>
      </c>
      <c r="F44" s="15" t="s">
        <v>348</v>
      </c>
      <c r="G44" s="15">
        <f>IF(H44*I44/100+0.000005 &lt;1, TRUNC(H44*I44/100+0.000005, 옵션!$E$13), TRUNC(H44*I44/100+0.000005, 옵션!$E$13))</f>
        <v>0.22</v>
      </c>
      <c r="H44" s="15">
        <f>옵션!$B$13</f>
        <v>100</v>
      </c>
      <c r="I44" s="15">
        <f>SUM(AA43:AA43)</f>
        <v>0.22</v>
      </c>
      <c r="J44" s="15"/>
      <c r="K44" s="12"/>
      <c r="L44" s="15"/>
      <c r="M44" s="15"/>
      <c r="N44" s="15"/>
      <c r="O44" s="15" t="str">
        <f>IF(I44*M44=0,"",I44*M44*(N44/100))</f>
        <v/>
      </c>
      <c r="P44" s="36"/>
      <c r="Q44" s="36"/>
      <c r="R44" s="36"/>
      <c r="S44" s="15"/>
      <c r="T44" s="15"/>
      <c r="AA44" s="2">
        <f>SUM(AA43:AA43)</f>
        <v>0.22</v>
      </c>
    </row>
    <row r="45" spans="2:27" ht="21.95" customHeight="1" x14ac:dyDescent="0.15">
      <c r="B45" s="13" t="s">
        <v>363</v>
      </c>
      <c r="D45" s="108" t="s">
        <v>392</v>
      </c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10"/>
    </row>
    <row r="46" spans="2:27" ht="21.95" customHeight="1" x14ac:dyDescent="0.15">
      <c r="B46" s="13" t="s">
        <v>365</v>
      </c>
      <c r="C46" s="13" t="s">
        <v>216</v>
      </c>
      <c r="D46" s="12" t="s">
        <v>217</v>
      </c>
      <c r="E46" s="12" t="s">
        <v>218</v>
      </c>
      <c r="F46" s="15" t="s">
        <v>170</v>
      </c>
      <c r="G46" s="15">
        <v>1.05</v>
      </c>
      <c r="H46" s="15">
        <f>IF(I46&lt;&gt;0,G46-I46,"")</f>
        <v>5.0000000000000044E-2</v>
      </c>
      <c r="I46" s="15">
        <v>1</v>
      </c>
      <c r="J46" s="15">
        <v>5</v>
      </c>
      <c r="K46" s="12" t="s">
        <v>366</v>
      </c>
      <c r="L46" s="15" t="s">
        <v>347</v>
      </c>
      <c r="M46" s="15">
        <v>0.23</v>
      </c>
      <c r="N46" s="15">
        <v>100</v>
      </c>
      <c r="O46" s="15">
        <f>IF(I46*M46=0,"",I46*M46*(N46/100))</f>
        <v>0.23</v>
      </c>
      <c r="P46" s="36"/>
      <c r="Q46" s="36"/>
      <c r="R46" s="36"/>
      <c r="S46" s="15" t="s">
        <v>393</v>
      </c>
      <c r="T46" s="15"/>
      <c r="AA46" s="2">
        <f>O46</f>
        <v>0.23</v>
      </c>
    </row>
    <row r="47" spans="2:27" ht="21.95" customHeight="1" x14ac:dyDescent="0.15">
      <c r="B47" s="13" t="s">
        <v>365</v>
      </c>
      <c r="C47" s="13" t="s">
        <v>345</v>
      </c>
      <c r="D47" s="12" t="s">
        <v>346</v>
      </c>
      <c r="E47" s="12" t="s">
        <v>347</v>
      </c>
      <c r="F47" s="15" t="s">
        <v>348</v>
      </c>
      <c r="G47" s="15">
        <f>IF(H47*I47/100+0.000005 &lt;1, TRUNC(H47*I47/100+0.000005, 옵션!$E$13), TRUNC(H47*I47/100+0.000005, 옵션!$E$13))</f>
        <v>0.23</v>
      </c>
      <c r="H47" s="15">
        <f>옵션!$B$13</f>
        <v>100</v>
      </c>
      <c r="I47" s="15">
        <f>SUM(AA46:AA46)</f>
        <v>0.23</v>
      </c>
      <c r="J47" s="15"/>
      <c r="K47" s="12"/>
      <c r="L47" s="15"/>
      <c r="M47" s="15"/>
      <c r="N47" s="15"/>
      <c r="O47" s="15" t="str">
        <f>IF(I47*M47=0,"",I47*M47*(N47/100))</f>
        <v/>
      </c>
      <c r="P47" s="36"/>
      <c r="Q47" s="36"/>
      <c r="R47" s="36"/>
      <c r="S47" s="15"/>
      <c r="T47" s="15"/>
      <c r="AA47" s="2">
        <f>SUM(AA46:AA46)</f>
        <v>0.23</v>
      </c>
    </row>
    <row r="48" spans="2:27" ht="21.95" customHeight="1" x14ac:dyDescent="0.15">
      <c r="B48" s="13" t="s">
        <v>363</v>
      </c>
      <c r="D48" s="108" t="s">
        <v>394</v>
      </c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10"/>
    </row>
    <row r="49" spans="2:28" ht="21.95" customHeight="1" x14ac:dyDescent="0.15">
      <c r="B49" s="13" t="s">
        <v>365</v>
      </c>
      <c r="C49" s="13" t="s">
        <v>221</v>
      </c>
      <c r="D49" s="12" t="s">
        <v>217</v>
      </c>
      <c r="E49" s="12" t="s">
        <v>222</v>
      </c>
      <c r="F49" s="15" t="s">
        <v>170</v>
      </c>
      <c r="G49" s="15">
        <v>1.05</v>
      </c>
      <c r="H49" s="15">
        <f>IF(I49&lt;&gt;0,G49-I49,"")</f>
        <v>5.0000000000000044E-2</v>
      </c>
      <c r="I49" s="15">
        <v>1</v>
      </c>
      <c r="J49" s="15">
        <v>5</v>
      </c>
      <c r="K49" s="12" t="s">
        <v>366</v>
      </c>
      <c r="L49" s="15" t="s">
        <v>347</v>
      </c>
      <c r="M49" s="15">
        <v>4.5999999999999999E-2</v>
      </c>
      <c r="N49" s="15">
        <v>100</v>
      </c>
      <c r="O49" s="15">
        <f>IF(I49*M49=0,"",I49*M49*(N49/100))</f>
        <v>4.5999999999999999E-2</v>
      </c>
      <c r="P49" s="36"/>
      <c r="Q49" s="36"/>
      <c r="R49" s="36"/>
      <c r="S49" s="15" t="s">
        <v>393</v>
      </c>
      <c r="T49" s="15"/>
      <c r="AA49" s="2">
        <f>O49</f>
        <v>4.5999999999999999E-2</v>
      </c>
    </row>
    <row r="50" spans="2:28" ht="21.95" customHeight="1" x14ac:dyDescent="0.15">
      <c r="B50" s="13" t="s">
        <v>365</v>
      </c>
      <c r="C50" s="13" t="s">
        <v>345</v>
      </c>
      <c r="D50" s="12" t="s">
        <v>346</v>
      </c>
      <c r="E50" s="12" t="s">
        <v>347</v>
      </c>
      <c r="F50" s="15" t="s">
        <v>348</v>
      </c>
      <c r="G50" s="15">
        <f>IF(H50*I50/100+0.000005 &lt;1, TRUNC(H50*I50/100+0.000005, 옵션!$E$13), TRUNC(H50*I50/100+0.000005, 옵션!$E$13))</f>
        <v>4.5999999999999999E-2</v>
      </c>
      <c r="H50" s="15">
        <f>옵션!$B$13</f>
        <v>100</v>
      </c>
      <c r="I50" s="15">
        <f>SUM(AA49:AA49)</f>
        <v>4.5999999999999999E-2</v>
      </c>
      <c r="J50" s="15"/>
      <c r="K50" s="12"/>
      <c r="L50" s="15"/>
      <c r="M50" s="15"/>
      <c r="N50" s="15"/>
      <c r="O50" s="15" t="str">
        <f>IF(I50*M50=0,"",I50*M50*(N50/100))</f>
        <v/>
      </c>
      <c r="P50" s="36"/>
      <c r="Q50" s="36"/>
      <c r="R50" s="36"/>
      <c r="S50" s="15"/>
      <c r="T50" s="15"/>
      <c r="AA50" s="2">
        <f>SUM(AA49:AA49)</f>
        <v>4.5999999999999999E-2</v>
      </c>
    </row>
    <row r="51" spans="2:28" ht="21.95" customHeight="1" x14ac:dyDescent="0.15">
      <c r="B51" s="13" t="s">
        <v>363</v>
      </c>
      <c r="D51" s="108" t="s">
        <v>395</v>
      </c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</row>
    <row r="52" spans="2:28" ht="21.95" customHeight="1" x14ac:dyDescent="0.15">
      <c r="B52" s="13" t="s">
        <v>365</v>
      </c>
      <c r="C52" s="13" t="s">
        <v>244</v>
      </c>
      <c r="D52" s="12" t="s">
        <v>245</v>
      </c>
      <c r="E52" s="12" t="s">
        <v>246</v>
      </c>
      <c r="F52" s="15" t="s">
        <v>170</v>
      </c>
      <c r="G52" s="15">
        <v>1</v>
      </c>
      <c r="H52" s="15">
        <f>IF(I52&lt;&gt;0,G52-I52,"")</f>
        <v>0</v>
      </c>
      <c r="I52" s="15">
        <v>1</v>
      </c>
      <c r="J52" s="15"/>
      <c r="K52" s="12" t="s">
        <v>366</v>
      </c>
      <c r="L52" s="15" t="s">
        <v>347</v>
      </c>
      <c r="M52" s="15">
        <v>0.01</v>
      </c>
      <c r="N52" s="15">
        <v>100</v>
      </c>
      <c r="O52" s="15">
        <f>IF(I52*M52=0,"",I52*M52*(N52/100))</f>
        <v>0.01</v>
      </c>
      <c r="P52" s="36"/>
      <c r="Q52" s="36"/>
      <c r="R52" s="36"/>
      <c r="S52" s="15" t="s">
        <v>396</v>
      </c>
      <c r="T52" s="15"/>
      <c r="AA52" s="2">
        <f>O52</f>
        <v>0.01</v>
      </c>
    </row>
    <row r="53" spans="2:28" ht="21.95" customHeight="1" x14ac:dyDescent="0.15">
      <c r="B53" s="13" t="s">
        <v>365</v>
      </c>
      <c r="C53" s="13" t="s">
        <v>345</v>
      </c>
      <c r="D53" s="12" t="s">
        <v>346</v>
      </c>
      <c r="E53" s="12" t="s">
        <v>347</v>
      </c>
      <c r="F53" s="15" t="s">
        <v>348</v>
      </c>
      <c r="G53" s="15">
        <f>IF(H53*I53/100+0.000005 &lt;1, TRUNC(H53*I53/100+0.000005, 옵션!$E$13), TRUNC(H53*I53/100+0.000005, 옵션!$E$13))</f>
        <v>0.01</v>
      </c>
      <c r="H53" s="15">
        <f>옵션!$B$13</f>
        <v>100</v>
      </c>
      <c r="I53" s="15">
        <f>SUM(AA52:AA52)</f>
        <v>0.01</v>
      </c>
      <c r="J53" s="15"/>
      <c r="K53" s="12"/>
      <c r="L53" s="15"/>
      <c r="M53" s="15"/>
      <c r="N53" s="15"/>
      <c r="O53" s="15" t="str">
        <f>IF(I53*M53=0,"",I53*M53*(N53/100))</f>
        <v/>
      </c>
      <c r="P53" s="36"/>
      <c r="Q53" s="36"/>
      <c r="R53" s="36"/>
      <c r="S53" s="15"/>
      <c r="T53" s="15"/>
      <c r="AA53" s="2">
        <f>SUM(AA52:AA52)</f>
        <v>0.01</v>
      </c>
    </row>
    <row r="54" spans="2:28" ht="21.95" customHeight="1" x14ac:dyDescent="0.15">
      <c r="B54" s="13" t="s">
        <v>363</v>
      </c>
      <c r="D54" s="108" t="s">
        <v>397</v>
      </c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10"/>
    </row>
    <row r="55" spans="2:28" ht="21.95" customHeight="1" x14ac:dyDescent="0.15">
      <c r="B55" s="13" t="s">
        <v>365</v>
      </c>
      <c r="C55" s="13" t="s">
        <v>249</v>
      </c>
      <c r="D55" s="12" t="s">
        <v>245</v>
      </c>
      <c r="E55" s="12" t="s">
        <v>250</v>
      </c>
      <c r="F55" s="15" t="s">
        <v>170</v>
      </c>
      <c r="G55" s="15">
        <v>1</v>
      </c>
      <c r="H55" s="15">
        <f>IF(I55&lt;&gt;0,G55-I55,"")</f>
        <v>0</v>
      </c>
      <c r="I55" s="15">
        <v>1</v>
      </c>
      <c r="J55" s="15"/>
      <c r="K55" s="12" t="s">
        <v>366</v>
      </c>
      <c r="L55" s="15" t="s">
        <v>347</v>
      </c>
      <c r="M55" s="15">
        <v>0.01</v>
      </c>
      <c r="N55" s="15">
        <v>100</v>
      </c>
      <c r="O55" s="15">
        <f>IF(I55*M55=0,"",I55*M55*(N55/100))</f>
        <v>0.01</v>
      </c>
      <c r="P55" s="36"/>
      <c r="Q55" s="36"/>
      <c r="R55" s="36"/>
      <c r="S55" s="15" t="s">
        <v>396</v>
      </c>
      <c r="T55" s="15"/>
      <c r="AA55" s="2">
        <f>O55</f>
        <v>0.01</v>
      </c>
    </row>
    <row r="56" spans="2:28" ht="21.95" customHeight="1" x14ac:dyDescent="0.15">
      <c r="B56" s="13" t="s">
        <v>365</v>
      </c>
      <c r="C56" s="13" t="s">
        <v>345</v>
      </c>
      <c r="D56" s="12" t="s">
        <v>346</v>
      </c>
      <c r="E56" s="12" t="s">
        <v>347</v>
      </c>
      <c r="F56" s="15" t="s">
        <v>348</v>
      </c>
      <c r="G56" s="15">
        <f>IF(H56*I56/100+0.000005 &lt;1, TRUNC(H56*I56/100+0.000005, 옵션!$E$13), TRUNC(H56*I56/100+0.000005, 옵션!$E$13))</f>
        <v>0.01</v>
      </c>
      <c r="H56" s="15">
        <f>옵션!$B$13</f>
        <v>100</v>
      </c>
      <c r="I56" s="15">
        <f>SUM(AA55:AA55)</f>
        <v>0.01</v>
      </c>
      <c r="J56" s="15"/>
      <c r="K56" s="12"/>
      <c r="L56" s="15"/>
      <c r="M56" s="15"/>
      <c r="N56" s="15"/>
      <c r="O56" s="15" t="str">
        <f>IF(I56*M56=0,"",I56*M56*(N56/100))</f>
        <v/>
      </c>
      <c r="P56" s="36"/>
      <c r="Q56" s="36"/>
      <c r="R56" s="36"/>
      <c r="S56" s="15"/>
      <c r="T56" s="15"/>
      <c r="AA56" s="2">
        <f>SUM(AA55:AA55)</f>
        <v>0.01</v>
      </c>
    </row>
    <row r="57" spans="2:28" ht="21.95" customHeight="1" x14ac:dyDescent="0.15">
      <c r="B57" s="13" t="s">
        <v>363</v>
      </c>
      <c r="D57" s="108" t="s">
        <v>398</v>
      </c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10"/>
    </row>
    <row r="58" spans="2:28" ht="21.95" customHeight="1" x14ac:dyDescent="0.15">
      <c r="B58" s="13" t="s">
        <v>365</v>
      </c>
      <c r="C58" s="13" t="s">
        <v>251</v>
      </c>
      <c r="D58" s="12" t="s">
        <v>245</v>
      </c>
      <c r="E58" s="12" t="s">
        <v>252</v>
      </c>
      <c r="F58" s="15" t="s">
        <v>170</v>
      </c>
      <c r="G58" s="15">
        <v>1</v>
      </c>
      <c r="H58" s="15">
        <f>IF(I58&lt;&gt;0,G58-I58,"")</f>
        <v>0</v>
      </c>
      <c r="I58" s="15">
        <v>1</v>
      </c>
      <c r="J58" s="15"/>
      <c r="K58" s="12" t="s">
        <v>366</v>
      </c>
      <c r="L58" s="15" t="s">
        <v>347</v>
      </c>
      <c r="M58" s="15">
        <v>0.01</v>
      </c>
      <c r="N58" s="15">
        <v>100</v>
      </c>
      <c r="O58" s="15">
        <f>IF(I58*M58=0,"",I58*M58*(N58/100))</f>
        <v>0.01</v>
      </c>
      <c r="P58" s="36"/>
      <c r="Q58" s="36"/>
      <c r="R58" s="36"/>
      <c r="S58" s="15" t="s">
        <v>396</v>
      </c>
      <c r="T58" s="15"/>
      <c r="AA58" s="2">
        <f>O58</f>
        <v>0.01</v>
      </c>
    </row>
    <row r="59" spans="2:28" ht="21.95" customHeight="1" x14ac:dyDescent="0.15">
      <c r="B59" s="13" t="s">
        <v>365</v>
      </c>
      <c r="C59" s="13" t="s">
        <v>345</v>
      </c>
      <c r="D59" s="12" t="s">
        <v>346</v>
      </c>
      <c r="E59" s="12" t="s">
        <v>347</v>
      </c>
      <c r="F59" s="15" t="s">
        <v>348</v>
      </c>
      <c r="G59" s="15">
        <f>IF(H59*I59/100+0.000005 &lt;1, TRUNC(H59*I59/100+0.000005, 옵션!$E$13), TRUNC(H59*I59/100+0.000005, 옵션!$E$13))</f>
        <v>0.01</v>
      </c>
      <c r="H59" s="15">
        <f>옵션!$B$13</f>
        <v>100</v>
      </c>
      <c r="I59" s="15">
        <f>SUM(AA58:AA58)</f>
        <v>0.01</v>
      </c>
      <c r="J59" s="15"/>
      <c r="K59" s="12"/>
      <c r="L59" s="15"/>
      <c r="M59" s="15"/>
      <c r="N59" s="15"/>
      <c r="O59" s="15" t="str">
        <f>IF(I59*M59=0,"",I59*M59*(N59/100))</f>
        <v/>
      </c>
      <c r="P59" s="36"/>
      <c r="Q59" s="36"/>
      <c r="R59" s="36"/>
      <c r="S59" s="15"/>
      <c r="T59" s="15"/>
      <c r="AA59" s="2">
        <f>SUM(AA58:AA58)</f>
        <v>0.01</v>
      </c>
    </row>
    <row r="60" spans="2:28" ht="21.95" customHeight="1" x14ac:dyDescent="0.15">
      <c r="B60" s="13" t="s">
        <v>363</v>
      </c>
      <c r="D60" s="108" t="s">
        <v>399</v>
      </c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10"/>
    </row>
    <row r="61" spans="2:28" ht="21.95" customHeight="1" x14ac:dyDescent="0.15">
      <c r="B61" s="13" t="s">
        <v>365</v>
      </c>
      <c r="C61" s="13" t="s">
        <v>253</v>
      </c>
      <c r="D61" s="12" t="s">
        <v>254</v>
      </c>
      <c r="E61" s="12" t="s">
        <v>255</v>
      </c>
      <c r="F61" s="15" t="s">
        <v>170</v>
      </c>
      <c r="G61" s="15">
        <v>1</v>
      </c>
      <c r="H61" s="15">
        <f>IF(I61&lt;&gt;0,G61-I61,"")</f>
        <v>0</v>
      </c>
      <c r="I61" s="15">
        <v>1</v>
      </c>
      <c r="J61" s="15"/>
      <c r="K61" s="12" t="s">
        <v>366</v>
      </c>
      <c r="L61" s="15" t="s">
        <v>347</v>
      </c>
      <c r="M61" s="15">
        <v>6.0000000000000001E-3</v>
      </c>
      <c r="N61" s="15">
        <v>150</v>
      </c>
      <c r="O61" s="15">
        <f>IF(I61*M61=0,"",I61*M61*(N61/100))</f>
        <v>9.0000000000000011E-3</v>
      </c>
      <c r="P61" s="36"/>
      <c r="Q61" s="36"/>
      <c r="R61" s="36"/>
      <c r="S61" s="15" t="s">
        <v>400</v>
      </c>
      <c r="T61" s="15"/>
      <c r="AA61" s="2">
        <f>O61</f>
        <v>9.0000000000000011E-3</v>
      </c>
    </row>
    <row r="62" spans="2:28" ht="21.95" customHeight="1" x14ac:dyDescent="0.15">
      <c r="B62" s="13" t="s">
        <v>365</v>
      </c>
      <c r="C62" s="13" t="s">
        <v>345</v>
      </c>
      <c r="D62" s="12" t="s">
        <v>346</v>
      </c>
      <c r="E62" s="12" t="s">
        <v>347</v>
      </c>
      <c r="F62" s="15" t="s">
        <v>348</v>
      </c>
      <c r="G62" s="15">
        <f>IF(H62*I62/100+0.000005 &lt;1, TRUNC(H62*I62/100+0.000005, 옵션!$E$13), TRUNC(H62*I62/100+0.000005, 옵션!$E$13))</f>
        <v>8.9999999999999993E-3</v>
      </c>
      <c r="H62" s="15">
        <f>옵션!$B$13</f>
        <v>100</v>
      </c>
      <c r="I62" s="15">
        <f>SUM(AA61:AA61)</f>
        <v>9.0000000000000011E-3</v>
      </c>
      <c r="J62" s="15"/>
      <c r="K62" s="12"/>
      <c r="L62" s="15"/>
      <c r="M62" s="15"/>
      <c r="N62" s="15"/>
      <c r="O62" s="15" t="str">
        <f>IF(I62*M62=0,"",I62*M62*(N62/100))</f>
        <v/>
      </c>
      <c r="P62" s="36"/>
      <c r="Q62" s="36"/>
      <c r="R62" s="36"/>
      <c r="S62" s="15"/>
      <c r="T62" s="15"/>
      <c r="AA62" s="2">
        <f>SUM(AA61:AA61)</f>
        <v>9.0000000000000011E-3</v>
      </c>
    </row>
    <row r="63" spans="2:28" ht="21.95" customHeight="1" x14ac:dyDescent="0.15">
      <c r="B63" s="13" t="s">
        <v>363</v>
      </c>
      <c r="D63" s="108" t="s">
        <v>401</v>
      </c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10"/>
    </row>
    <row r="64" spans="2:28" ht="21.95" customHeight="1" x14ac:dyDescent="0.15">
      <c r="B64" s="13" t="s">
        <v>365</v>
      </c>
      <c r="C64" s="13" t="s">
        <v>257</v>
      </c>
      <c r="D64" s="12" t="s">
        <v>258</v>
      </c>
      <c r="E64" s="12" t="s">
        <v>259</v>
      </c>
      <c r="F64" s="15" t="s">
        <v>170</v>
      </c>
      <c r="G64" s="15">
        <v>1</v>
      </c>
      <c r="H64" s="15">
        <f>IF(I64&lt;&gt;0,G64-I64,"")</f>
        <v>0</v>
      </c>
      <c r="I64" s="15">
        <v>1</v>
      </c>
      <c r="J64" s="15"/>
      <c r="K64" s="12" t="s">
        <v>402</v>
      </c>
      <c r="L64" s="15" t="s">
        <v>350</v>
      </c>
      <c r="M64" s="15">
        <v>4.9000000000000002E-2</v>
      </c>
      <c r="N64" s="15">
        <v>100</v>
      </c>
      <c r="O64" s="15">
        <f>IF(I64*M64=0,"",I64*M64*(N64/100))</f>
        <v>4.9000000000000002E-2</v>
      </c>
      <c r="P64" s="36"/>
      <c r="Q64" s="36"/>
      <c r="R64" s="36"/>
      <c r="S64" s="15" t="s">
        <v>403</v>
      </c>
      <c r="T64" s="15"/>
      <c r="AB64" s="2">
        <f>O64</f>
        <v>4.9000000000000002E-2</v>
      </c>
    </row>
    <row r="65" spans="2:28" ht="21.95" customHeight="1" x14ac:dyDescent="0.15">
      <c r="B65" s="13" t="s">
        <v>365</v>
      </c>
      <c r="C65" s="13" t="s">
        <v>349</v>
      </c>
      <c r="D65" s="12" t="s">
        <v>346</v>
      </c>
      <c r="E65" s="12" t="s">
        <v>350</v>
      </c>
      <c r="F65" s="15" t="s">
        <v>348</v>
      </c>
      <c r="G65" s="15">
        <f>IF(H65*I65/100+0.000005 &lt;1, TRUNC(H65*I65/100+0.000005, 옵션!$E$13), TRUNC(H65*I65/100+0.000005, 옵션!$E$13))</f>
        <v>4.9000000000000002E-2</v>
      </c>
      <c r="H65" s="15">
        <f>옵션!$B$13</f>
        <v>100</v>
      </c>
      <c r="I65" s="15">
        <f>SUM(AB64:AB64)</f>
        <v>4.9000000000000002E-2</v>
      </c>
      <c r="J65" s="15"/>
      <c r="K65" s="12"/>
      <c r="L65" s="15"/>
      <c r="M65" s="15"/>
      <c r="N65" s="15"/>
      <c r="O65" s="15" t="str">
        <f>IF(I65*M65=0,"",I65*M65*(N65/100))</f>
        <v/>
      </c>
      <c r="P65" s="36"/>
      <c r="Q65" s="36"/>
      <c r="R65" s="36"/>
      <c r="S65" s="15"/>
      <c r="T65" s="15"/>
      <c r="AB65" s="2">
        <f>SUM(AB64:AB64)</f>
        <v>4.9000000000000002E-2</v>
      </c>
    </row>
    <row r="66" spans="2:28" ht="21.95" customHeight="1" x14ac:dyDescent="0.15">
      <c r="B66" s="13" t="s">
        <v>363</v>
      </c>
      <c r="D66" s="108" t="s">
        <v>404</v>
      </c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10"/>
    </row>
    <row r="67" spans="2:28" ht="21.95" customHeight="1" x14ac:dyDescent="0.15">
      <c r="B67" s="13" t="s">
        <v>365</v>
      </c>
      <c r="C67" s="13" t="s">
        <v>261</v>
      </c>
      <c r="D67" s="12" t="s">
        <v>262</v>
      </c>
      <c r="E67" s="12" t="s">
        <v>263</v>
      </c>
      <c r="F67" s="15" t="s">
        <v>176</v>
      </c>
      <c r="G67" s="15">
        <v>1</v>
      </c>
      <c r="H67" s="15">
        <f>IF(I67&lt;&gt;0,G67-I67,"")</f>
        <v>0</v>
      </c>
      <c r="I67" s="15">
        <v>1</v>
      </c>
      <c r="J67" s="15"/>
      <c r="K67" s="12" t="s">
        <v>366</v>
      </c>
      <c r="L67" s="15" t="s">
        <v>347</v>
      </c>
      <c r="M67" s="15">
        <v>8.5000000000000006E-2</v>
      </c>
      <c r="N67" s="15">
        <v>100</v>
      </c>
      <c r="O67" s="15">
        <f>IF(I67*M67=0,"",I67*M67*(N67/100))</f>
        <v>8.5000000000000006E-2</v>
      </c>
      <c r="P67" s="36"/>
      <c r="Q67" s="36"/>
      <c r="R67" s="36"/>
      <c r="S67" s="15" t="s">
        <v>405</v>
      </c>
      <c r="T67" s="15"/>
      <c r="AA67" s="2">
        <f>O67</f>
        <v>8.5000000000000006E-2</v>
      </c>
    </row>
    <row r="68" spans="2:28" ht="21.95" customHeight="1" x14ac:dyDescent="0.15">
      <c r="B68" s="13" t="s">
        <v>365</v>
      </c>
      <c r="C68" s="13" t="s">
        <v>345</v>
      </c>
      <c r="D68" s="12" t="s">
        <v>346</v>
      </c>
      <c r="E68" s="12" t="s">
        <v>347</v>
      </c>
      <c r="F68" s="15" t="s">
        <v>348</v>
      </c>
      <c r="G68" s="15">
        <f>IF(H68*I68/100+0.000005 &lt;1, TRUNC(H68*I68/100+0.000005, 옵션!$E$13), TRUNC(H68*I68/100+0.000005, 옵션!$E$13))</f>
        <v>8.5000000000000006E-2</v>
      </c>
      <c r="H68" s="15">
        <f>옵션!$B$13</f>
        <v>100</v>
      </c>
      <c r="I68" s="15">
        <f>SUM(AA67:AA67)</f>
        <v>8.5000000000000006E-2</v>
      </c>
      <c r="J68" s="15"/>
      <c r="K68" s="12"/>
      <c r="L68" s="15"/>
      <c r="M68" s="15"/>
      <c r="N68" s="15"/>
      <c r="O68" s="15" t="str">
        <f>IF(I68*M68=0,"",I68*M68*(N68/100))</f>
        <v/>
      </c>
      <c r="P68" s="36"/>
      <c r="Q68" s="36"/>
      <c r="R68" s="36"/>
      <c r="S68" s="15"/>
      <c r="T68" s="15"/>
      <c r="AA68" s="2">
        <f>SUM(AA67:AA67)</f>
        <v>8.5000000000000006E-2</v>
      </c>
    </row>
    <row r="69" spans="2:28" ht="21.95" customHeight="1" x14ac:dyDescent="0.15">
      <c r="B69" s="13" t="s">
        <v>363</v>
      </c>
      <c r="D69" s="108" t="s">
        <v>406</v>
      </c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10"/>
    </row>
    <row r="70" spans="2:28" ht="21.95" customHeight="1" x14ac:dyDescent="0.15">
      <c r="B70" s="13" t="s">
        <v>365</v>
      </c>
      <c r="C70" s="13" t="s">
        <v>266</v>
      </c>
      <c r="D70" s="12" t="s">
        <v>267</v>
      </c>
      <c r="E70" s="12" t="s">
        <v>268</v>
      </c>
      <c r="F70" s="15" t="s">
        <v>176</v>
      </c>
      <c r="G70" s="15">
        <v>1</v>
      </c>
      <c r="H70" s="15">
        <f>IF(I70&lt;&gt;0,G70-I70,"")</f>
        <v>0</v>
      </c>
      <c r="I70" s="15">
        <v>1</v>
      </c>
      <c r="J70" s="15"/>
      <c r="K70" s="12" t="s">
        <v>366</v>
      </c>
      <c r="L70" s="15" t="s">
        <v>347</v>
      </c>
      <c r="M70" s="15">
        <v>0.08</v>
      </c>
      <c r="N70" s="15">
        <v>100</v>
      </c>
      <c r="O70" s="15">
        <f>IF(I70*M70=0,"",I70*M70*(N70/100))</f>
        <v>0.08</v>
      </c>
      <c r="P70" s="36"/>
      <c r="Q70" s="36"/>
      <c r="R70" s="36"/>
      <c r="S70" s="15" t="s">
        <v>407</v>
      </c>
      <c r="T70" s="15"/>
      <c r="AA70" s="2">
        <f>O70</f>
        <v>0.08</v>
      </c>
    </row>
    <row r="71" spans="2:28" ht="21.95" customHeight="1" x14ac:dyDescent="0.15">
      <c r="B71" s="13" t="s">
        <v>365</v>
      </c>
      <c r="C71" s="13" t="s">
        <v>345</v>
      </c>
      <c r="D71" s="12" t="s">
        <v>346</v>
      </c>
      <c r="E71" s="12" t="s">
        <v>347</v>
      </c>
      <c r="F71" s="15" t="s">
        <v>348</v>
      </c>
      <c r="G71" s="15">
        <f>IF(H71*I71/100+0.000005 &lt;1, TRUNC(H71*I71/100+0.000005, 옵션!$E$13), TRUNC(H71*I71/100+0.000005, 옵션!$E$13))</f>
        <v>0.08</v>
      </c>
      <c r="H71" s="15">
        <f>옵션!$B$13</f>
        <v>100</v>
      </c>
      <c r="I71" s="15">
        <f>SUM(AA70:AA70)</f>
        <v>0.08</v>
      </c>
      <c r="J71" s="15"/>
      <c r="K71" s="12"/>
      <c r="L71" s="15"/>
      <c r="M71" s="15"/>
      <c r="N71" s="15"/>
      <c r="O71" s="15" t="str">
        <f>IF(I71*M71=0,"",I71*M71*(N71/100))</f>
        <v/>
      </c>
      <c r="P71" s="36"/>
      <c r="Q71" s="36"/>
      <c r="R71" s="36"/>
      <c r="S71" s="15"/>
      <c r="T71" s="15"/>
      <c r="AA71" s="2">
        <f>SUM(AA70:AA70)</f>
        <v>0.08</v>
      </c>
    </row>
    <row r="72" spans="2:28" ht="21.95" customHeight="1" x14ac:dyDescent="0.15">
      <c r="B72" s="13" t="s">
        <v>363</v>
      </c>
      <c r="D72" s="108" t="s">
        <v>408</v>
      </c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10"/>
    </row>
    <row r="73" spans="2:28" ht="21.95" customHeight="1" x14ac:dyDescent="0.15">
      <c r="B73" s="13" t="s">
        <v>365</v>
      </c>
      <c r="C73" s="13" t="s">
        <v>270</v>
      </c>
      <c r="D73" s="12" t="s">
        <v>271</v>
      </c>
      <c r="E73" s="12" t="s">
        <v>268</v>
      </c>
      <c r="F73" s="15" t="s">
        <v>176</v>
      </c>
      <c r="G73" s="15">
        <v>1</v>
      </c>
      <c r="H73" s="15">
        <f>IF(I73&lt;&gt;0,G73-I73,"")</f>
        <v>0</v>
      </c>
      <c r="I73" s="15">
        <v>1</v>
      </c>
      <c r="J73" s="15"/>
      <c r="K73" s="12" t="s">
        <v>366</v>
      </c>
      <c r="L73" s="15" t="s">
        <v>347</v>
      </c>
      <c r="M73" s="15">
        <v>0.08</v>
      </c>
      <c r="N73" s="15">
        <v>100</v>
      </c>
      <c r="O73" s="15">
        <f>IF(I73*M73=0,"",I73*M73*(N73/100))</f>
        <v>0.08</v>
      </c>
      <c r="P73" s="36"/>
      <c r="Q73" s="36"/>
      <c r="R73" s="36"/>
      <c r="S73" s="15" t="s">
        <v>407</v>
      </c>
      <c r="T73" s="15"/>
      <c r="AA73" s="2">
        <f>O73</f>
        <v>0.08</v>
      </c>
    </row>
    <row r="74" spans="2:28" ht="21.95" customHeight="1" x14ac:dyDescent="0.15">
      <c r="B74" s="13" t="s">
        <v>365</v>
      </c>
      <c r="C74" s="13" t="s">
        <v>345</v>
      </c>
      <c r="D74" s="12" t="s">
        <v>346</v>
      </c>
      <c r="E74" s="12" t="s">
        <v>347</v>
      </c>
      <c r="F74" s="15" t="s">
        <v>348</v>
      </c>
      <c r="G74" s="15">
        <f>IF(H74*I74/100+0.000005 &lt;1, TRUNC(H74*I74/100+0.000005, 옵션!$E$13), TRUNC(H74*I74/100+0.000005, 옵션!$E$13))</f>
        <v>0.08</v>
      </c>
      <c r="H74" s="15">
        <f>옵션!$B$13</f>
        <v>100</v>
      </c>
      <c r="I74" s="15">
        <f>SUM(AA73:AA73)</f>
        <v>0.08</v>
      </c>
      <c r="J74" s="15"/>
      <c r="K74" s="12"/>
      <c r="L74" s="15"/>
      <c r="M74" s="15"/>
      <c r="N74" s="15"/>
      <c r="O74" s="15" t="str">
        <f>IF(I74*M74=0,"",I74*M74*(N74/100))</f>
        <v/>
      </c>
      <c r="P74" s="36"/>
      <c r="Q74" s="36"/>
      <c r="R74" s="36"/>
      <c r="S74" s="15"/>
      <c r="T74" s="15"/>
      <c r="AA74" s="2">
        <f>SUM(AA73:AA73)</f>
        <v>0.08</v>
      </c>
    </row>
    <row r="75" spans="2:28" ht="21.95" customHeight="1" x14ac:dyDescent="0.15">
      <c r="B75" s="13" t="s">
        <v>363</v>
      </c>
      <c r="D75" s="108" t="s">
        <v>409</v>
      </c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10"/>
    </row>
    <row r="76" spans="2:28" ht="21.95" customHeight="1" x14ac:dyDescent="0.15">
      <c r="B76" s="13" t="s">
        <v>365</v>
      </c>
      <c r="C76" s="13" t="s">
        <v>272</v>
      </c>
      <c r="D76" s="12" t="s">
        <v>273</v>
      </c>
      <c r="E76" s="12" t="s">
        <v>274</v>
      </c>
      <c r="F76" s="15" t="s">
        <v>176</v>
      </c>
      <c r="G76" s="15">
        <v>1</v>
      </c>
      <c r="H76" s="15">
        <f>IF(I76&lt;&gt;0,G76-I76,"")</f>
        <v>0</v>
      </c>
      <c r="I76" s="15">
        <v>1</v>
      </c>
      <c r="J76" s="15"/>
      <c r="K76" s="12" t="s">
        <v>366</v>
      </c>
      <c r="L76" s="15" t="s">
        <v>347</v>
      </c>
      <c r="M76" s="15">
        <v>0.13</v>
      </c>
      <c r="N76" s="15">
        <v>100</v>
      </c>
      <c r="O76" s="15">
        <f>IF(I76*M76=0,"",I76*M76*(N76/100))</f>
        <v>0.13</v>
      </c>
      <c r="P76" s="36"/>
      <c r="Q76" s="36"/>
      <c r="R76" s="36"/>
      <c r="S76" s="15" t="s">
        <v>410</v>
      </c>
      <c r="T76" s="15"/>
      <c r="AA76" s="2">
        <f>O76</f>
        <v>0.13</v>
      </c>
    </row>
    <row r="77" spans="2:28" ht="21.95" customHeight="1" x14ac:dyDescent="0.15">
      <c r="B77" s="13" t="s">
        <v>365</v>
      </c>
      <c r="C77" s="13" t="s">
        <v>345</v>
      </c>
      <c r="D77" s="12" t="s">
        <v>346</v>
      </c>
      <c r="E77" s="12" t="s">
        <v>347</v>
      </c>
      <c r="F77" s="15" t="s">
        <v>348</v>
      </c>
      <c r="G77" s="15">
        <f>IF(H77*I77/100+0.000005 &lt;1, TRUNC(H77*I77/100+0.000005, 옵션!$E$13), TRUNC(H77*I77/100+0.000005, 옵션!$E$13))</f>
        <v>0.13</v>
      </c>
      <c r="H77" s="15">
        <f>옵션!$B$13</f>
        <v>100</v>
      </c>
      <c r="I77" s="15">
        <f>SUM(AA76:AA76)</f>
        <v>0.13</v>
      </c>
      <c r="J77" s="15"/>
      <c r="K77" s="12"/>
      <c r="L77" s="15"/>
      <c r="M77" s="15"/>
      <c r="N77" s="15"/>
      <c r="O77" s="15" t="str">
        <f>IF(I77*M77=0,"",I77*M77*(N77/100))</f>
        <v/>
      </c>
      <c r="P77" s="36"/>
      <c r="Q77" s="36"/>
      <c r="R77" s="36"/>
      <c r="S77" s="15"/>
      <c r="T77" s="15"/>
      <c r="AA77" s="2">
        <f>SUM(AA76:AA76)</f>
        <v>0.13</v>
      </c>
    </row>
    <row r="78" spans="2:28" ht="21.95" customHeight="1" x14ac:dyDescent="0.15">
      <c r="B78" s="13" t="s">
        <v>363</v>
      </c>
      <c r="D78" s="108" t="s">
        <v>411</v>
      </c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10"/>
    </row>
    <row r="79" spans="2:28" ht="21.95" customHeight="1" x14ac:dyDescent="0.15">
      <c r="B79" s="13" t="s">
        <v>365</v>
      </c>
      <c r="C79" s="13" t="s">
        <v>277</v>
      </c>
      <c r="D79" s="12" t="s">
        <v>278</v>
      </c>
      <c r="E79" s="12" t="s">
        <v>279</v>
      </c>
      <c r="F79" s="15" t="s">
        <v>280</v>
      </c>
      <c r="G79" s="15">
        <v>1</v>
      </c>
      <c r="H79" s="15">
        <f>IF(I79&lt;&gt;0,G79-I79,"")</f>
        <v>0</v>
      </c>
      <c r="I79" s="15">
        <v>1</v>
      </c>
      <c r="J79" s="15"/>
      <c r="K79" s="12" t="s">
        <v>366</v>
      </c>
      <c r="L79" s="15" t="s">
        <v>347</v>
      </c>
      <c r="M79" s="15">
        <v>0.33800000000000002</v>
      </c>
      <c r="N79" s="15">
        <v>100</v>
      </c>
      <c r="O79" s="15">
        <f>IF(I79*M79=0,"",I79*M79*(N79/100))</f>
        <v>0.33800000000000002</v>
      </c>
      <c r="P79" s="36"/>
      <c r="Q79" s="36"/>
      <c r="R79" s="36"/>
      <c r="S79" s="15" t="s">
        <v>412</v>
      </c>
      <c r="T79" s="15"/>
      <c r="AA79" s="2">
        <f>O79</f>
        <v>0.33800000000000002</v>
      </c>
    </row>
    <row r="80" spans="2:28" ht="21.95" customHeight="1" x14ac:dyDescent="0.15">
      <c r="B80" s="13" t="s">
        <v>365</v>
      </c>
      <c r="C80" s="13" t="s">
        <v>345</v>
      </c>
      <c r="D80" s="12" t="s">
        <v>346</v>
      </c>
      <c r="E80" s="12" t="s">
        <v>347</v>
      </c>
      <c r="F80" s="15" t="s">
        <v>348</v>
      </c>
      <c r="G80" s="15">
        <f>IF(H80*I80/100+0.000005 &lt;1, TRUNC(H80*I80/100+0.000005, 옵션!$E$13), TRUNC(H80*I80/100+0.000005, 옵션!$E$13))</f>
        <v>0.33800000000000002</v>
      </c>
      <c r="H80" s="15">
        <f>옵션!$B$13</f>
        <v>100</v>
      </c>
      <c r="I80" s="15">
        <f>SUM(AA79:AA79)</f>
        <v>0.33800000000000002</v>
      </c>
      <c r="J80" s="15"/>
      <c r="K80" s="12"/>
      <c r="L80" s="15"/>
      <c r="M80" s="15"/>
      <c r="N80" s="15"/>
      <c r="O80" s="15" t="str">
        <f>IF(I80*M80=0,"",I80*M80*(N80/100))</f>
        <v/>
      </c>
      <c r="P80" s="36"/>
      <c r="Q80" s="36"/>
      <c r="R80" s="36"/>
      <c r="S80" s="15"/>
      <c r="T80" s="15"/>
      <c r="AA80" s="2">
        <f>SUM(AA79:AA79)</f>
        <v>0.33800000000000002</v>
      </c>
    </row>
    <row r="81" spans="2:29" ht="21.95" customHeight="1" x14ac:dyDescent="0.15">
      <c r="B81" s="13" t="s">
        <v>363</v>
      </c>
      <c r="D81" s="108" t="s">
        <v>413</v>
      </c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10"/>
    </row>
    <row r="82" spans="2:29" ht="21.95" customHeight="1" x14ac:dyDescent="0.15">
      <c r="B82" s="13" t="s">
        <v>365</v>
      </c>
      <c r="C82" s="13" t="s">
        <v>302</v>
      </c>
      <c r="D82" s="12" t="s">
        <v>303</v>
      </c>
      <c r="E82" s="12" t="s">
        <v>304</v>
      </c>
      <c r="F82" s="15" t="s">
        <v>176</v>
      </c>
      <c r="G82" s="15">
        <v>1</v>
      </c>
      <c r="H82" s="15">
        <f>IF(I82&lt;&gt;0,G82-I82,"")</f>
        <v>0</v>
      </c>
      <c r="I82" s="15">
        <v>1</v>
      </c>
      <c r="J82" s="15"/>
      <c r="K82" s="12" t="s">
        <v>414</v>
      </c>
      <c r="L82" s="15" t="s">
        <v>352</v>
      </c>
      <c r="M82" s="15">
        <v>0.21</v>
      </c>
      <c r="N82" s="15">
        <v>100</v>
      </c>
      <c r="O82" s="15">
        <f>IF(I82*M82=0,"",I82*M82*(N82/100))</f>
        <v>0.21</v>
      </c>
      <c r="P82" s="36"/>
      <c r="Q82" s="36"/>
      <c r="R82" s="36"/>
      <c r="S82" s="15" t="s">
        <v>415</v>
      </c>
      <c r="T82" s="15"/>
      <c r="AC82" s="2">
        <f>O82</f>
        <v>0.21</v>
      </c>
    </row>
    <row r="83" spans="2:29" ht="21.95" customHeight="1" x14ac:dyDescent="0.15">
      <c r="B83" s="13" t="s">
        <v>365</v>
      </c>
      <c r="C83" s="13" t="s">
        <v>351</v>
      </c>
      <c r="D83" s="12" t="s">
        <v>346</v>
      </c>
      <c r="E83" s="12" t="s">
        <v>352</v>
      </c>
      <c r="F83" s="15" t="s">
        <v>348</v>
      </c>
      <c r="G83" s="15">
        <f>IF(H83*I83/100+0.000005 &lt;1, TRUNC(H83*I83/100+0.000005, 옵션!$E$13), TRUNC(H83*I83/100+0.000005, 옵션!$E$13))</f>
        <v>0.21</v>
      </c>
      <c r="H83" s="15">
        <f>옵션!$B$13</f>
        <v>100</v>
      </c>
      <c r="I83" s="15">
        <f>SUM(AC82:AC82)</f>
        <v>0.21</v>
      </c>
      <c r="J83" s="15"/>
      <c r="K83" s="12"/>
      <c r="L83" s="15"/>
      <c r="M83" s="15"/>
      <c r="N83" s="15"/>
      <c r="O83" s="15" t="str">
        <f>IF(I83*M83=0,"",I83*M83*(N83/100))</f>
        <v/>
      </c>
      <c r="P83" s="36"/>
      <c r="Q83" s="36"/>
      <c r="R83" s="36"/>
      <c r="S83" s="15"/>
      <c r="T83" s="15"/>
      <c r="AC83" s="2">
        <f>SUM(AC82:AC82)</f>
        <v>0.21</v>
      </c>
    </row>
    <row r="84" spans="2:29" ht="21.95" customHeight="1" x14ac:dyDescent="0.15">
      <c r="B84" s="13" t="s">
        <v>363</v>
      </c>
      <c r="D84" s="108" t="s">
        <v>416</v>
      </c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10"/>
    </row>
    <row r="85" spans="2:29" ht="21.95" customHeight="1" x14ac:dyDescent="0.15">
      <c r="B85" s="13" t="s">
        <v>365</v>
      </c>
      <c r="C85" s="13" t="s">
        <v>306</v>
      </c>
      <c r="D85" s="12" t="s">
        <v>307</v>
      </c>
      <c r="E85" s="12" t="s">
        <v>308</v>
      </c>
      <c r="F85" s="15" t="s">
        <v>309</v>
      </c>
      <c r="G85" s="15">
        <v>1</v>
      </c>
      <c r="H85" s="15">
        <f>IF(I85&lt;&gt;0,G85-I85,"")</f>
        <v>0</v>
      </c>
      <c r="I85" s="15">
        <v>1</v>
      </c>
      <c r="J85" s="15"/>
      <c r="K85" s="12" t="s">
        <v>366</v>
      </c>
      <c r="L85" s="15" t="s">
        <v>347</v>
      </c>
      <c r="M85" s="15">
        <v>0.02</v>
      </c>
      <c r="N85" s="15">
        <v>100</v>
      </c>
      <c r="O85" s="15">
        <f>IF(I85*M85=0,"",I85*M85*(N85/100))</f>
        <v>0.02</v>
      </c>
      <c r="P85" s="36"/>
      <c r="Q85" s="36"/>
      <c r="R85" s="36"/>
      <c r="S85" s="15" t="s">
        <v>367</v>
      </c>
      <c r="T85" s="15"/>
      <c r="AA85" s="2">
        <f>O85</f>
        <v>0.02</v>
      </c>
    </row>
    <row r="86" spans="2:29" ht="21.95" customHeight="1" x14ac:dyDescent="0.15">
      <c r="B86" s="13" t="s">
        <v>365</v>
      </c>
      <c r="C86" s="13" t="s">
        <v>345</v>
      </c>
      <c r="D86" s="12" t="s">
        <v>346</v>
      </c>
      <c r="E86" s="12" t="s">
        <v>347</v>
      </c>
      <c r="F86" s="15" t="s">
        <v>348</v>
      </c>
      <c r="G86" s="15">
        <f>IF(H86*I86/100+0.000005 &lt;1, TRUNC(H86*I86/100+0.000005, 옵션!$E$13), TRUNC(H86*I86/100+0.000005, 옵션!$E$13))</f>
        <v>0.02</v>
      </c>
      <c r="H86" s="15">
        <f>옵션!$B$13</f>
        <v>100</v>
      </c>
      <c r="I86" s="15">
        <f>SUM(AA85:AA85)</f>
        <v>0.02</v>
      </c>
      <c r="J86" s="15"/>
      <c r="K86" s="12"/>
      <c r="L86" s="15"/>
      <c r="M86" s="15"/>
      <c r="N86" s="15"/>
      <c r="O86" s="15" t="str">
        <f>IF(I86*M86=0,"",I86*M86*(N86/100))</f>
        <v/>
      </c>
      <c r="P86" s="36"/>
      <c r="Q86" s="36"/>
      <c r="R86" s="36"/>
      <c r="S86" s="15"/>
      <c r="T86" s="15"/>
      <c r="AA86" s="2">
        <f>SUM(AA85:AA85)</f>
        <v>0.02</v>
      </c>
    </row>
    <row r="87" spans="2:29" ht="21.95" customHeight="1" x14ac:dyDescent="0.15">
      <c r="B87" s="13" t="s">
        <v>363</v>
      </c>
      <c r="D87" s="108" t="s">
        <v>417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</row>
    <row r="88" spans="2:29" ht="21.95" customHeight="1" x14ac:dyDescent="0.15">
      <c r="B88" s="13" t="s">
        <v>365</v>
      </c>
      <c r="C88" s="13" t="s">
        <v>315</v>
      </c>
      <c r="D88" s="12" t="s">
        <v>316</v>
      </c>
      <c r="E88" s="12" t="s">
        <v>317</v>
      </c>
      <c r="F88" s="15" t="s">
        <v>318</v>
      </c>
      <c r="G88" s="15">
        <v>1</v>
      </c>
      <c r="H88" s="15">
        <f>IF(I88&lt;&gt;0,G88-I88,"")</f>
        <v>0</v>
      </c>
      <c r="I88" s="15">
        <v>1</v>
      </c>
      <c r="J88" s="15"/>
      <c r="K88" s="12" t="s">
        <v>366</v>
      </c>
      <c r="L88" s="15" t="s">
        <v>347</v>
      </c>
      <c r="M88" s="15">
        <v>0.95</v>
      </c>
      <c r="N88" s="15">
        <v>100</v>
      </c>
      <c r="O88" s="15">
        <f>IF(I88*M88=0,"",I88*M88*(N88/100))</f>
        <v>0.95</v>
      </c>
      <c r="P88" s="36"/>
      <c r="Q88" s="36"/>
      <c r="R88" s="36"/>
      <c r="S88" s="15" t="s">
        <v>391</v>
      </c>
      <c r="T88" s="15"/>
      <c r="AA88" s="2">
        <f>O88</f>
        <v>0.95</v>
      </c>
    </row>
    <row r="89" spans="2:29" ht="21.95" customHeight="1" x14ac:dyDescent="0.15">
      <c r="B89" s="13" t="s">
        <v>365</v>
      </c>
      <c r="C89" s="13" t="s">
        <v>345</v>
      </c>
      <c r="D89" s="12" t="s">
        <v>346</v>
      </c>
      <c r="E89" s="12" t="s">
        <v>347</v>
      </c>
      <c r="F89" s="15" t="s">
        <v>348</v>
      </c>
      <c r="G89" s="15">
        <f>IF(H89*I89/100+0.000005 &lt;1, TRUNC(H89*I89/100+0.000005, 옵션!$E$13), TRUNC(H89*I89/100+0.000005, 옵션!$E$13))</f>
        <v>0.95</v>
      </c>
      <c r="H89" s="15">
        <f>옵션!$B$13</f>
        <v>100</v>
      </c>
      <c r="I89" s="15">
        <f>SUM(AA88:AA88)</f>
        <v>0.95</v>
      </c>
      <c r="J89" s="15"/>
      <c r="K89" s="12"/>
      <c r="L89" s="15"/>
      <c r="M89" s="15"/>
      <c r="N89" s="15"/>
      <c r="O89" s="15" t="str">
        <f>IF(I89*M89=0,"",I89*M89*(N89/100))</f>
        <v/>
      </c>
      <c r="P89" s="36"/>
      <c r="Q89" s="36"/>
      <c r="R89" s="36"/>
      <c r="S89" s="15"/>
      <c r="T89" s="15"/>
      <c r="AA89" s="2">
        <f>SUM(AA88:AA88)</f>
        <v>0.95</v>
      </c>
    </row>
    <row r="90" spans="2:29" ht="21.95" customHeight="1" x14ac:dyDescent="0.15">
      <c r="B90" s="13" t="s">
        <v>363</v>
      </c>
      <c r="D90" s="108" t="s">
        <v>418</v>
      </c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10"/>
    </row>
    <row r="91" spans="2:29" ht="21.95" customHeight="1" x14ac:dyDescent="0.15">
      <c r="B91" s="13" t="s">
        <v>365</v>
      </c>
      <c r="C91" s="13" t="s">
        <v>319</v>
      </c>
      <c r="D91" s="12" t="s">
        <v>320</v>
      </c>
      <c r="E91" s="12" t="s">
        <v>321</v>
      </c>
      <c r="F91" s="15" t="s">
        <v>212</v>
      </c>
      <c r="G91" s="15">
        <v>1</v>
      </c>
      <c r="H91" s="15">
        <f>IF(I91&lt;&gt;0,G91-I91,"")</f>
        <v>0</v>
      </c>
      <c r="I91" s="15">
        <v>1</v>
      </c>
      <c r="J91" s="15"/>
      <c r="K91" s="12" t="s">
        <v>366</v>
      </c>
      <c r="L91" s="15" t="s">
        <v>347</v>
      </c>
      <c r="M91" s="15">
        <v>0.19</v>
      </c>
      <c r="N91" s="15">
        <v>100</v>
      </c>
      <c r="O91" s="15">
        <f>IF(I91*M91=0,"",I91*M91*(N91/100))</f>
        <v>0.19</v>
      </c>
      <c r="P91" s="36"/>
      <c r="Q91" s="36"/>
      <c r="R91" s="36"/>
      <c r="S91" s="15" t="s">
        <v>419</v>
      </c>
      <c r="T91" s="15"/>
      <c r="AA91" s="2">
        <f>O91</f>
        <v>0.19</v>
      </c>
    </row>
    <row r="92" spans="2:29" ht="21.95" customHeight="1" x14ac:dyDescent="0.15">
      <c r="B92" s="13" t="s">
        <v>365</v>
      </c>
      <c r="C92" s="13" t="s">
        <v>345</v>
      </c>
      <c r="D92" s="12" t="s">
        <v>346</v>
      </c>
      <c r="E92" s="12" t="s">
        <v>347</v>
      </c>
      <c r="F92" s="15" t="s">
        <v>348</v>
      </c>
      <c r="G92" s="15">
        <f>IF(H92*I92/100+0.000005 &lt;1, TRUNC(H92*I92/100+0.000005, 옵션!$E$13), TRUNC(H92*I92/100+0.000005, 옵션!$E$13))</f>
        <v>0.19</v>
      </c>
      <c r="H92" s="15">
        <f>옵션!$B$13</f>
        <v>100</v>
      </c>
      <c r="I92" s="15">
        <f>SUM(AA91:AA91)</f>
        <v>0.19</v>
      </c>
      <c r="J92" s="15"/>
      <c r="K92" s="12"/>
      <c r="L92" s="15"/>
      <c r="M92" s="15"/>
      <c r="N92" s="15"/>
      <c r="O92" s="15" t="str">
        <f>IF(I92*M92=0,"",I92*M92*(N92/100))</f>
        <v/>
      </c>
      <c r="P92" s="36"/>
      <c r="Q92" s="36"/>
      <c r="R92" s="36"/>
      <c r="S92" s="15"/>
      <c r="T92" s="15"/>
      <c r="AA92" s="2">
        <f>SUM(AA91:AA91)</f>
        <v>0.19</v>
      </c>
    </row>
    <row r="93" spans="2:29" ht="21.95" customHeight="1" x14ac:dyDescent="0.15">
      <c r="B93" s="13" t="s">
        <v>363</v>
      </c>
      <c r="D93" s="108" t="s">
        <v>420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10"/>
    </row>
    <row r="94" spans="2:29" ht="21.95" customHeight="1" x14ac:dyDescent="0.15">
      <c r="B94" s="13" t="s">
        <v>365</v>
      </c>
      <c r="C94" s="13" t="s">
        <v>323</v>
      </c>
      <c r="D94" s="12" t="s">
        <v>324</v>
      </c>
      <c r="E94" s="12" t="s">
        <v>325</v>
      </c>
      <c r="F94" s="15" t="s">
        <v>176</v>
      </c>
      <c r="G94" s="15">
        <v>1</v>
      </c>
      <c r="H94" s="15">
        <f>IF(I94&lt;&gt;0,G94-I94,"")</f>
        <v>0</v>
      </c>
      <c r="I94" s="15">
        <v>1</v>
      </c>
      <c r="J94" s="15"/>
      <c r="K94" s="12" t="s">
        <v>366</v>
      </c>
      <c r="L94" s="15" t="s">
        <v>347</v>
      </c>
      <c r="M94" s="15">
        <v>0.182</v>
      </c>
      <c r="N94" s="15">
        <v>100</v>
      </c>
      <c r="O94" s="15">
        <f>IF(I94*M94=0,"",I94*M94*(N94/100))</f>
        <v>0.182</v>
      </c>
      <c r="P94" s="36"/>
      <c r="Q94" s="36"/>
      <c r="R94" s="36"/>
      <c r="S94" s="15" t="s">
        <v>421</v>
      </c>
      <c r="T94" s="15"/>
      <c r="AA94" s="2">
        <f>O94</f>
        <v>0.182</v>
      </c>
    </row>
    <row r="95" spans="2:29" ht="21.95" customHeight="1" x14ac:dyDescent="0.15">
      <c r="B95" s="13" t="s">
        <v>365</v>
      </c>
      <c r="C95" s="13" t="s">
        <v>345</v>
      </c>
      <c r="D95" s="12" t="s">
        <v>346</v>
      </c>
      <c r="E95" s="12" t="s">
        <v>347</v>
      </c>
      <c r="F95" s="15" t="s">
        <v>348</v>
      </c>
      <c r="G95" s="15">
        <f>IF(H95*I95/100+0.000005 &lt;1, TRUNC(H95*I95/100+0.000005, 옵션!$E$13), TRUNC(H95*I95/100+0.000005, 옵션!$E$13))</f>
        <v>0.182</v>
      </c>
      <c r="H95" s="15">
        <f>옵션!$B$13</f>
        <v>100</v>
      </c>
      <c r="I95" s="15">
        <f>SUM(AA94:AA94)</f>
        <v>0.182</v>
      </c>
      <c r="J95" s="15"/>
      <c r="K95" s="12"/>
      <c r="L95" s="15"/>
      <c r="M95" s="15"/>
      <c r="N95" s="15"/>
      <c r="O95" s="15" t="str">
        <f>IF(I95*M95=0,"",I95*M95*(N95/100))</f>
        <v/>
      </c>
      <c r="P95" s="36"/>
      <c r="Q95" s="36"/>
      <c r="R95" s="36"/>
      <c r="S95" s="15"/>
      <c r="T95" s="15"/>
      <c r="AA95" s="2">
        <f>SUM(AA94:AA94)</f>
        <v>0.182</v>
      </c>
    </row>
    <row r="96" spans="2:29" ht="21.95" customHeight="1" x14ac:dyDescent="0.15">
      <c r="B96" s="13" t="s">
        <v>363</v>
      </c>
      <c r="D96" s="108" t="s">
        <v>422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</row>
    <row r="97" spans="2:27" ht="21.95" customHeight="1" x14ac:dyDescent="0.15">
      <c r="B97" s="13" t="s">
        <v>365</v>
      </c>
      <c r="C97" s="13" t="s">
        <v>329</v>
      </c>
      <c r="D97" s="12" t="s">
        <v>330</v>
      </c>
      <c r="E97" s="12" t="s">
        <v>331</v>
      </c>
      <c r="F97" s="15" t="s">
        <v>176</v>
      </c>
      <c r="G97" s="15">
        <v>1</v>
      </c>
      <c r="H97" s="15">
        <f>IF(I97&lt;&gt;0,G97-I97,"")</f>
        <v>0</v>
      </c>
      <c r="I97" s="15">
        <v>1</v>
      </c>
      <c r="J97" s="15"/>
      <c r="K97" s="12" t="s">
        <v>366</v>
      </c>
      <c r="L97" s="15" t="s">
        <v>347</v>
      </c>
      <c r="M97" s="15">
        <v>0.182</v>
      </c>
      <c r="N97" s="15">
        <v>30</v>
      </c>
      <c r="O97" s="15">
        <f>IF(I97*M97=0,"",I97*M97*(N97/100))</f>
        <v>5.4599999999999996E-2</v>
      </c>
      <c r="P97" s="36"/>
      <c r="Q97" s="36"/>
      <c r="R97" s="36"/>
      <c r="S97" s="15" t="s">
        <v>421</v>
      </c>
      <c r="T97" s="15"/>
      <c r="AA97" s="2">
        <f>O97</f>
        <v>5.4599999999999996E-2</v>
      </c>
    </row>
    <row r="98" spans="2:27" ht="21.95" customHeight="1" x14ac:dyDescent="0.15">
      <c r="B98" s="13" t="s">
        <v>365</v>
      </c>
      <c r="C98" s="13" t="s">
        <v>345</v>
      </c>
      <c r="D98" s="12" t="s">
        <v>346</v>
      </c>
      <c r="E98" s="12" t="s">
        <v>347</v>
      </c>
      <c r="F98" s="15" t="s">
        <v>348</v>
      </c>
      <c r="G98" s="15">
        <f>IF(H98*I98/100+0.000005 &lt;1, TRUNC(H98*I98/100+0.000005, 옵션!$E$13), TRUNC(H98*I98/100+0.000005, 옵션!$E$13))</f>
        <v>5.4600000000000003E-2</v>
      </c>
      <c r="H98" s="15">
        <f>옵션!$B$13</f>
        <v>100</v>
      </c>
      <c r="I98" s="15">
        <f>SUM(AA97:AA97)</f>
        <v>5.4599999999999996E-2</v>
      </c>
      <c r="J98" s="15"/>
      <c r="K98" s="12"/>
      <c r="L98" s="15"/>
      <c r="M98" s="15"/>
      <c r="N98" s="15"/>
      <c r="O98" s="15" t="str">
        <f>IF(I98*M98=0,"",I98*M98*(N98/100))</f>
        <v/>
      </c>
      <c r="P98" s="36"/>
      <c r="Q98" s="36"/>
      <c r="R98" s="36"/>
      <c r="S98" s="15"/>
      <c r="T98" s="15"/>
      <c r="AA98" s="2">
        <f>SUM(AA97:AA97)</f>
        <v>5.4599999999999996E-2</v>
      </c>
    </row>
    <row r="99" spans="2:27" ht="21.95" customHeight="1" x14ac:dyDescent="0.15">
      <c r="B99" s="13" t="s">
        <v>363</v>
      </c>
      <c r="D99" s="108" t="s">
        <v>423</v>
      </c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10"/>
    </row>
    <row r="100" spans="2:27" ht="21.95" customHeight="1" x14ac:dyDescent="0.15">
      <c r="B100" s="13" t="s">
        <v>365</v>
      </c>
      <c r="C100" s="13" t="s">
        <v>332</v>
      </c>
      <c r="D100" s="12" t="s">
        <v>330</v>
      </c>
      <c r="E100" s="12" t="s">
        <v>250</v>
      </c>
      <c r="F100" s="15" t="s">
        <v>170</v>
      </c>
      <c r="G100" s="15">
        <v>1</v>
      </c>
      <c r="H100" s="15">
        <f>IF(I100&lt;&gt;0,G100-I100,"")</f>
        <v>0</v>
      </c>
      <c r="I100" s="15">
        <v>1</v>
      </c>
      <c r="J100" s="15"/>
      <c r="K100" s="12" t="s">
        <v>366</v>
      </c>
      <c r="L100" s="15" t="s">
        <v>347</v>
      </c>
      <c r="M100" s="15">
        <v>0.01</v>
      </c>
      <c r="N100" s="15">
        <v>30</v>
      </c>
      <c r="O100" s="15">
        <f>IF(I100*M100=0,"",I100*M100*(N100/100))</f>
        <v>3.0000000000000001E-3</v>
      </c>
      <c r="P100" s="36"/>
      <c r="Q100" s="36"/>
      <c r="R100" s="36"/>
      <c r="S100" s="15" t="s">
        <v>396</v>
      </c>
      <c r="T100" s="15"/>
      <c r="AA100" s="2">
        <f>O100</f>
        <v>3.0000000000000001E-3</v>
      </c>
    </row>
    <row r="101" spans="2:27" ht="21.95" customHeight="1" x14ac:dyDescent="0.15">
      <c r="B101" s="13" t="s">
        <v>365</v>
      </c>
      <c r="C101" s="13" t="s">
        <v>345</v>
      </c>
      <c r="D101" s="12" t="s">
        <v>346</v>
      </c>
      <c r="E101" s="12" t="s">
        <v>347</v>
      </c>
      <c r="F101" s="15" t="s">
        <v>348</v>
      </c>
      <c r="G101" s="15">
        <f>IF(H101*I101/100+0.000005 &lt;1, TRUNC(H101*I101/100+0.000005, 옵션!$E$13), TRUNC(H101*I101/100+0.000005, 옵션!$E$13))</f>
        <v>3.0000000000000001E-3</v>
      </c>
      <c r="H101" s="15">
        <f>옵션!$B$13</f>
        <v>100</v>
      </c>
      <c r="I101" s="15">
        <f>SUM(AA100:AA100)</f>
        <v>3.0000000000000001E-3</v>
      </c>
      <c r="J101" s="15"/>
      <c r="K101" s="12"/>
      <c r="L101" s="15"/>
      <c r="M101" s="15"/>
      <c r="N101" s="15"/>
      <c r="O101" s="15" t="str">
        <f>IF(I101*M101=0,"",I101*M101*(N101/100))</f>
        <v/>
      </c>
      <c r="P101" s="36"/>
      <c r="Q101" s="36"/>
      <c r="R101" s="36"/>
      <c r="S101" s="15"/>
      <c r="T101" s="15"/>
      <c r="AA101" s="2">
        <f>SUM(AA100:AA100)</f>
        <v>3.0000000000000001E-3</v>
      </c>
    </row>
    <row r="102" spans="2:27" ht="21.95" customHeight="1" x14ac:dyDescent="0.15">
      <c r="B102" s="13" t="s">
        <v>363</v>
      </c>
      <c r="D102" s="108" t="s">
        <v>424</v>
      </c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10"/>
    </row>
    <row r="103" spans="2:27" ht="21.95" customHeight="1" x14ac:dyDescent="0.15">
      <c r="B103" s="13" t="s">
        <v>365</v>
      </c>
      <c r="C103" s="13" t="s">
        <v>333</v>
      </c>
      <c r="D103" s="12" t="s">
        <v>330</v>
      </c>
      <c r="E103" s="12" t="s">
        <v>252</v>
      </c>
      <c r="F103" s="15" t="s">
        <v>170</v>
      </c>
      <c r="G103" s="15">
        <v>1</v>
      </c>
      <c r="H103" s="15">
        <f>IF(I103&lt;&gt;0,G103-I103,"")</f>
        <v>0</v>
      </c>
      <c r="I103" s="15">
        <v>1</v>
      </c>
      <c r="J103" s="15"/>
      <c r="K103" s="12" t="s">
        <v>366</v>
      </c>
      <c r="L103" s="15" t="s">
        <v>347</v>
      </c>
      <c r="M103" s="15">
        <v>0.01</v>
      </c>
      <c r="N103" s="15">
        <v>30</v>
      </c>
      <c r="O103" s="15">
        <f>IF(I103*M103=0,"",I103*M103*(N103/100))</f>
        <v>3.0000000000000001E-3</v>
      </c>
      <c r="P103" s="36"/>
      <c r="Q103" s="36"/>
      <c r="R103" s="36"/>
      <c r="S103" s="15" t="s">
        <v>396</v>
      </c>
      <c r="T103" s="15"/>
      <c r="AA103" s="2">
        <f>O103</f>
        <v>3.0000000000000001E-3</v>
      </c>
    </row>
    <row r="104" spans="2:27" ht="21.95" customHeight="1" x14ac:dyDescent="0.15">
      <c r="B104" s="13" t="s">
        <v>365</v>
      </c>
      <c r="C104" s="13" t="s">
        <v>345</v>
      </c>
      <c r="D104" s="12" t="s">
        <v>346</v>
      </c>
      <c r="E104" s="12" t="s">
        <v>347</v>
      </c>
      <c r="F104" s="15" t="s">
        <v>348</v>
      </c>
      <c r="G104" s="15">
        <f>IF(H104*I104/100+0.000005 &lt;1, TRUNC(H104*I104/100+0.000005, 옵션!$E$13), TRUNC(H104*I104/100+0.000005, 옵션!$E$13))</f>
        <v>3.0000000000000001E-3</v>
      </c>
      <c r="H104" s="15">
        <f>옵션!$B$13</f>
        <v>100</v>
      </c>
      <c r="I104" s="15">
        <f>SUM(AA103:AA103)</f>
        <v>3.0000000000000001E-3</v>
      </c>
      <c r="J104" s="15"/>
      <c r="K104" s="12"/>
      <c r="L104" s="15"/>
      <c r="M104" s="15"/>
      <c r="N104" s="15"/>
      <c r="O104" s="15" t="str">
        <f>IF(I104*M104=0,"",I104*M104*(N104/100))</f>
        <v/>
      </c>
      <c r="P104" s="36"/>
      <c r="Q104" s="36"/>
      <c r="R104" s="36"/>
      <c r="S104" s="15"/>
      <c r="T104" s="15"/>
      <c r="AA104" s="2">
        <f>SUM(AA103:AA103)</f>
        <v>3.0000000000000001E-3</v>
      </c>
    </row>
    <row r="105" spans="2:27" ht="21.95" customHeight="1" x14ac:dyDescent="0.15">
      <c r="B105" s="13" t="s">
        <v>363</v>
      </c>
      <c r="D105" s="108" t="s">
        <v>425</v>
      </c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10"/>
    </row>
    <row r="106" spans="2:27" ht="21.95" customHeight="1" x14ac:dyDescent="0.15">
      <c r="B106" s="13" t="s">
        <v>365</v>
      </c>
      <c r="C106" s="13" t="s">
        <v>334</v>
      </c>
      <c r="D106" s="12" t="s">
        <v>330</v>
      </c>
      <c r="E106" s="12" t="s">
        <v>335</v>
      </c>
      <c r="F106" s="15" t="s">
        <v>176</v>
      </c>
      <c r="G106" s="15">
        <v>1</v>
      </c>
      <c r="H106" s="15">
        <f>IF(I106&lt;&gt;0,G106-I106,"")</f>
        <v>0</v>
      </c>
      <c r="I106" s="15">
        <v>1</v>
      </c>
      <c r="J106" s="15"/>
      <c r="K106" s="12" t="s">
        <v>366</v>
      </c>
      <c r="L106" s="15" t="s">
        <v>347</v>
      </c>
      <c r="M106" s="15">
        <v>8.5000000000000006E-2</v>
      </c>
      <c r="N106" s="15">
        <v>30</v>
      </c>
      <c r="O106" s="15">
        <f>IF(I106*M106=0,"",I106*M106*(N106/100))</f>
        <v>2.5500000000000002E-2</v>
      </c>
      <c r="P106" s="36"/>
      <c r="Q106" s="36"/>
      <c r="R106" s="36"/>
      <c r="S106" s="15" t="s">
        <v>405</v>
      </c>
      <c r="T106" s="15"/>
      <c r="AA106" s="2">
        <f>O106</f>
        <v>2.5500000000000002E-2</v>
      </c>
    </row>
    <row r="107" spans="2:27" ht="21.95" customHeight="1" x14ac:dyDescent="0.15">
      <c r="B107" s="13" t="s">
        <v>365</v>
      </c>
      <c r="C107" s="13" t="s">
        <v>345</v>
      </c>
      <c r="D107" s="12" t="s">
        <v>346</v>
      </c>
      <c r="E107" s="12" t="s">
        <v>347</v>
      </c>
      <c r="F107" s="15" t="s">
        <v>348</v>
      </c>
      <c r="G107" s="15">
        <f>IF(H107*I107/100+0.000005 &lt;1, TRUNC(H107*I107/100+0.000005, 옵션!$E$13), TRUNC(H107*I107/100+0.000005, 옵션!$E$13))</f>
        <v>2.5499999999999998E-2</v>
      </c>
      <c r="H107" s="15">
        <f>옵션!$B$13</f>
        <v>100</v>
      </c>
      <c r="I107" s="15">
        <f>SUM(AA106:AA106)</f>
        <v>2.5500000000000002E-2</v>
      </c>
      <c r="J107" s="15"/>
      <c r="K107" s="12"/>
      <c r="L107" s="15"/>
      <c r="M107" s="15"/>
      <c r="N107" s="15"/>
      <c r="O107" s="15" t="str">
        <f>IF(I107*M107=0,"",I107*M107*(N107/100))</f>
        <v/>
      </c>
      <c r="P107" s="36"/>
      <c r="Q107" s="36"/>
      <c r="R107" s="36"/>
      <c r="S107" s="15"/>
      <c r="T107" s="15"/>
      <c r="AA107" s="2">
        <f>SUM(AA106:AA106)</f>
        <v>2.5500000000000002E-2</v>
      </c>
    </row>
    <row r="108" spans="2:27" ht="21.95" customHeight="1" x14ac:dyDescent="0.15">
      <c r="B108" s="13" t="s">
        <v>363</v>
      </c>
      <c r="D108" s="108" t="s">
        <v>426</v>
      </c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10"/>
    </row>
    <row r="109" spans="2:27" ht="21.95" customHeight="1" x14ac:dyDescent="0.15">
      <c r="B109" s="13" t="s">
        <v>365</v>
      </c>
      <c r="C109" s="13" t="s">
        <v>336</v>
      </c>
      <c r="D109" s="12" t="s">
        <v>330</v>
      </c>
      <c r="E109" s="12" t="s">
        <v>337</v>
      </c>
      <c r="F109" s="15" t="s">
        <v>176</v>
      </c>
      <c r="G109" s="15">
        <v>1</v>
      </c>
      <c r="H109" s="15">
        <f>IF(I109&lt;&gt;0,G109-I109,"")</f>
        <v>0</v>
      </c>
      <c r="I109" s="15">
        <v>1</v>
      </c>
      <c r="J109" s="15"/>
      <c r="K109" s="12" t="s">
        <v>366</v>
      </c>
      <c r="L109" s="15" t="s">
        <v>347</v>
      </c>
      <c r="M109" s="15">
        <v>0.04</v>
      </c>
      <c r="N109" s="15">
        <v>30</v>
      </c>
      <c r="O109" s="15">
        <f t="shared" ref="O109:O133" si="0">IF(I109*M109=0,"",I109*M109*(N109/100))</f>
        <v>1.2E-2</v>
      </c>
      <c r="P109" s="36"/>
      <c r="Q109" s="36"/>
      <c r="R109" s="36"/>
      <c r="S109" s="15" t="s">
        <v>385</v>
      </c>
      <c r="T109" s="15"/>
      <c r="AA109" s="2">
        <f>O109</f>
        <v>1.2E-2</v>
      </c>
    </row>
    <row r="110" spans="2:27" ht="21.95" customHeight="1" x14ac:dyDescent="0.15">
      <c r="B110" s="13" t="s">
        <v>365</v>
      </c>
      <c r="C110" s="13" t="s">
        <v>345</v>
      </c>
      <c r="D110" s="12" t="s">
        <v>346</v>
      </c>
      <c r="E110" s="12" t="s">
        <v>347</v>
      </c>
      <c r="F110" s="15" t="s">
        <v>348</v>
      </c>
      <c r="G110" s="15">
        <f>IF(H110*I110/100+0.000005 &lt;1, TRUNC(H110*I110/100+0.000005, 옵션!$E$13), TRUNC(H110*I110/100+0.000005, 옵션!$E$13))</f>
        <v>1.2E-2</v>
      </c>
      <c r="H110" s="15">
        <f>옵션!$B$13</f>
        <v>100</v>
      </c>
      <c r="I110" s="15">
        <f>SUM(AA109:AA109)</f>
        <v>1.2E-2</v>
      </c>
      <c r="J110" s="15"/>
      <c r="K110" s="12"/>
      <c r="L110" s="15"/>
      <c r="M110" s="15"/>
      <c r="N110" s="15"/>
      <c r="O110" s="15" t="str">
        <f t="shared" si="0"/>
        <v/>
      </c>
      <c r="P110" s="36"/>
      <c r="Q110" s="36"/>
      <c r="R110" s="36"/>
      <c r="S110" s="15"/>
      <c r="T110" s="15"/>
      <c r="AA110" s="2">
        <f>SUM(AA109:AA109)</f>
        <v>1.2E-2</v>
      </c>
    </row>
    <row r="111" spans="2:27" ht="21.95" customHeight="1" x14ac:dyDescent="0.15">
      <c r="D111" s="12"/>
      <c r="E111" s="12"/>
      <c r="F111" s="15"/>
      <c r="G111" s="15"/>
      <c r="H111" s="15" t="str">
        <f t="shared" ref="H111:H133" si="1">IF(I111&lt;&gt;0,G111-I111,"")</f>
        <v/>
      </c>
      <c r="I111" s="15"/>
      <c r="J111" s="15"/>
      <c r="K111" s="12"/>
      <c r="L111" s="15"/>
      <c r="M111" s="15"/>
      <c r="N111" s="15"/>
      <c r="O111" s="15" t="str">
        <f t="shared" si="0"/>
        <v/>
      </c>
      <c r="P111" s="36"/>
      <c r="Q111" s="36"/>
      <c r="R111" s="36"/>
      <c r="S111" s="15"/>
      <c r="T111" s="15"/>
    </row>
    <row r="112" spans="2:27" ht="21.95" customHeight="1" x14ac:dyDescent="0.15">
      <c r="D112" s="12"/>
      <c r="E112" s="12"/>
      <c r="F112" s="15"/>
      <c r="G112" s="15"/>
      <c r="H112" s="15" t="str">
        <f t="shared" si="1"/>
        <v/>
      </c>
      <c r="I112" s="15"/>
      <c r="J112" s="15"/>
      <c r="K112" s="12"/>
      <c r="L112" s="15"/>
      <c r="M112" s="15"/>
      <c r="N112" s="15"/>
      <c r="O112" s="15" t="str">
        <f t="shared" si="0"/>
        <v/>
      </c>
      <c r="P112" s="36"/>
      <c r="Q112" s="36"/>
      <c r="R112" s="36"/>
      <c r="S112" s="15"/>
      <c r="T112" s="15"/>
    </row>
    <row r="113" spans="4:20" ht="21.95" customHeight="1" x14ac:dyDescent="0.15">
      <c r="D113" s="12"/>
      <c r="E113" s="12"/>
      <c r="F113" s="15"/>
      <c r="G113" s="15"/>
      <c r="H113" s="15" t="str">
        <f t="shared" si="1"/>
        <v/>
      </c>
      <c r="I113" s="15"/>
      <c r="J113" s="15"/>
      <c r="K113" s="12"/>
      <c r="L113" s="15"/>
      <c r="M113" s="15"/>
      <c r="N113" s="15"/>
      <c r="O113" s="15" t="str">
        <f t="shared" si="0"/>
        <v/>
      </c>
      <c r="P113" s="36"/>
      <c r="Q113" s="36"/>
      <c r="R113" s="36"/>
      <c r="S113" s="15"/>
      <c r="T113" s="15"/>
    </row>
    <row r="114" spans="4:20" ht="21.95" customHeight="1" x14ac:dyDescent="0.15">
      <c r="D114" s="12"/>
      <c r="E114" s="12"/>
      <c r="F114" s="15"/>
      <c r="G114" s="15"/>
      <c r="H114" s="15" t="str">
        <f t="shared" si="1"/>
        <v/>
      </c>
      <c r="I114" s="15"/>
      <c r="J114" s="15"/>
      <c r="K114" s="12"/>
      <c r="L114" s="15"/>
      <c r="M114" s="15"/>
      <c r="N114" s="15"/>
      <c r="O114" s="15" t="str">
        <f t="shared" si="0"/>
        <v/>
      </c>
      <c r="P114" s="36"/>
      <c r="Q114" s="36"/>
      <c r="R114" s="36"/>
      <c r="S114" s="15"/>
      <c r="T114" s="15"/>
    </row>
    <row r="115" spans="4:20" ht="21.95" customHeight="1" x14ac:dyDescent="0.15">
      <c r="D115" s="12"/>
      <c r="E115" s="12"/>
      <c r="F115" s="15"/>
      <c r="G115" s="15"/>
      <c r="H115" s="15" t="str">
        <f t="shared" si="1"/>
        <v/>
      </c>
      <c r="I115" s="15"/>
      <c r="J115" s="15"/>
      <c r="K115" s="12"/>
      <c r="L115" s="15"/>
      <c r="M115" s="15"/>
      <c r="N115" s="15"/>
      <c r="O115" s="15" t="str">
        <f t="shared" si="0"/>
        <v/>
      </c>
      <c r="P115" s="36"/>
      <c r="Q115" s="36"/>
      <c r="R115" s="36"/>
      <c r="S115" s="15"/>
      <c r="T115" s="15"/>
    </row>
    <row r="116" spans="4:20" ht="21.95" customHeight="1" x14ac:dyDescent="0.15">
      <c r="D116" s="12"/>
      <c r="E116" s="12"/>
      <c r="F116" s="15"/>
      <c r="G116" s="15"/>
      <c r="H116" s="15" t="str">
        <f t="shared" si="1"/>
        <v/>
      </c>
      <c r="I116" s="15"/>
      <c r="J116" s="15"/>
      <c r="K116" s="12"/>
      <c r="L116" s="15"/>
      <c r="M116" s="15"/>
      <c r="N116" s="15"/>
      <c r="O116" s="15" t="str">
        <f t="shared" si="0"/>
        <v/>
      </c>
      <c r="P116" s="36"/>
      <c r="Q116" s="36"/>
      <c r="R116" s="36"/>
      <c r="S116" s="15"/>
      <c r="T116" s="15"/>
    </row>
    <row r="117" spans="4:20" ht="21.95" customHeight="1" x14ac:dyDescent="0.15">
      <c r="D117" s="12"/>
      <c r="E117" s="12"/>
      <c r="F117" s="15"/>
      <c r="G117" s="15"/>
      <c r="H117" s="15" t="str">
        <f t="shared" si="1"/>
        <v/>
      </c>
      <c r="I117" s="15"/>
      <c r="J117" s="15"/>
      <c r="K117" s="12"/>
      <c r="L117" s="15"/>
      <c r="M117" s="15"/>
      <c r="N117" s="15"/>
      <c r="O117" s="15" t="str">
        <f t="shared" si="0"/>
        <v/>
      </c>
      <c r="P117" s="36"/>
      <c r="Q117" s="36"/>
      <c r="R117" s="36"/>
      <c r="S117" s="15"/>
      <c r="T117" s="15"/>
    </row>
    <row r="118" spans="4:20" ht="21.95" customHeight="1" x14ac:dyDescent="0.15">
      <c r="D118" s="12"/>
      <c r="E118" s="12"/>
      <c r="F118" s="15"/>
      <c r="G118" s="15"/>
      <c r="H118" s="15" t="str">
        <f t="shared" si="1"/>
        <v/>
      </c>
      <c r="I118" s="15"/>
      <c r="J118" s="15"/>
      <c r="K118" s="12"/>
      <c r="L118" s="15"/>
      <c r="M118" s="15"/>
      <c r="N118" s="15"/>
      <c r="O118" s="15" t="str">
        <f t="shared" si="0"/>
        <v/>
      </c>
      <c r="P118" s="36"/>
      <c r="Q118" s="36"/>
      <c r="R118" s="36"/>
      <c r="S118" s="15"/>
      <c r="T118" s="15"/>
    </row>
    <row r="119" spans="4:20" ht="21.95" customHeight="1" x14ac:dyDescent="0.15">
      <c r="D119" s="12"/>
      <c r="E119" s="12"/>
      <c r="F119" s="15"/>
      <c r="G119" s="15"/>
      <c r="H119" s="15" t="str">
        <f t="shared" si="1"/>
        <v/>
      </c>
      <c r="I119" s="15"/>
      <c r="J119" s="15"/>
      <c r="K119" s="12"/>
      <c r="L119" s="15"/>
      <c r="M119" s="15"/>
      <c r="N119" s="15"/>
      <c r="O119" s="15" t="str">
        <f t="shared" si="0"/>
        <v/>
      </c>
      <c r="P119" s="36"/>
      <c r="Q119" s="36"/>
      <c r="R119" s="36"/>
      <c r="S119" s="15"/>
      <c r="T119" s="15"/>
    </row>
    <row r="120" spans="4:20" ht="21.95" customHeight="1" x14ac:dyDescent="0.15">
      <c r="D120" s="12"/>
      <c r="E120" s="12"/>
      <c r="F120" s="15"/>
      <c r="G120" s="15"/>
      <c r="H120" s="15" t="str">
        <f t="shared" si="1"/>
        <v/>
      </c>
      <c r="I120" s="15"/>
      <c r="J120" s="15"/>
      <c r="K120" s="12"/>
      <c r="L120" s="15"/>
      <c r="M120" s="15"/>
      <c r="N120" s="15"/>
      <c r="O120" s="15" t="str">
        <f t="shared" si="0"/>
        <v/>
      </c>
      <c r="P120" s="36"/>
      <c r="Q120" s="36"/>
      <c r="R120" s="36"/>
      <c r="S120" s="15"/>
      <c r="T120" s="15"/>
    </row>
    <row r="121" spans="4:20" ht="21.95" customHeight="1" x14ac:dyDescent="0.15">
      <c r="D121" s="12"/>
      <c r="E121" s="12"/>
      <c r="F121" s="15"/>
      <c r="G121" s="15"/>
      <c r="H121" s="15" t="str">
        <f t="shared" si="1"/>
        <v/>
      </c>
      <c r="I121" s="15"/>
      <c r="J121" s="15"/>
      <c r="K121" s="12"/>
      <c r="L121" s="15"/>
      <c r="M121" s="15"/>
      <c r="N121" s="15"/>
      <c r="O121" s="15" t="str">
        <f t="shared" si="0"/>
        <v/>
      </c>
      <c r="P121" s="36"/>
      <c r="Q121" s="36"/>
      <c r="R121" s="36"/>
      <c r="S121" s="15"/>
      <c r="T121" s="15"/>
    </row>
    <row r="122" spans="4:20" ht="21.95" customHeight="1" x14ac:dyDescent="0.15">
      <c r="D122" s="12"/>
      <c r="E122" s="12"/>
      <c r="F122" s="15"/>
      <c r="G122" s="15"/>
      <c r="H122" s="15" t="str">
        <f t="shared" si="1"/>
        <v/>
      </c>
      <c r="I122" s="15"/>
      <c r="J122" s="15"/>
      <c r="K122" s="12"/>
      <c r="L122" s="15"/>
      <c r="M122" s="15"/>
      <c r="N122" s="15"/>
      <c r="O122" s="15" t="str">
        <f t="shared" si="0"/>
        <v/>
      </c>
      <c r="P122" s="36"/>
      <c r="Q122" s="36"/>
      <c r="R122" s="36"/>
      <c r="S122" s="15"/>
      <c r="T122" s="15"/>
    </row>
    <row r="123" spans="4:20" ht="21.95" customHeight="1" x14ac:dyDescent="0.15">
      <c r="D123" s="12"/>
      <c r="E123" s="12"/>
      <c r="F123" s="15"/>
      <c r="G123" s="15"/>
      <c r="H123" s="15" t="str">
        <f t="shared" si="1"/>
        <v/>
      </c>
      <c r="I123" s="15"/>
      <c r="J123" s="15"/>
      <c r="K123" s="12"/>
      <c r="L123" s="15"/>
      <c r="M123" s="15"/>
      <c r="N123" s="15"/>
      <c r="O123" s="15" t="str">
        <f t="shared" si="0"/>
        <v/>
      </c>
      <c r="P123" s="36"/>
      <c r="Q123" s="36"/>
      <c r="R123" s="36"/>
      <c r="S123" s="15"/>
      <c r="T123" s="15"/>
    </row>
    <row r="124" spans="4:20" ht="21.95" customHeight="1" x14ac:dyDescent="0.15">
      <c r="D124" s="12"/>
      <c r="E124" s="12"/>
      <c r="F124" s="15"/>
      <c r="G124" s="15"/>
      <c r="H124" s="15" t="str">
        <f t="shared" si="1"/>
        <v/>
      </c>
      <c r="I124" s="15"/>
      <c r="J124" s="15"/>
      <c r="K124" s="12"/>
      <c r="L124" s="15"/>
      <c r="M124" s="15"/>
      <c r="N124" s="15"/>
      <c r="O124" s="15" t="str">
        <f t="shared" si="0"/>
        <v/>
      </c>
      <c r="P124" s="36"/>
      <c r="Q124" s="36"/>
      <c r="R124" s="36"/>
      <c r="S124" s="15"/>
      <c r="T124" s="15"/>
    </row>
    <row r="125" spans="4:20" ht="21.95" customHeight="1" x14ac:dyDescent="0.15">
      <c r="D125" s="12"/>
      <c r="E125" s="12"/>
      <c r="F125" s="15"/>
      <c r="G125" s="15"/>
      <c r="H125" s="15" t="str">
        <f t="shared" si="1"/>
        <v/>
      </c>
      <c r="I125" s="15"/>
      <c r="J125" s="15"/>
      <c r="K125" s="12"/>
      <c r="L125" s="15"/>
      <c r="M125" s="15"/>
      <c r="N125" s="15"/>
      <c r="O125" s="15" t="str">
        <f t="shared" si="0"/>
        <v/>
      </c>
      <c r="P125" s="36"/>
      <c r="Q125" s="36"/>
      <c r="R125" s="36"/>
      <c r="S125" s="15"/>
      <c r="T125" s="15"/>
    </row>
    <row r="126" spans="4:20" ht="21.95" customHeight="1" x14ac:dyDescent="0.15">
      <c r="D126" s="12"/>
      <c r="E126" s="12"/>
      <c r="F126" s="15"/>
      <c r="G126" s="15"/>
      <c r="H126" s="15" t="str">
        <f t="shared" si="1"/>
        <v/>
      </c>
      <c r="I126" s="15"/>
      <c r="J126" s="15"/>
      <c r="K126" s="12"/>
      <c r="L126" s="15"/>
      <c r="M126" s="15"/>
      <c r="N126" s="15"/>
      <c r="O126" s="15" t="str">
        <f t="shared" si="0"/>
        <v/>
      </c>
      <c r="P126" s="36"/>
      <c r="Q126" s="36"/>
      <c r="R126" s="36"/>
      <c r="S126" s="15"/>
      <c r="T126" s="15"/>
    </row>
    <row r="127" spans="4:20" ht="21.95" customHeight="1" x14ac:dyDescent="0.15">
      <c r="D127" s="12"/>
      <c r="E127" s="12"/>
      <c r="F127" s="15"/>
      <c r="G127" s="15"/>
      <c r="H127" s="15" t="str">
        <f t="shared" si="1"/>
        <v/>
      </c>
      <c r="I127" s="15"/>
      <c r="J127" s="15"/>
      <c r="K127" s="12"/>
      <c r="L127" s="15"/>
      <c r="M127" s="15"/>
      <c r="N127" s="15"/>
      <c r="O127" s="15" t="str">
        <f t="shared" si="0"/>
        <v/>
      </c>
      <c r="P127" s="36"/>
      <c r="Q127" s="36"/>
      <c r="R127" s="36"/>
      <c r="S127" s="15"/>
      <c r="T127" s="15"/>
    </row>
    <row r="128" spans="4:20" ht="21.95" customHeight="1" x14ac:dyDescent="0.15">
      <c r="D128" s="12"/>
      <c r="E128" s="12"/>
      <c r="F128" s="15"/>
      <c r="G128" s="15"/>
      <c r="H128" s="15" t="str">
        <f t="shared" si="1"/>
        <v/>
      </c>
      <c r="I128" s="15"/>
      <c r="J128" s="15"/>
      <c r="K128" s="12"/>
      <c r="L128" s="15"/>
      <c r="M128" s="15"/>
      <c r="N128" s="15"/>
      <c r="O128" s="15" t="str">
        <f t="shared" si="0"/>
        <v/>
      </c>
      <c r="P128" s="36"/>
      <c r="Q128" s="36"/>
      <c r="R128" s="36"/>
      <c r="S128" s="15"/>
      <c r="T128" s="15"/>
    </row>
    <row r="129" spans="4:20" ht="21.95" customHeight="1" x14ac:dyDescent="0.15">
      <c r="D129" s="12"/>
      <c r="E129" s="12"/>
      <c r="F129" s="15"/>
      <c r="G129" s="15"/>
      <c r="H129" s="15" t="str">
        <f t="shared" si="1"/>
        <v/>
      </c>
      <c r="I129" s="15"/>
      <c r="J129" s="15"/>
      <c r="K129" s="12"/>
      <c r="L129" s="15"/>
      <c r="M129" s="15"/>
      <c r="N129" s="15"/>
      <c r="O129" s="15" t="str">
        <f t="shared" si="0"/>
        <v/>
      </c>
      <c r="P129" s="36"/>
      <c r="Q129" s="36"/>
      <c r="R129" s="36"/>
      <c r="S129" s="15"/>
      <c r="T129" s="15"/>
    </row>
    <row r="130" spans="4:20" ht="21.95" customHeight="1" x14ac:dyDescent="0.15">
      <c r="D130" s="12"/>
      <c r="E130" s="12"/>
      <c r="F130" s="15"/>
      <c r="G130" s="15"/>
      <c r="H130" s="15" t="str">
        <f t="shared" si="1"/>
        <v/>
      </c>
      <c r="I130" s="15"/>
      <c r="J130" s="15"/>
      <c r="K130" s="12"/>
      <c r="L130" s="15"/>
      <c r="M130" s="15"/>
      <c r="N130" s="15"/>
      <c r="O130" s="15" t="str">
        <f t="shared" si="0"/>
        <v/>
      </c>
      <c r="P130" s="36"/>
      <c r="Q130" s="36"/>
      <c r="R130" s="36"/>
      <c r="S130" s="15"/>
      <c r="T130" s="15"/>
    </row>
    <row r="131" spans="4:20" ht="21.95" customHeight="1" x14ac:dyDescent="0.15">
      <c r="D131" s="12"/>
      <c r="E131" s="12"/>
      <c r="F131" s="15"/>
      <c r="G131" s="15"/>
      <c r="H131" s="15" t="str">
        <f t="shared" si="1"/>
        <v/>
      </c>
      <c r="I131" s="15"/>
      <c r="J131" s="15"/>
      <c r="K131" s="12"/>
      <c r="L131" s="15"/>
      <c r="M131" s="15"/>
      <c r="N131" s="15"/>
      <c r="O131" s="15" t="str">
        <f t="shared" si="0"/>
        <v/>
      </c>
      <c r="P131" s="36"/>
      <c r="Q131" s="36"/>
      <c r="R131" s="36"/>
      <c r="S131" s="15"/>
      <c r="T131" s="15"/>
    </row>
    <row r="132" spans="4:20" ht="21.95" customHeight="1" x14ac:dyDescent="0.15">
      <c r="D132" s="12"/>
      <c r="E132" s="12"/>
      <c r="F132" s="15"/>
      <c r="G132" s="15"/>
      <c r="H132" s="15" t="str">
        <f t="shared" si="1"/>
        <v/>
      </c>
      <c r="I132" s="15"/>
      <c r="J132" s="15"/>
      <c r="K132" s="12"/>
      <c r="L132" s="15"/>
      <c r="M132" s="15"/>
      <c r="N132" s="15"/>
      <c r="O132" s="15" t="str">
        <f t="shared" si="0"/>
        <v/>
      </c>
      <c r="P132" s="36"/>
      <c r="Q132" s="36"/>
      <c r="R132" s="36"/>
      <c r="S132" s="15"/>
      <c r="T132" s="15"/>
    </row>
    <row r="133" spans="4:20" ht="21.95" customHeight="1" x14ac:dyDescent="0.15">
      <c r="D133" s="12"/>
      <c r="E133" s="12"/>
      <c r="F133" s="15"/>
      <c r="G133" s="15"/>
      <c r="H133" s="15" t="str">
        <f t="shared" si="1"/>
        <v/>
      </c>
      <c r="I133" s="15"/>
      <c r="J133" s="15"/>
      <c r="K133" s="12"/>
      <c r="L133" s="15"/>
      <c r="M133" s="15"/>
      <c r="N133" s="15"/>
      <c r="O133" s="15" t="str">
        <f t="shared" si="0"/>
        <v/>
      </c>
      <c r="P133" s="36"/>
      <c r="Q133" s="36"/>
      <c r="R133" s="36"/>
      <c r="S133" s="15"/>
      <c r="T133" s="15"/>
    </row>
  </sheetData>
  <mergeCells count="48">
    <mergeCell ref="A2:A3"/>
    <mergeCell ref="B2:B3"/>
    <mergeCell ref="E2:E3"/>
    <mergeCell ref="F2:F3"/>
    <mergeCell ref="C2:C3"/>
    <mergeCell ref="D2:D3"/>
    <mergeCell ref="G2:J2"/>
    <mergeCell ref="D1:T1"/>
    <mergeCell ref="S2:S3"/>
    <mergeCell ref="K2:K3"/>
    <mergeCell ref="P2:R2"/>
    <mergeCell ref="T2:T3"/>
    <mergeCell ref="L2:O2"/>
    <mergeCell ref="D4:T4"/>
    <mergeCell ref="D7:T7"/>
    <mergeCell ref="D12:T12"/>
    <mergeCell ref="D15:T15"/>
    <mergeCell ref="D18:T18"/>
    <mergeCell ref="D21:T21"/>
    <mergeCell ref="D24:T24"/>
    <mergeCell ref="D27:T27"/>
    <mergeCell ref="D30:T30"/>
    <mergeCell ref="D33:T33"/>
    <mergeCell ref="D36:T36"/>
    <mergeCell ref="D39:T39"/>
    <mergeCell ref="D42:T42"/>
    <mergeCell ref="D45:T45"/>
    <mergeCell ref="D48:T48"/>
    <mergeCell ref="D51:T51"/>
    <mergeCell ref="D54:T54"/>
    <mergeCell ref="D57:T57"/>
    <mergeCell ref="D60:T60"/>
    <mergeCell ref="D63:T63"/>
    <mergeCell ref="D66:T66"/>
    <mergeCell ref="D69:T69"/>
    <mergeCell ref="D72:T72"/>
    <mergeCell ref="D75:T75"/>
    <mergeCell ref="D78:T78"/>
    <mergeCell ref="D81:T81"/>
    <mergeCell ref="D84:T84"/>
    <mergeCell ref="D87:T87"/>
    <mergeCell ref="D90:T90"/>
    <mergeCell ref="D93:T93"/>
    <mergeCell ref="D96:T96"/>
    <mergeCell ref="D99:T99"/>
    <mergeCell ref="D102:T102"/>
    <mergeCell ref="D105:T105"/>
    <mergeCell ref="D108:T10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81"/>
  <sheetViews>
    <sheetView topLeftCell="C1" zoomScaleNormal="100" workbookViewId="0">
      <pane ySplit="3" topLeftCell="A37" activePane="bottomLeft" state="frozen"/>
      <selection activeCell="C1" sqref="C1"/>
      <selection pane="bottomLeft" activeCell="P46" sqref="P46"/>
    </sheetView>
  </sheetViews>
  <sheetFormatPr defaultRowHeight="21.6" customHeight="1" x14ac:dyDescent="0.15"/>
  <cols>
    <col min="1" max="1" width="5.21875" style="31" hidden="1" customWidth="1"/>
    <col min="2" max="2" width="8.777343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27" customWidth="1"/>
    <col min="7" max="7" width="11.21875" style="2" customWidth="1"/>
    <col min="8" max="8" width="13.88671875" style="34" customWidth="1"/>
    <col min="9" max="9" width="11.6640625" style="34" customWidth="1"/>
    <col min="10" max="10" width="10" style="34" customWidth="1"/>
    <col min="11" max="11" width="7" style="34" hidden="1" customWidth="1"/>
    <col min="12" max="12" width="10.77734375" style="34" customWidth="1"/>
    <col min="13" max="13" width="10.77734375" style="2" customWidth="1"/>
    <col min="14" max="16384" width="8.88671875" style="2"/>
  </cols>
  <sheetData>
    <row r="1" spans="1:13" ht="21.6" customHeight="1" x14ac:dyDescent="0.15">
      <c r="A1" s="31" t="s">
        <v>358</v>
      </c>
      <c r="B1" s="13" t="s">
        <v>362</v>
      </c>
      <c r="C1" s="144" t="s">
        <v>360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</row>
    <row r="2" spans="1:13" s="9" customFormat="1" ht="21.6" customHeight="1" x14ac:dyDescent="0.15">
      <c r="A2" s="14" t="s">
        <v>57</v>
      </c>
      <c r="B2" s="50" t="s">
        <v>60</v>
      </c>
      <c r="C2" s="115" t="s">
        <v>22</v>
      </c>
      <c r="D2" s="115" t="s">
        <v>63</v>
      </c>
      <c r="E2" s="115" t="s">
        <v>64</v>
      </c>
      <c r="F2" s="117" t="s">
        <v>0</v>
      </c>
      <c r="G2" s="117" t="s">
        <v>1</v>
      </c>
      <c r="H2" s="111" t="s">
        <v>29</v>
      </c>
      <c r="I2" s="111" t="s">
        <v>30</v>
      </c>
      <c r="J2" s="111" t="s">
        <v>31</v>
      </c>
      <c r="K2" s="111" t="s">
        <v>32</v>
      </c>
      <c r="L2" s="111" t="s">
        <v>12</v>
      </c>
      <c r="M2" s="117" t="s">
        <v>61</v>
      </c>
    </row>
    <row r="3" spans="1:13" ht="21.6" customHeight="1" x14ac:dyDescent="0.15">
      <c r="C3" s="145"/>
      <c r="D3" s="145"/>
      <c r="E3" s="145"/>
      <c r="F3" s="146"/>
      <c r="G3" s="143"/>
      <c r="H3" s="143"/>
      <c r="I3" s="143"/>
      <c r="J3" s="143"/>
      <c r="K3" s="143"/>
      <c r="L3" s="143"/>
      <c r="M3" s="143"/>
    </row>
    <row r="4" spans="1:13" ht="21.6" customHeight="1" x14ac:dyDescent="0.15">
      <c r="C4" s="12" t="s">
        <v>167</v>
      </c>
      <c r="D4" s="12" t="s">
        <v>168</v>
      </c>
      <c r="E4" s="12" t="s">
        <v>169</v>
      </c>
      <c r="F4" s="28" t="s">
        <v>170</v>
      </c>
      <c r="G4" s="15">
        <v>3.3</v>
      </c>
      <c r="H4" s="36">
        <f>TRUNC(단가조사!G4*옵션!$D$11)</f>
        <v>5899</v>
      </c>
      <c r="I4" s="36"/>
      <c r="J4" s="36"/>
      <c r="K4" s="36"/>
      <c r="L4" s="36">
        <f t="shared" ref="L4:L35" si="0">SUM(H4,I4,J4)</f>
        <v>5899</v>
      </c>
      <c r="M4" s="15"/>
    </row>
    <row r="5" spans="1:13" ht="21.6" customHeight="1" x14ac:dyDescent="0.15">
      <c r="C5" s="12" t="s">
        <v>173</v>
      </c>
      <c r="D5" s="12" t="s">
        <v>174</v>
      </c>
      <c r="E5" s="12" t="s">
        <v>175</v>
      </c>
      <c r="F5" s="28" t="s">
        <v>176</v>
      </c>
      <c r="G5" s="15">
        <v>36</v>
      </c>
      <c r="H5" s="36">
        <f>TRUNC(단가조사!G6*옵션!$D$11)</f>
        <v>346</v>
      </c>
      <c r="I5" s="36"/>
      <c r="J5" s="36"/>
      <c r="K5" s="36"/>
      <c r="L5" s="36">
        <f t="shared" si="0"/>
        <v>346</v>
      </c>
      <c r="M5" s="15"/>
    </row>
    <row r="6" spans="1:13" ht="21.6" customHeight="1" x14ac:dyDescent="0.15">
      <c r="C6" s="12" t="s">
        <v>178</v>
      </c>
      <c r="D6" s="12" t="s">
        <v>174</v>
      </c>
      <c r="E6" s="12" t="s">
        <v>179</v>
      </c>
      <c r="F6" s="28" t="s">
        <v>176</v>
      </c>
      <c r="G6" s="15">
        <v>4</v>
      </c>
      <c r="H6" s="36">
        <f>TRUNC(단가조사!G7*옵션!$D$11)</f>
        <v>517</v>
      </c>
      <c r="I6" s="36"/>
      <c r="J6" s="36"/>
      <c r="K6" s="36"/>
      <c r="L6" s="36">
        <f t="shared" si="0"/>
        <v>517</v>
      </c>
      <c r="M6" s="15"/>
    </row>
    <row r="7" spans="1:13" ht="21.6" customHeight="1" x14ac:dyDescent="0.15">
      <c r="C7" s="12" t="s">
        <v>180</v>
      </c>
      <c r="D7" s="12" t="s">
        <v>174</v>
      </c>
      <c r="E7" s="12" t="s">
        <v>181</v>
      </c>
      <c r="F7" s="28" t="s">
        <v>170</v>
      </c>
      <c r="G7" s="15">
        <v>57.2</v>
      </c>
      <c r="H7" s="36">
        <f>TRUNC(단가조사!G8*옵션!$D$11)</f>
        <v>544</v>
      </c>
      <c r="I7" s="36"/>
      <c r="J7" s="36"/>
      <c r="K7" s="36"/>
      <c r="L7" s="36">
        <f t="shared" si="0"/>
        <v>544</v>
      </c>
      <c r="M7" s="15"/>
    </row>
    <row r="8" spans="1:13" ht="21.6" customHeight="1" x14ac:dyDescent="0.15">
      <c r="C8" s="12" t="s">
        <v>182</v>
      </c>
      <c r="D8" s="12" t="s">
        <v>174</v>
      </c>
      <c r="E8" s="12" t="s">
        <v>183</v>
      </c>
      <c r="F8" s="28" t="s">
        <v>170</v>
      </c>
      <c r="G8" s="15">
        <v>51.7</v>
      </c>
      <c r="H8" s="36">
        <f>TRUNC(단가조사!G9*옵션!$D$11)</f>
        <v>994</v>
      </c>
      <c r="I8" s="36"/>
      <c r="J8" s="36"/>
      <c r="K8" s="36"/>
      <c r="L8" s="36">
        <f t="shared" si="0"/>
        <v>994</v>
      </c>
      <c r="M8" s="15"/>
    </row>
    <row r="9" spans="1:13" ht="21.6" customHeight="1" x14ac:dyDescent="0.15">
      <c r="C9" s="12" t="s">
        <v>184</v>
      </c>
      <c r="D9" s="12" t="s">
        <v>185</v>
      </c>
      <c r="E9" s="12" t="s">
        <v>186</v>
      </c>
      <c r="F9" s="28" t="s">
        <v>176</v>
      </c>
      <c r="G9" s="15">
        <v>1</v>
      </c>
      <c r="H9" s="36">
        <f>TRUNC(단가조사!G14*옵션!$D$11)</f>
        <v>5351</v>
      </c>
      <c r="I9" s="36"/>
      <c r="J9" s="36"/>
      <c r="K9" s="36"/>
      <c r="L9" s="36">
        <f t="shared" si="0"/>
        <v>5351</v>
      </c>
      <c r="M9" s="15"/>
    </row>
    <row r="10" spans="1:13" ht="21.6" customHeight="1" x14ac:dyDescent="0.15">
      <c r="C10" s="12" t="s">
        <v>188</v>
      </c>
      <c r="D10" s="12" t="s">
        <v>189</v>
      </c>
      <c r="E10" s="12" t="s">
        <v>190</v>
      </c>
      <c r="F10" s="28" t="s">
        <v>176</v>
      </c>
      <c r="G10" s="15">
        <v>14</v>
      </c>
      <c r="H10" s="36">
        <f>TRUNC(단가조사!G15*옵션!$D$11)</f>
        <v>638</v>
      </c>
      <c r="I10" s="36"/>
      <c r="J10" s="36"/>
      <c r="K10" s="36"/>
      <c r="L10" s="36">
        <f t="shared" si="0"/>
        <v>638</v>
      </c>
      <c r="M10" s="15"/>
    </row>
    <row r="11" spans="1:13" ht="21.6" customHeight="1" x14ac:dyDescent="0.15">
      <c r="C11" s="12" t="s">
        <v>193</v>
      </c>
      <c r="D11" s="12" t="s">
        <v>189</v>
      </c>
      <c r="E11" s="12" t="s">
        <v>194</v>
      </c>
      <c r="F11" s="28" t="s">
        <v>176</v>
      </c>
      <c r="G11" s="15">
        <v>9</v>
      </c>
      <c r="H11" s="36">
        <f>TRUNC(단가조사!G16*옵션!$D$11)</f>
        <v>973</v>
      </c>
      <c r="I11" s="36"/>
      <c r="J11" s="36"/>
      <c r="K11" s="36"/>
      <c r="L11" s="36">
        <f t="shared" si="0"/>
        <v>973</v>
      </c>
      <c r="M11" s="15"/>
    </row>
    <row r="12" spans="1:13" ht="21.6" customHeight="1" x14ac:dyDescent="0.15">
      <c r="C12" s="12" t="s">
        <v>195</v>
      </c>
      <c r="D12" s="12" t="s">
        <v>196</v>
      </c>
      <c r="E12" s="12" t="s">
        <v>197</v>
      </c>
      <c r="F12" s="28" t="s">
        <v>176</v>
      </c>
      <c r="G12" s="15">
        <v>4</v>
      </c>
      <c r="H12" s="36">
        <f>TRUNC(단가조사!G17*옵션!$D$11)</f>
        <v>603</v>
      </c>
      <c r="I12" s="36"/>
      <c r="J12" s="36"/>
      <c r="K12" s="36"/>
      <c r="L12" s="36">
        <f t="shared" si="0"/>
        <v>603</v>
      </c>
      <c r="M12" s="15"/>
    </row>
    <row r="13" spans="1:13" ht="21.6" customHeight="1" x14ac:dyDescent="0.15">
      <c r="C13" s="12" t="s">
        <v>198</v>
      </c>
      <c r="D13" s="12" t="s">
        <v>196</v>
      </c>
      <c r="E13" s="12" t="s">
        <v>199</v>
      </c>
      <c r="F13" s="28" t="s">
        <v>176</v>
      </c>
      <c r="G13" s="15">
        <v>2</v>
      </c>
      <c r="H13" s="36">
        <f>TRUNC(단가조사!G18*옵션!$D$11)</f>
        <v>726</v>
      </c>
      <c r="I13" s="36"/>
      <c r="J13" s="36"/>
      <c r="K13" s="36"/>
      <c r="L13" s="36">
        <f t="shared" si="0"/>
        <v>726</v>
      </c>
      <c r="M13" s="15"/>
    </row>
    <row r="14" spans="1:13" ht="21.6" customHeight="1" x14ac:dyDescent="0.15">
      <c r="C14" s="12" t="s">
        <v>200</v>
      </c>
      <c r="D14" s="12" t="s">
        <v>201</v>
      </c>
      <c r="E14" s="12" t="s">
        <v>202</v>
      </c>
      <c r="F14" s="28" t="s">
        <v>176</v>
      </c>
      <c r="G14" s="15">
        <v>14</v>
      </c>
      <c r="H14" s="36">
        <f>TRUNC(단가조사!G19*옵션!$D$11)</f>
        <v>343</v>
      </c>
      <c r="I14" s="36"/>
      <c r="J14" s="36"/>
      <c r="K14" s="36"/>
      <c r="L14" s="36">
        <f t="shared" si="0"/>
        <v>343</v>
      </c>
      <c r="M14" s="15"/>
    </row>
    <row r="15" spans="1:13" ht="21.6" customHeight="1" x14ac:dyDescent="0.15">
      <c r="C15" s="12" t="s">
        <v>203</v>
      </c>
      <c r="D15" s="12" t="s">
        <v>201</v>
      </c>
      <c r="E15" s="12" t="s">
        <v>204</v>
      </c>
      <c r="F15" s="28" t="s">
        <v>176</v>
      </c>
      <c r="G15" s="15">
        <v>6</v>
      </c>
      <c r="H15" s="36">
        <f>TRUNC(단가조사!G20*옵션!$D$11)</f>
        <v>343</v>
      </c>
      <c r="I15" s="36"/>
      <c r="J15" s="36"/>
      <c r="K15" s="36"/>
      <c r="L15" s="36">
        <f t="shared" si="0"/>
        <v>343</v>
      </c>
      <c r="M15" s="15"/>
    </row>
    <row r="16" spans="1:13" ht="21.6" customHeight="1" x14ac:dyDescent="0.15">
      <c r="C16" s="12" t="s">
        <v>205</v>
      </c>
      <c r="D16" s="12" t="s">
        <v>201</v>
      </c>
      <c r="E16" s="12" t="s">
        <v>206</v>
      </c>
      <c r="F16" s="28" t="s">
        <v>176</v>
      </c>
      <c r="G16" s="15">
        <v>2</v>
      </c>
      <c r="H16" s="36">
        <f>TRUNC(단가조사!G21*옵션!$D$11)</f>
        <v>343</v>
      </c>
      <c r="I16" s="36"/>
      <c r="J16" s="36"/>
      <c r="K16" s="36"/>
      <c r="L16" s="36">
        <f t="shared" si="0"/>
        <v>343</v>
      </c>
      <c r="M16" s="15"/>
    </row>
    <row r="17" spans="3:13" ht="21.6" customHeight="1" x14ac:dyDescent="0.15">
      <c r="C17" s="12" t="s">
        <v>207</v>
      </c>
      <c r="D17" s="12" t="s">
        <v>201</v>
      </c>
      <c r="E17" s="12" t="s">
        <v>208</v>
      </c>
      <c r="F17" s="28" t="s">
        <v>176</v>
      </c>
      <c r="G17" s="15">
        <v>3</v>
      </c>
      <c r="H17" s="36">
        <f>TRUNC(단가조사!G22*옵션!$D$11)</f>
        <v>343</v>
      </c>
      <c r="I17" s="36"/>
      <c r="J17" s="36"/>
      <c r="K17" s="36"/>
      <c r="L17" s="36">
        <f t="shared" si="0"/>
        <v>343</v>
      </c>
      <c r="M17" s="15"/>
    </row>
    <row r="18" spans="3:13" ht="21.6" customHeight="1" x14ac:dyDescent="0.15">
      <c r="C18" s="12" t="s">
        <v>209</v>
      </c>
      <c r="D18" s="12" t="s">
        <v>210</v>
      </c>
      <c r="E18" s="12" t="s">
        <v>211</v>
      </c>
      <c r="F18" s="28" t="s">
        <v>212</v>
      </c>
      <c r="G18" s="15">
        <v>12</v>
      </c>
      <c r="H18" s="36">
        <f>TRUNC(단가조사!G23*옵션!$D$11)</f>
        <v>2690</v>
      </c>
      <c r="I18" s="36"/>
      <c r="J18" s="36"/>
      <c r="K18" s="36"/>
      <c r="L18" s="36">
        <f t="shared" si="0"/>
        <v>2690</v>
      </c>
      <c r="M18" s="15"/>
    </row>
    <row r="19" spans="3:13" ht="21.6" customHeight="1" x14ac:dyDescent="0.15">
      <c r="C19" s="12" t="s">
        <v>213</v>
      </c>
      <c r="D19" s="12" t="s">
        <v>214</v>
      </c>
      <c r="E19" s="12" t="s">
        <v>215</v>
      </c>
      <c r="F19" s="28" t="s">
        <v>176</v>
      </c>
      <c r="G19" s="15">
        <v>1</v>
      </c>
      <c r="H19" s="36">
        <f>TRUNC(단가조사!G24*옵션!$D$11)</f>
        <v>6035</v>
      </c>
      <c r="I19" s="36"/>
      <c r="J19" s="36"/>
      <c r="K19" s="36"/>
      <c r="L19" s="36">
        <f t="shared" si="0"/>
        <v>6035</v>
      </c>
      <c r="M19" s="15"/>
    </row>
    <row r="20" spans="3:13" ht="21.6" customHeight="1" x14ac:dyDescent="0.15">
      <c r="C20" s="12" t="s">
        <v>216</v>
      </c>
      <c r="D20" s="12" t="s">
        <v>217</v>
      </c>
      <c r="E20" s="12" t="s">
        <v>218</v>
      </c>
      <c r="F20" s="28" t="s">
        <v>170</v>
      </c>
      <c r="G20" s="15">
        <v>2.1</v>
      </c>
      <c r="H20" s="36">
        <f>TRUNC(단가조사!G29*옵션!$D$11)</f>
        <v>12650</v>
      </c>
      <c r="I20" s="36"/>
      <c r="J20" s="36"/>
      <c r="K20" s="36"/>
      <c r="L20" s="36">
        <f t="shared" si="0"/>
        <v>12650</v>
      </c>
      <c r="M20" s="15"/>
    </row>
    <row r="21" spans="3:13" ht="21.6" customHeight="1" x14ac:dyDescent="0.15">
      <c r="C21" s="12" t="s">
        <v>221</v>
      </c>
      <c r="D21" s="12" t="s">
        <v>217</v>
      </c>
      <c r="E21" s="12" t="s">
        <v>222</v>
      </c>
      <c r="F21" s="28" t="s">
        <v>170</v>
      </c>
      <c r="G21" s="15">
        <v>2.1</v>
      </c>
      <c r="H21" s="36">
        <f>TRUNC(단가조사!G30*옵션!$D$11)</f>
        <v>25940</v>
      </c>
      <c r="I21" s="36"/>
      <c r="J21" s="36"/>
      <c r="K21" s="36"/>
      <c r="L21" s="36">
        <f t="shared" si="0"/>
        <v>25940</v>
      </c>
      <c r="M21" s="15"/>
    </row>
    <row r="22" spans="3:13" ht="21.6" customHeight="1" x14ac:dyDescent="0.15">
      <c r="C22" s="12" t="s">
        <v>223</v>
      </c>
      <c r="D22" s="12" t="s">
        <v>224</v>
      </c>
      <c r="E22" s="12" t="s">
        <v>225</v>
      </c>
      <c r="F22" s="28" t="s">
        <v>176</v>
      </c>
      <c r="G22" s="15">
        <v>2</v>
      </c>
      <c r="H22" s="36">
        <f>TRUNC(단가조사!G31*옵션!$D$11)</f>
        <v>373</v>
      </c>
      <c r="I22" s="36"/>
      <c r="J22" s="36"/>
      <c r="K22" s="36"/>
      <c r="L22" s="36">
        <f t="shared" si="0"/>
        <v>373</v>
      </c>
      <c r="M22" s="15"/>
    </row>
    <row r="23" spans="3:13" ht="21.6" customHeight="1" x14ac:dyDescent="0.15">
      <c r="C23" s="12" t="s">
        <v>226</v>
      </c>
      <c r="D23" s="12" t="s">
        <v>224</v>
      </c>
      <c r="E23" s="12" t="s">
        <v>227</v>
      </c>
      <c r="F23" s="28" t="s">
        <v>176</v>
      </c>
      <c r="G23" s="15">
        <v>2</v>
      </c>
      <c r="H23" s="36">
        <f>TRUNC(단가조사!G32*옵션!$D$11)</f>
        <v>540</v>
      </c>
      <c r="I23" s="36"/>
      <c r="J23" s="36"/>
      <c r="K23" s="36"/>
      <c r="L23" s="36">
        <f t="shared" si="0"/>
        <v>540</v>
      </c>
      <c r="M23" s="15"/>
    </row>
    <row r="24" spans="3:13" ht="21.6" customHeight="1" x14ac:dyDescent="0.15">
      <c r="C24" s="12" t="s">
        <v>228</v>
      </c>
      <c r="D24" s="12" t="s">
        <v>224</v>
      </c>
      <c r="E24" s="12" t="s">
        <v>229</v>
      </c>
      <c r="F24" s="28" t="s">
        <v>170</v>
      </c>
      <c r="G24" s="15">
        <v>0.4</v>
      </c>
      <c r="H24" s="36">
        <f>TRUNC(단가조사!G33*옵션!$D$11)</f>
        <v>6176</v>
      </c>
      <c r="I24" s="36"/>
      <c r="J24" s="36"/>
      <c r="K24" s="36"/>
      <c r="L24" s="36">
        <f t="shared" si="0"/>
        <v>6176</v>
      </c>
      <c r="M24" s="15"/>
    </row>
    <row r="25" spans="3:13" ht="21.6" customHeight="1" x14ac:dyDescent="0.15">
      <c r="C25" s="12" t="s">
        <v>230</v>
      </c>
      <c r="D25" s="12" t="s">
        <v>185</v>
      </c>
      <c r="E25" s="12" t="s">
        <v>231</v>
      </c>
      <c r="F25" s="28" t="s">
        <v>176</v>
      </c>
      <c r="G25" s="15">
        <v>2</v>
      </c>
      <c r="H25" s="36">
        <f>TRUNC(단가조사!G34*옵션!$D$11)</f>
        <v>250</v>
      </c>
      <c r="I25" s="36"/>
      <c r="J25" s="36"/>
      <c r="K25" s="36"/>
      <c r="L25" s="36">
        <f t="shared" si="0"/>
        <v>250</v>
      </c>
      <c r="M25" s="15"/>
    </row>
    <row r="26" spans="3:13" ht="21.6" customHeight="1" x14ac:dyDescent="0.15">
      <c r="C26" s="12" t="s">
        <v>232</v>
      </c>
      <c r="D26" s="12" t="s">
        <v>233</v>
      </c>
      <c r="E26" s="12" t="s">
        <v>234</v>
      </c>
      <c r="F26" s="28" t="s">
        <v>176</v>
      </c>
      <c r="G26" s="15">
        <v>4</v>
      </c>
      <c r="H26" s="36">
        <f>TRUNC(단가조사!G35*옵션!$D$11)</f>
        <v>200</v>
      </c>
      <c r="I26" s="36"/>
      <c r="J26" s="36"/>
      <c r="K26" s="36"/>
      <c r="L26" s="36">
        <f t="shared" si="0"/>
        <v>200</v>
      </c>
      <c r="M26" s="15"/>
    </row>
    <row r="27" spans="3:13" ht="21.6" customHeight="1" x14ac:dyDescent="0.15">
      <c r="C27" s="12" t="s">
        <v>236</v>
      </c>
      <c r="D27" s="12" t="s">
        <v>237</v>
      </c>
      <c r="E27" s="12" t="s">
        <v>238</v>
      </c>
      <c r="F27" s="28" t="s">
        <v>176</v>
      </c>
      <c r="G27" s="15">
        <v>0.2</v>
      </c>
      <c r="H27" s="36">
        <f>TRUNC(단가조사!G36*옵션!$D$11)</f>
        <v>1226</v>
      </c>
      <c r="I27" s="36"/>
      <c r="J27" s="36"/>
      <c r="K27" s="36"/>
      <c r="L27" s="36">
        <f t="shared" si="0"/>
        <v>1226</v>
      </c>
      <c r="M27" s="15"/>
    </row>
    <row r="28" spans="3:13" ht="21.6" customHeight="1" x14ac:dyDescent="0.15">
      <c r="C28" s="12" t="s">
        <v>240</v>
      </c>
      <c r="D28" s="12" t="s">
        <v>241</v>
      </c>
      <c r="E28" s="12" t="s">
        <v>242</v>
      </c>
      <c r="F28" s="28" t="s">
        <v>212</v>
      </c>
      <c r="G28" s="15">
        <v>0.1</v>
      </c>
      <c r="H28" s="36">
        <f>TRUNC(단가조사!G37*옵션!$D$11)</f>
        <v>22848</v>
      </c>
      <c r="I28" s="36"/>
      <c r="J28" s="36"/>
      <c r="K28" s="36"/>
      <c r="L28" s="36">
        <f t="shared" si="0"/>
        <v>22848</v>
      </c>
      <c r="M28" s="15"/>
    </row>
    <row r="29" spans="3:13" ht="21.6" customHeight="1" x14ac:dyDescent="0.15">
      <c r="C29" s="12" t="s">
        <v>244</v>
      </c>
      <c r="D29" s="12" t="s">
        <v>245</v>
      </c>
      <c r="E29" s="12" t="s">
        <v>246</v>
      </c>
      <c r="F29" s="28" t="s">
        <v>170</v>
      </c>
      <c r="G29" s="15">
        <v>74.8</v>
      </c>
      <c r="H29" s="36">
        <f>TRUNC(단가조사!G38*옵션!$D$11)</f>
        <v>356</v>
      </c>
      <c r="I29" s="36"/>
      <c r="J29" s="36"/>
      <c r="K29" s="36"/>
      <c r="L29" s="36">
        <f t="shared" si="0"/>
        <v>356</v>
      </c>
      <c r="M29" s="15"/>
    </row>
    <row r="30" spans="3:13" ht="21.6" customHeight="1" x14ac:dyDescent="0.15">
      <c r="C30" s="12" t="s">
        <v>249</v>
      </c>
      <c r="D30" s="12" t="s">
        <v>245</v>
      </c>
      <c r="E30" s="12" t="s">
        <v>250</v>
      </c>
      <c r="F30" s="28" t="s">
        <v>170</v>
      </c>
      <c r="G30" s="15">
        <v>146.30000000000001</v>
      </c>
      <c r="H30" s="36">
        <f>TRUNC(단가조사!G39*옵션!$D$11)</f>
        <v>544</v>
      </c>
      <c r="I30" s="36"/>
      <c r="J30" s="36"/>
      <c r="K30" s="36"/>
      <c r="L30" s="36">
        <f t="shared" si="0"/>
        <v>544</v>
      </c>
      <c r="M30" s="15"/>
    </row>
    <row r="31" spans="3:13" ht="21.6" customHeight="1" x14ac:dyDescent="0.15">
      <c r="C31" s="12" t="s">
        <v>251</v>
      </c>
      <c r="D31" s="12" t="s">
        <v>245</v>
      </c>
      <c r="E31" s="12" t="s">
        <v>252</v>
      </c>
      <c r="F31" s="28" t="s">
        <v>170</v>
      </c>
      <c r="G31" s="15">
        <v>155.1</v>
      </c>
      <c r="H31" s="36">
        <f>TRUNC(단가조사!G40*옵션!$D$11)</f>
        <v>826</v>
      </c>
      <c r="I31" s="36"/>
      <c r="J31" s="36"/>
      <c r="K31" s="36"/>
      <c r="L31" s="36">
        <f t="shared" si="0"/>
        <v>826</v>
      </c>
      <c r="M31" s="15"/>
    </row>
    <row r="32" spans="3:13" ht="21.6" customHeight="1" x14ac:dyDescent="0.15">
      <c r="C32" s="12" t="s">
        <v>253</v>
      </c>
      <c r="D32" s="12" t="s">
        <v>254</v>
      </c>
      <c r="E32" s="12" t="s">
        <v>255</v>
      </c>
      <c r="F32" s="28" t="s">
        <v>170</v>
      </c>
      <c r="G32" s="15">
        <v>7.7</v>
      </c>
      <c r="H32" s="36">
        <f>TRUNC(단가조사!G41*옵션!$D$11)</f>
        <v>2090</v>
      </c>
      <c r="I32" s="36"/>
      <c r="J32" s="36"/>
      <c r="K32" s="36"/>
      <c r="L32" s="36">
        <f t="shared" si="0"/>
        <v>2090</v>
      </c>
      <c r="M32" s="15"/>
    </row>
    <row r="33" spans="3:13" ht="21.6" customHeight="1" x14ac:dyDescent="0.15">
      <c r="C33" s="12" t="s">
        <v>257</v>
      </c>
      <c r="D33" s="12" t="s">
        <v>258</v>
      </c>
      <c r="E33" s="12" t="s">
        <v>259</v>
      </c>
      <c r="F33" s="28" t="s">
        <v>170</v>
      </c>
      <c r="G33" s="15">
        <v>7.35</v>
      </c>
      <c r="H33" s="36">
        <f>TRUNC(단가조사!G44*옵션!$D$11)</f>
        <v>9566</v>
      </c>
      <c r="I33" s="36"/>
      <c r="J33" s="36"/>
      <c r="K33" s="36"/>
      <c r="L33" s="36">
        <f t="shared" si="0"/>
        <v>9566</v>
      </c>
      <c r="M33" s="15"/>
    </row>
    <row r="34" spans="3:13" ht="21.6" customHeight="1" x14ac:dyDescent="0.15">
      <c r="C34" s="12" t="s">
        <v>261</v>
      </c>
      <c r="D34" s="12" t="s">
        <v>262</v>
      </c>
      <c r="E34" s="12" t="s">
        <v>263</v>
      </c>
      <c r="F34" s="28" t="s">
        <v>176</v>
      </c>
      <c r="G34" s="15">
        <v>2</v>
      </c>
      <c r="H34" s="36">
        <f>TRUNC(단가조사!G45*옵션!$D$11)</f>
        <v>2440</v>
      </c>
      <c r="I34" s="36"/>
      <c r="J34" s="36"/>
      <c r="K34" s="36"/>
      <c r="L34" s="36">
        <f t="shared" si="0"/>
        <v>2440</v>
      </c>
      <c r="M34" s="15"/>
    </row>
    <row r="35" spans="3:13" ht="21.6" customHeight="1" x14ac:dyDescent="0.15">
      <c r="C35" s="12" t="s">
        <v>266</v>
      </c>
      <c r="D35" s="12" t="s">
        <v>267</v>
      </c>
      <c r="E35" s="12" t="s">
        <v>268</v>
      </c>
      <c r="F35" s="28" t="s">
        <v>176</v>
      </c>
      <c r="G35" s="15">
        <v>3</v>
      </c>
      <c r="H35" s="36">
        <f>TRUNC(단가조사!G46*옵션!$D$11)</f>
        <v>1411</v>
      </c>
      <c r="I35" s="36"/>
      <c r="J35" s="36"/>
      <c r="K35" s="36"/>
      <c r="L35" s="36">
        <f t="shared" si="0"/>
        <v>1411</v>
      </c>
      <c r="M35" s="15"/>
    </row>
    <row r="36" spans="3:13" ht="21.6" customHeight="1" x14ac:dyDescent="0.15">
      <c r="C36" s="12" t="s">
        <v>270</v>
      </c>
      <c r="D36" s="12" t="s">
        <v>271</v>
      </c>
      <c r="E36" s="12" t="s">
        <v>268</v>
      </c>
      <c r="F36" s="28" t="s">
        <v>176</v>
      </c>
      <c r="G36" s="15">
        <v>2</v>
      </c>
      <c r="H36" s="36">
        <f>TRUNC(단가조사!G47*옵션!$D$11)</f>
        <v>2163</v>
      </c>
      <c r="I36" s="36"/>
      <c r="J36" s="36"/>
      <c r="K36" s="36"/>
      <c r="L36" s="36">
        <f t="shared" ref="L36:L67" si="1">SUM(H36,I36,J36)</f>
        <v>2163</v>
      </c>
      <c r="M36" s="15"/>
    </row>
    <row r="37" spans="3:13" ht="21.6" customHeight="1" x14ac:dyDescent="0.15">
      <c r="C37" s="12" t="s">
        <v>272</v>
      </c>
      <c r="D37" s="12" t="s">
        <v>273</v>
      </c>
      <c r="E37" s="12" t="s">
        <v>274</v>
      </c>
      <c r="F37" s="28" t="s">
        <v>176</v>
      </c>
      <c r="G37" s="15">
        <v>2</v>
      </c>
      <c r="H37" s="36">
        <f>TRUNC(단가조사!G48*옵션!$D$11)</f>
        <v>4089</v>
      </c>
      <c r="I37" s="36"/>
      <c r="J37" s="36"/>
      <c r="K37" s="36"/>
      <c r="L37" s="36">
        <f t="shared" si="1"/>
        <v>4089</v>
      </c>
      <c r="M37" s="15"/>
    </row>
    <row r="38" spans="3:13" ht="21.6" customHeight="1" x14ac:dyDescent="0.15">
      <c r="C38" s="12" t="s">
        <v>277</v>
      </c>
      <c r="D38" s="12" t="s">
        <v>278</v>
      </c>
      <c r="E38" s="12" t="s">
        <v>279</v>
      </c>
      <c r="F38" s="28" t="s">
        <v>280</v>
      </c>
      <c r="G38" s="15">
        <v>1</v>
      </c>
      <c r="H38" s="36">
        <f>TRUNC(단가조사!G49*옵션!$D$11)</f>
        <v>72300</v>
      </c>
      <c r="I38" s="36"/>
      <c r="J38" s="36"/>
      <c r="K38" s="36"/>
      <c r="L38" s="36">
        <f t="shared" si="1"/>
        <v>72300</v>
      </c>
      <c r="M38" s="15"/>
    </row>
    <row r="39" spans="3:13" ht="21.6" customHeight="1" x14ac:dyDescent="0.15">
      <c r="C39" s="12" t="s">
        <v>283</v>
      </c>
      <c r="D39" s="12" t="s">
        <v>284</v>
      </c>
      <c r="E39" s="12" t="s">
        <v>285</v>
      </c>
      <c r="F39" s="28" t="s">
        <v>176</v>
      </c>
      <c r="G39" s="15">
        <v>8</v>
      </c>
      <c r="H39" s="36">
        <f>TRUNC(단가조사!G50*옵션!$D$11)</f>
        <v>299</v>
      </c>
      <c r="I39" s="36"/>
      <c r="J39" s="36"/>
      <c r="K39" s="36"/>
      <c r="L39" s="36">
        <f t="shared" si="1"/>
        <v>299</v>
      </c>
      <c r="M39" s="15"/>
    </row>
    <row r="40" spans="3:13" ht="21.6" customHeight="1" x14ac:dyDescent="0.15">
      <c r="C40" s="12" t="s">
        <v>288</v>
      </c>
      <c r="D40" s="12" t="s">
        <v>289</v>
      </c>
      <c r="E40" s="12" t="s">
        <v>290</v>
      </c>
      <c r="F40" s="28" t="s">
        <v>176</v>
      </c>
      <c r="G40" s="15">
        <v>2</v>
      </c>
      <c r="H40" s="36">
        <f>TRUNC(단가조사!G51*옵션!$D$11)</f>
        <v>101</v>
      </c>
      <c r="I40" s="36"/>
      <c r="J40" s="36"/>
      <c r="K40" s="36"/>
      <c r="L40" s="36">
        <f t="shared" si="1"/>
        <v>101</v>
      </c>
      <c r="M40" s="15"/>
    </row>
    <row r="41" spans="3:13" ht="21.6" customHeight="1" x14ac:dyDescent="0.15">
      <c r="C41" s="12" t="s">
        <v>291</v>
      </c>
      <c r="D41" s="12" t="s">
        <v>292</v>
      </c>
      <c r="E41" s="12" t="s">
        <v>293</v>
      </c>
      <c r="F41" s="28" t="s">
        <v>176</v>
      </c>
      <c r="G41" s="15">
        <v>2</v>
      </c>
      <c r="H41" s="36">
        <f>TRUNC(단가조사!G52*옵션!$D$11)</f>
        <v>270</v>
      </c>
      <c r="I41" s="36"/>
      <c r="J41" s="36"/>
      <c r="K41" s="36"/>
      <c r="L41" s="36">
        <f t="shared" si="1"/>
        <v>270</v>
      </c>
      <c r="M41" s="15"/>
    </row>
    <row r="42" spans="3:13" ht="21.6" customHeight="1" x14ac:dyDescent="0.15">
      <c r="C42" s="12" t="s">
        <v>295</v>
      </c>
      <c r="D42" s="12" t="s">
        <v>296</v>
      </c>
      <c r="E42" s="12" t="s">
        <v>297</v>
      </c>
      <c r="F42" s="28" t="s">
        <v>176</v>
      </c>
      <c r="G42" s="15">
        <v>4</v>
      </c>
      <c r="H42" s="36">
        <f>TRUNC(단가조사!G53*옵션!$D$11)</f>
        <v>28</v>
      </c>
      <c r="I42" s="36"/>
      <c r="J42" s="36"/>
      <c r="K42" s="36"/>
      <c r="L42" s="36">
        <f t="shared" si="1"/>
        <v>28</v>
      </c>
      <c r="M42" s="15"/>
    </row>
    <row r="43" spans="3:13" ht="21.6" customHeight="1" x14ac:dyDescent="0.15">
      <c r="C43" s="12" t="s">
        <v>299</v>
      </c>
      <c r="D43" s="12" t="s">
        <v>300</v>
      </c>
      <c r="E43" s="12" t="s">
        <v>301</v>
      </c>
      <c r="F43" s="28" t="s">
        <v>212</v>
      </c>
      <c r="G43" s="15">
        <v>6</v>
      </c>
      <c r="H43" s="36">
        <f>TRUNC(단가조사!G54*옵션!$D$11)</f>
        <v>10</v>
      </c>
      <c r="I43" s="36"/>
      <c r="J43" s="36"/>
      <c r="K43" s="36"/>
      <c r="L43" s="36">
        <f t="shared" si="1"/>
        <v>10</v>
      </c>
      <c r="M43" s="15"/>
    </row>
    <row r="44" spans="3:13" ht="21.6" customHeight="1" x14ac:dyDescent="0.15">
      <c r="C44" s="12" t="s">
        <v>302</v>
      </c>
      <c r="D44" s="12" t="s">
        <v>303</v>
      </c>
      <c r="E44" s="12" t="s">
        <v>304</v>
      </c>
      <c r="F44" s="28" t="s">
        <v>176</v>
      </c>
      <c r="G44" s="15">
        <v>2</v>
      </c>
      <c r="H44" s="36">
        <f>TRUNC(단가조사!G55*옵션!$D$11)</f>
        <v>350000</v>
      </c>
      <c r="I44" s="36"/>
      <c r="J44" s="36"/>
      <c r="K44" s="36"/>
      <c r="L44" s="36">
        <f t="shared" si="1"/>
        <v>350000</v>
      </c>
      <c r="M44" s="15"/>
    </row>
    <row r="45" spans="3:13" ht="21.6" customHeight="1" x14ac:dyDescent="0.15">
      <c r="C45" s="12" t="s">
        <v>306</v>
      </c>
      <c r="D45" s="12" t="s">
        <v>307</v>
      </c>
      <c r="E45" s="12" t="s">
        <v>308</v>
      </c>
      <c r="F45" s="28" t="s">
        <v>309</v>
      </c>
      <c r="G45" s="15">
        <v>12</v>
      </c>
      <c r="H45" s="36">
        <f>TRUNC(단가조사!G56*옵션!$D$11)</f>
        <v>0</v>
      </c>
      <c r="I45" s="36"/>
      <c r="J45" s="36"/>
      <c r="K45" s="36"/>
      <c r="L45" s="36">
        <f t="shared" si="1"/>
        <v>0</v>
      </c>
      <c r="M45" s="15"/>
    </row>
    <row r="46" spans="3:13" ht="21.6" customHeight="1" x14ac:dyDescent="0.15">
      <c r="C46" s="12" t="s">
        <v>310</v>
      </c>
      <c r="D46" s="12" t="s">
        <v>311</v>
      </c>
      <c r="E46" s="12" t="s">
        <v>312</v>
      </c>
      <c r="F46" s="28" t="s">
        <v>313</v>
      </c>
      <c r="G46" s="15">
        <v>0.28000000000000003</v>
      </c>
      <c r="H46" s="36">
        <f>TRUNC(단가조사!G57*옵션!$D$11)</f>
        <v>22500</v>
      </c>
      <c r="I46" s="36"/>
      <c r="J46" s="36"/>
      <c r="K46" s="36"/>
      <c r="L46" s="36">
        <f t="shared" si="1"/>
        <v>22500</v>
      </c>
      <c r="M46" s="15"/>
    </row>
    <row r="47" spans="3:13" ht="21.6" customHeight="1" x14ac:dyDescent="0.15">
      <c r="C47" s="12" t="s">
        <v>315</v>
      </c>
      <c r="D47" s="12" t="s">
        <v>316</v>
      </c>
      <c r="E47" s="12" t="s">
        <v>317</v>
      </c>
      <c r="F47" s="28" t="s">
        <v>318</v>
      </c>
      <c r="G47" s="15">
        <v>1</v>
      </c>
      <c r="H47" s="36">
        <f>TRUNC(단가조사!G60*옵션!$D$11)</f>
        <v>1168000</v>
      </c>
      <c r="I47" s="36"/>
      <c r="J47" s="36"/>
      <c r="K47" s="36"/>
      <c r="L47" s="36">
        <f t="shared" si="1"/>
        <v>1168000</v>
      </c>
      <c r="M47" s="15"/>
    </row>
    <row r="48" spans="3:13" ht="21.6" customHeight="1" x14ac:dyDescent="0.15">
      <c r="C48" s="12" t="s">
        <v>319</v>
      </c>
      <c r="D48" s="12" t="s">
        <v>320</v>
      </c>
      <c r="E48" s="12" t="s">
        <v>321</v>
      </c>
      <c r="F48" s="28" t="s">
        <v>212</v>
      </c>
      <c r="G48" s="15">
        <v>2</v>
      </c>
      <c r="H48" s="36">
        <f>TRUNC(단가조사!G62*옵션!$D$11)</f>
        <v>77000</v>
      </c>
      <c r="I48" s="36"/>
      <c r="J48" s="36"/>
      <c r="K48" s="36"/>
      <c r="L48" s="36">
        <f t="shared" si="1"/>
        <v>77000</v>
      </c>
      <c r="M48" s="15"/>
    </row>
    <row r="49" spans="3:13" ht="21.6" customHeight="1" x14ac:dyDescent="0.15">
      <c r="C49" s="12" t="s">
        <v>323</v>
      </c>
      <c r="D49" s="12" t="s">
        <v>324</v>
      </c>
      <c r="E49" s="12" t="s">
        <v>325</v>
      </c>
      <c r="F49" s="28" t="s">
        <v>176</v>
      </c>
      <c r="G49" s="15">
        <v>12</v>
      </c>
      <c r="H49" s="36">
        <f>TRUNC(단가조사!G63*옵션!$D$11)</f>
        <v>21000</v>
      </c>
      <c r="I49" s="36"/>
      <c r="J49" s="36"/>
      <c r="K49" s="36"/>
      <c r="L49" s="36">
        <f t="shared" si="1"/>
        <v>21000</v>
      </c>
      <c r="M49" s="15"/>
    </row>
    <row r="50" spans="3:13" ht="21.6" customHeight="1" x14ac:dyDescent="0.15">
      <c r="C50" s="12" t="s">
        <v>329</v>
      </c>
      <c r="D50" s="12" t="s">
        <v>330</v>
      </c>
      <c r="E50" s="12" t="s">
        <v>331</v>
      </c>
      <c r="F50" s="28" t="s">
        <v>176</v>
      </c>
      <c r="G50" s="15">
        <v>10</v>
      </c>
      <c r="H50" s="36">
        <f>TRUNC(단가조사!G64*옵션!$D$11)</f>
        <v>0</v>
      </c>
      <c r="I50" s="36"/>
      <c r="J50" s="36"/>
      <c r="K50" s="36"/>
      <c r="L50" s="36">
        <f t="shared" si="1"/>
        <v>0</v>
      </c>
      <c r="M50" s="15"/>
    </row>
    <row r="51" spans="3:13" ht="21.6" customHeight="1" x14ac:dyDescent="0.15">
      <c r="C51" s="12" t="s">
        <v>332</v>
      </c>
      <c r="D51" s="12" t="s">
        <v>330</v>
      </c>
      <c r="E51" s="12" t="s">
        <v>250</v>
      </c>
      <c r="F51" s="28" t="s">
        <v>170</v>
      </c>
      <c r="G51" s="15">
        <v>68</v>
      </c>
      <c r="H51" s="36">
        <f>TRUNC(단가조사!G65*옵션!$D$11)</f>
        <v>0</v>
      </c>
      <c r="I51" s="36"/>
      <c r="J51" s="36"/>
      <c r="K51" s="36"/>
      <c r="L51" s="36">
        <f t="shared" si="1"/>
        <v>0</v>
      </c>
      <c r="M51" s="15"/>
    </row>
    <row r="52" spans="3:13" ht="21.6" customHeight="1" x14ac:dyDescent="0.15">
      <c r="C52" s="12" t="s">
        <v>333</v>
      </c>
      <c r="D52" s="12" t="s">
        <v>330</v>
      </c>
      <c r="E52" s="12" t="s">
        <v>252</v>
      </c>
      <c r="F52" s="28" t="s">
        <v>170</v>
      </c>
      <c r="G52" s="15">
        <v>378</v>
      </c>
      <c r="H52" s="36">
        <f>TRUNC(단가조사!G66*옵션!$D$11)</f>
        <v>0</v>
      </c>
      <c r="I52" s="36"/>
      <c r="J52" s="36"/>
      <c r="K52" s="36"/>
      <c r="L52" s="36">
        <f t="shared" si="1"/>
        <v>0</v>
      </c>
      <c r="M52" s="15"/>
    </row>
    <row r="53" spans="3:13" ht="21.6" customHeight="1" x14ac:dyDescent="0.15">
      <c r="C53" s="12" t="s">
        <v>334</v>
      </c>
      <c r="D53" s="12" t="s">
        <v>330</v>
      </c>
      <c r="E53" s="12" t="s">
        <v>335</v>
      </c>
      <c r="F53" s="28" t="s">
        <v>176</v>
      </c>
      <c r="G53" s="15">
        <v>2</v>
      </c>
      <c r="H53" s="36">
        <f>TRUNC(단가조사!G67*옵션!$D$11)</f>
        <v>0</v>
      </c>
      <c r="I53" s="36"/>
      <c r="J53" s="36"/>
      <c r="K53" s="36"/>
      <c r="L53" s="36">
        <f t="shared" si="1"/>
        <v>0</v>
      </c>
      <c r="M53" s="15"/>
    </row>
    <row r="54" spans="3:13" ht="21.6" customHeight="1" x14ac:dyDescent="0.15">
      <c r="C54" s="12" t="s">
        <v>336</v>
      </c>
      <c r="D54" s="12" t="s">
        <v>330</v>
      </c>
      <c r="E54" s="12" t="s">
        <v>337</v>
      </c>
      <c r="F54" s="28" t="s">
        <v>176</v>
      </c>
      <c r="G54" s="15">
        <v>4</v>
      </c>
      <c r="H54" s="36">
        <f>TRUNC(단가조사!G68*옵션!$D$11)</f>
        <v>0</v>
      </c>
      <c r="I54" s="36"/>
      <c r="J54" s="36"/>
      <c r="K54" s="36"/>
      <c r="L54" s="36">
        <f t="shared" si="1"/>
        <v>0</v>
      </c>
      <c r="M54" s="15"/>
    </row>
    <row r="55" spans="3:13" ht="21.6" customHeight="1" x14ac:dyDescent="0.15">
      <c r="C55" s="12" t="s">
        <v>338</v>
      </c>
      <c r="D55" s="12" t="s">
        <v>339</v>
      </c>
      <c r="E55" s="12" t="s">
        <v>340</v>
      </c>
      <c r="F55" s="28" t="s">
        <v>341</v>
      </c>
      <c r="G55" s="15">
        <v>5.5</v>
      </c>
      <c r="H55" s="36">
        <f>단가조사!H69</f>
        <v>0</v>
      </c>
      <c r="I55" s="36">
        <f>단가조사!J69</f>
        <v>0</v>
      </c>
      <c r="J55" s="36">
        <f>단가조사!L69</f>
        <v>472</v>
      </c>
      <c r="K55" s="36"/>
      <c r="L55" s="36">
        <f t="shared" si="1"/>
        <v>472</v>
      </c>
      <c r="M55" s="15" t="s">
        <v>361</v>
      </c>
    </row>
    <row r="56" spans="3:13" ht="21.6" customHeight="1" x14ac:dyDescent="0.15">
      <c r="C56" s="12" t="s">
        <v>345</v>
      </c>
      <c r="D56" s="12" t="s">
        <v>346</v>
      </c>
      <c r="E56" s="12" t="s">
        <v>347</v>
      </c>
      <c r="F56" s="28" t="s">
        <v>348</v>
      </c>
      <c r="G56" s="15">
        <v>21.555</v>
      </c>
      <c r="H56" s="36"/>
      <c r="I56" s="36">
        <f>TRUNC(단가조사!G70)</f>
        <v>273676</v>
      </c>
      <c r="J56" s="36"/>
      <c r="K56" s="36"/>
      <c r="L56" s="36">
        <f t="shared" si="1"/>
        <v>273676</v>
      </c>
      <c r="M56" s="15"/>
    </row>
    <row r="57" spans="3:13" ht="21.6" customHeight="1" x14ac:dyDescent="0.15">
      <c r="C57" s="12" t="s">
        <v>349</v>
      </c>
      <c r="D57" s="12" t="s">
        <v>346</v>
      </c>
      <c r="E57" s="12" t="s">
        <v>350</v>
      </c>
      <c r="F57" s="28" t="s">
        <v>348</v>
      </c>
      <c r="G57" s="15">
        <v>0.34300000000000003</v>
      </c>
      <c r="H57" s="36"/>
      <c r="I57" s="36">
        <f>TRUNC(단가조사!G71)</f>
        <v>304156</v>
      </c>
      <c r="J57" s="36"/>
      <c r="K57" s="36"/>
      <c r="L57" s="36">
        <f t="shared" si="1"/>
        <v>304156</v>
      </c>
      <c r="M57" s="15"/>
    </row>
    <row r="58" spans="3:13" ht="21.6" customHeight="1" x14ac:dyDescent="0.15">
      <c r="C58" s="12" t="s">
        <v>351</v>
      </c>
      <c r="D58" s="12" t="s">
        <v>346</v>
      </c>
      <c r="E58" s="12" t="s">
        <v>352</v>
      </c>
      <c r="F58" s="28" t="s">
        <v>348</v>
      </c>
      <c r="G58" s="15">
        <v>0.42</v>
      </c>
      <c r="H58" s="36"/>
      <c r="I58" s="36">
        <f>TRUNC(단가조사!G72)</f>
        <v>315528</v>
      </c>
      <c r="J58" s="36"/>
      <c r="K58" s="36"/>
      <c r="L58" s="36">
        <f t="shared" si="1"/>
        <v>315528</v>
      </c>
      <c r="M58" s="15"/>
    </row>
    <row r="59" spans="3:13" ht="21.6" customHeight="1" x14ac:dyDescent="0.15">
      <c r="C59" s="12" t="s">
        <v>353</v>
      </c>
      <c r="D59" s="12" t="s">
        <v>346</v>
      </c>
      <c r="E59" s="12" t="s">
        <v>354</v>
      </c>
      <c r="F59" s="28" t="s">
        <v>348</v>
      </c>
      <c r="G59" s="15">
        <v>2.61</v>
      </c>
      <c r="H59" s="36"/>
      <c r="I59" s="36">
        <f>TRUNC(단가조사!G73)</f>
        <v>172068</v>
      </c>
      <c r="J59" s="36"/>
      <c r="K59" s="36"/>
      <c r="L59" s="36">
        <f t="shared" si="1"/>
        <v>172068</v>
      </c>
      <c r="M59" s="15"/>
    </row>
    <row r="60" spans="3:13" ht="21.6" customHeight="1" x14ac:dyDescent="0.15">
      <c r="C60" s="12" t="s">
        <v>355</v>
      </c>
      <c r="D60" s="12" t="s">
        <v>346</v>
      </c>
      <c r="E60" s="12" t="s">
        <v>356</v>
      </c>
      <c r="F60" s="28" t="s">
        <v>348</v>
      </c>
      <c r="G60" s="15">
        <v>1.33</v>
      </c>
      <c r="H60" s="36"/>
      <c r="I60" s="36">
        <f>TRUNC(단가조사!G74)</f>
        <v>222306</v>
      </c>
      <c r="J60" s="36"/>
      <c r="K60" s="36"/>
      <c r="L60" s="36">
        <f t="shared" si="1"/>
        <v>222306</v>
      </c>
      <c r="M60" s="15"/>
    </row>
    <row r="61" spans="3:13" ht="21.6" customHeight="1" x14ac:dyDescent="0.15">
      <c r="C61" s="12"/>
      <c r="D61" s="12"/>
      <c r="E61" s="12"/>
      <c r="F61" s="28"/>
      <c r="G61" s="15"/>
      <c r="H61" s="36"/>
      <c r="I61" s="36"/>
      <c r="J61" s="36"/>
      <c r="K61" s="36"/>
      <c r="L61" s="36">
        <f t="shared" si="1"/>
        <v>0</v>
      </c>
      <c r="M61" s="15"/>
    </row>
    <row r="62" spans="3:13" ht="21.6" customHeight="1" x14ac:dyDescent="0.15">
      <c r="C62" s="12"/>
      <c r="D62" s="12"/>
      <c r="E62" s="12"/>
      <c r="F62" s="28"/>
      <c r="G62" s="15"/>
      <c r="H62" s="36"/>
      <c r="I62" s="36"/>
      <c r="J62" s="36"/>
      <c r="K62" s="36"/>
      <c r="L62" s="36">
        <f t="shared" si="1"/>
        <v>0</v>
      </c>
      <c r="M62" s="15"/>
    </row>
    <row r="63" spans="3:13" ht="21.6" customHeight="1" x14ac:dyDescent="0.15">
      <c r="C63" s="12"/>
      <c r="D63" s="12"/>
      <c r="E63" s="12"/>
      <c r="F63" s="28"/>
      <c r="G63" s="15"/>
      <c r="H63" s="36"/>
      <c r="I63" s="36"/>
      <c r="J63" s="36"/>
      <c r="K63" s="36"/>
      <c r="L63" s="36">
        <f t="shared" si="1"/>
        <v>0</v>
      </c>
      <c r="M63" s="15"/>
    </row>
    <row r="64" spans="3:13" ht="21.6" customHeight="1" x14ac:dyDescent="0.15">
      <c r="C64" s="12"/>
      <c r="D64" s="12"/>
      <c r="E64" s="12"/>
      <c r="F64" s="28"/>
      <c r="G64" s="15"/>
      <c r="H64" s="36"/>
      <c r="I64" s="36"/>
      <c r="J64" s="36"/>
      <c r="K64" s="36"/>
      <c r="L64" s="36">
        <f t="shared" si="1"/>
        <v>0</v>
      </c>
      <c r="M64" s="15"/>
    </row>
    <row r="65" spans="3:13" ht="21.6" customHeight="1" x14ac:dyDescent="0.15">
      <c r="C65" s="12"/>
      <c r="D65" s="12"/>
      <c r="E65" s="12"/>
      <c r="F65" s="28"/>
      <c r="G65" s="15"/>
      <c r="H65" s="36"/>
      <c r="I65" s="36"/>
      <c r="J65" s="36"/>
      <c r="K65" s="36"/>
      <c r="L65" s="36">
        <f t="shared" si="1"/>
        <v>0</v>
      </c>
      <c r="M65" s="15"/>
    </row>
    <row r="66" spans="3:13" ht="21.6" customHeight="1" x14ac:dyDescent="0.15">
      <c r="C66" s="12"/>
      <c r="D66" s="12"/>
      <c r="E66" s="12"/>
      <c r="F66" s="28"/>
      <c r="G66" s="15"/>
      <c r="H66" s="36"/>
      <c r="I66" s="36"/>
      <c r="J66" s="36"/>
      <c r="K66" s="36"/>
      <c r="L66" s="36">
        <f t="shared" si="1"/>
        <v>0</v>
      </c>
      <c r="M66" s="15"/>
    </row>
    <row r="67" spans="3:13" ht="21.6" customHeight="1" x14ac:dyDescent="0.15">
      <c r="C67" s="12"/>
      <c r="D67" s="12"/>
      <c r="E67" s="12"/>
      <c r="F67" s="28"/>
      <c r="G67" s="15"/>
      <c r="H67" s="36"/>
      <c r="I67" s="36"/>
      <c r="J67" s="36"/>
      <c r="K67" s="36"/>
      <c r="L67" s="36">
        <f t="shared" si="1"/>
        <v>0</v>
      </c>
      <c r="M67" s="15"/>
    </row>
    <row r="68" spans="3:13" ht="21.6" customHeight="1" x14ac:dyDescent="0.15">
      <c r="C68" s="12"/>
      <c r="D68" s="12"/>
      <c r="E68" s="12"/>
      <c r="F68" s="28"/>
      <c r="G68" s="15"/>
      <c r="H68" s="36"/>
      <c r="I68" s="36"/>
      <c r="J68" s="36"/>
      <c r="K68" s="36"/>
      <c r="L68" s="36">
        <f t="shared" ref="L68:L81" si="2">SUM(H68,I68,J68)</f>
        <v>0</v>
      </c>
      <c r="M68" s="15"/>
    </row>
    <row r="69" spans="3:13" ht="21.6" customHeight="1" x14ac:dyDescent="0.15">
      <c r="C69" s="12"/>
      <c r="D69" s="12"/>
      <c r="E69" s="12"/>
      <c r="F69" s="28"/>
      <c r="G69" s="15"/>
      <c r="H69" s="36"/>
      <c r="I69" s="36"/>
      <c r="J69" s="36"/>
      <c r="K69" s="36"/>
      <c r="L69" s="36">
        <f t="shared" si="2"/>
        <v>0</v>
      </c>
      <c r="M69" s="15"/>
    </row>
    <row r="70" spans="3:13" ht="21.6" customHeight="1" x14ac:dyDescent="0.15">
      <c r="C70" s="12"/>
      <c r="D70" s="12"/>
      <c r="E70" s="12"/>
      <c r="F70" s="28"/>
      <c r="G70" s="15"/>
      <c r="H70" s="36"/>
      <c r="I70" s="36"/>
      <c r="J70" s="36"/>
      <c r="K70" s="36"/>
      <c r="L70" s="36">
        <f t="shared" si="2"/>
        <v>0</v>
      </c>
      <c r="M70" s="15"/>
    </row>
    <row r="71" spans="3:13" ht="21.6" customHeight="1" x14ac:dyDescent="0.15">
      <c r="C71" s="12"/>
      <c r="D71" s="12"/>
      <c r="E71" s="12"/>
      <c r="F71" s="28"/>
      <c r="G71" s="15"/>
      <c r="H71" s="36"/>
      <c r="I71" s="36"/>
      <c r="J71" s="36"/>
      <c r="K71" s="36"/>
      <c r="L71" s="36">
        <f t="shared" si="2"/>
        <v>0</v>
      </c>
      <c r="M71" s="15"/>
    </row>
    <row r="72" spans="3:13" ht="21.6" customHeight="1" x14ac:dyDescent="0.15">
      <c r="C72" s="12"/>
      <c r="D72" s="12"/>
      <c r="E72" s="12"/>
      <c r="F72" s="28"/>
      <c r="G72" s="15"/>
      <c r="H72" s="36"/>
      <c r="I72" s="36"/>
      <c r="J72" s="36"/>
      <c r="K72" s="36"/>
      <c r="L72" s="36">
        <f t="shared" si="2"/>
        <v>0</v>
      </c>
      <c r="M72" s="15"/>
    </row>
    <row r="73" spans="3:13" ht="21.6" customHeight="1" x14ac:dyDescent="0.15">
      <c r="C73" s="12"/>
      <c r="D73" s="12"/>
      <c r="E73" s="12"/>
      <c r="F73" s="28"/>
      <c r="G73" s="15"/>
      <c r="H73" s="36"/>
      <c r="I73" s="36"/>
      <c r="J73" s="36"/>
      <c r="K73" s="36"/>
      <c r="L73" s="36">
        <f t="shared" si="2"/>
        <v>0</v>
      </c>
      <c r="M73" s="15"/>
    </row>
    <row r="74" spans="3:13" ht="21.6" customHeight="1" x14ac:dyDescent="0.15">
      <c r="C74" s="12"/>
      <c r="D74" s="12"/>
      <c r="E74" s="12"/>
      <c r="F74" s="28"/>
      <c r="G74" s="15"/>
      <c r="H74" s="36"/>
      <c r="I74" s="36"/>
      <c r="J74" s="36"/>
      <c r="K74" s="36"/>
      <c r="L74" s="36">
        <f t="shared" si="2"/>
        <v>0</v>
      </c>
      <c r="M74" s="15"/>
    </row>
    <row r="75" spans="3:13" ht="21.6" customHeight="1" x14ac:dyDescent="0.15">
      <c r="C75" s="12"/>
      <c r="D75" s="12"/>
      <c r="E75" s="12"/>
      <c r="F75" s="28"/>
      <c r="G75" s="15"/>
      <c r="H75" s="36"/>
      <c r="I75" s="36"/>
      <c r="J75" s="36"/>
      <c r="K75" s="36"/>
      <c r="L75" s="36">
        <f t="shared" si="2"/>
        <v>0</v>
      </c>
      <c r="M75" s="15"/>
    </row>
    <row r="76" spans="3:13" ht="21.6" customHeight="1" x14ac:dyDescent="0.15">
      <c r="C76" s="12"/>
      <c r="D76" s="12"/>
      <c r="E76" s="12"/>
      <c r="F76" s="28"/>
      <c r="G76" s="15"/>
      <c r="H76" s="36"/>
      <c r="I76" s="36"/>
      <c r="J76" s="36"/>
      <c r="K76" s="36"/>
      <c r="L76" s="36">
        <f t="shared" si="2"/>
        <v>0</v>
      </c>
      <c r="M76" s="15"/>
    </row>
    <row r="77" spans="3:13" ht="21.6" customHeight="1" x14ac:dyDescent="0.15">
      <c r="C77" s="12"/>
      <c r="D77" s="12"/>
      <c r="E77" s="12"/>
      <c r="F77" s="28"/>
      <c r="G77" s="15"/>
      <c r="H77" s="36"/>
      <c r="I77" s="36"/>
      <c r="J77" s="36"/>
      <c r="K77" s="36"/>
      <c r="L77" s="36">
        <f t="shared" si="2"/>
        <v>0</v>
      </c>
      <c r="M77" s="15"/>
    </row>
    <row r="78" spans="3:13" ht="21.6" customHeight="1" x14ac:dyDescent="0.15">
      <c r="C78" s="12"/>
      <c r="D78" s="12"/>
      <c r="E78" s="12"/>
      <c r="F78" s="28"/>
      <c r="G78" s="15"/>
      <c r="H78" s="36"/>
      <c r="I78" s="36"/>
      <c r="J78" s="36"/>
      <c r="K78" s="36"/>
      <c r="L78" s="36">
        <f t="shared" si="2"/>
        <v>0</v>
      </c>
      <c r="M78" s="15"/>
    </row>
    <row r="79" spans="3:13" ht="21.6" customHeight="1" x14ac:dyDescent="0.15">
      <c r="C79" s="12"/>
      <c r="D79" s="12"/>
      <c r="E79" s="12"/>
      <c r="F79" s="28"/>
      <c r="G79" s="15"/>
      <c r="H79" s="36"/>
      <c r="I79" s="36"/>
      <c r="J79" s="36"/>
      <c r="K79" s="36"/>
      <c r="L79" s="36">
        <f t="shared" si="2"/>
        <v>0</v>
      </c>
      <c r="M79" s="15"/>
    </row>
    <row r="80" spans="3:13" ht="21.6" customHeight="1" x14ac:dyDescent="0.15">
      <c r="C80" s="12"/>
      <c r="D80" s="12"/>
      <c r="E80" s="12"/>
      <c r="F80" s="28"/>
      <c r="G80" s="15"/>
      <c r="H80" s="36"/>
      <c r="I80" s="36"/>
      <c r="J80" s="36"/>
      <c r="K80" s="36"/>
      <c r="L80" s="36">
        <f t="shared" si="2"/>
        <v>0</v>
      </c>
      <c r="M80" s="15"/>
    </row>
    <row r="81" spans="3:13" ht="21.6" customHeight="1" x14ac:dyDescent="0.15">
      <c r="C81" s="12"/>
      <c r="D81" s="12"/>
      <c r="E81" s="12"/>
      <c r="F81" s="28"/>
      <c r="G81" s="15"/>
      <c r="H81" s="36"/>
      <c r="I81" s="36"/>
      <c r="J81" s="36"/>
      <c r="K81" s="36"/>
      <c r="L81" s="36">
        <f t="shared" si="2"/>
        <v>0</v>
      </c>
      <c r="M81" s="15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77"/>
  <sheetViews>
    <sheetView view="pageBreakPreview" topLeftCell="D1" zoomScaleNormal="100" zoomScaleSheetLayoutView="100" workbookViewId="0">
      <pane ySplit="3" topLeftCell="A55" activePane="bottomLeft" state="frozen"/>
      <selection activeCell="E39" sqref="E39"/>
      <selection pane="bottomLeft" activeCell="H57" sqref="H57"/>
    </sheetView>
  </sheetViews>
  <sheetFormatPr defaultRowHeight="18.95" customHeight="1" x14ac:dyDescent="0.15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8" customWidth="1"/>
    <col min="7" max="7" width="11.109375" style="34" customWidth="1"/>
    <col min="8" max="8" width="9.88671875" style="33" customWidth="1"/>
    <col min="9" max="9" width="11.21875" style="1" hidden="1" customWidth="1"/>
    <col min="10" max="10" width="9.88671875" style="33" customWidth="1"/>
    <col min="11" max="11" width="5.44140625" style="7" customWidth="1"/>
    <col min="12" max="12" width="9.88671875" style="33" customWidth="1"/>
    <col min="13" max="13" width="5.44140625" style="7" customWidth="1"/>
    <col min="14" max="14" width="9.88671875" style="33" customWidth="1"/>
    <col min="15" max="15" width="5.44140625" style="7" customWidth="1"/>
    <col min="16" max="16" width="9.88671875" style="33" customWidth="1"/>
    <col min="17" max="17" width="5.44140625" style="7" customWidth="1"/>
    <col min="18" max="18" width="3" style="33" hidden="1" customWidth="1"/>
    <col min="19" max="19" width="4.88671875" style="7" hidden="1" customWidth="1"/>
    <col min="20" max="20" width="10.77734375" style="13" customWidth="1"/>
    <col min="21" max="16384" width="8.88671875" style="2"/>
  </cols>
  <sheetData>
    <row r="1" spans="1:20" ht="18.95" customHeight="1" x14ac:dyDescent="0.15">
      <c r="A1" s="13" t="s">
        <v>358</v>
      </c>
      <c r="B1" s="13" t="s">
        <v>359</v>
      </c>
      <c r="D1" s="112" t="s">
        <v>835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</row>
    <row r="2" spans="1:20" ht="18.95" customHeight="1" x14ac:dyDescent="0.15">
      <c r="A2" s="114" t="s">
        <v>56</v>
      </c>
      <c r="B2" s="114" t="s">
        <v>27</v>
      </c>
      <c r="C2" s="114" t="s">
        <v>23</v>
      </c>
      <c r="D2" s="115" t="s">
        <v>63</v>
      </c>
      <c r="E2" s="115" t="s">
        <v>64</v>
      </c>
      <c r="F2" s="115" t="s">
        <v>24</v>
      </c>
      <c r="G2" s="111" t="s">
        <v>65</v>
      </c>
      <c r="H2" s="54" t="s">
        <v>157</v>
      </c>
      <c r="I2" s="54"/>
      <c r="J2" s="115" t="s">
        <v>153</v>
      </c>
      <c r="K2" s="115"/>
      <c r="L2" s="115" t="s">
        <v>25</v>
      </c>
      <c r="M2" s="115"/>
      <c r="N2" s="115" t="s">
        <v>357</v>
      </c>
      <c r="O2" s="115"/>
      <c r="P2" s="115" t="s">
        <v>154</v>
      </c>
      <c r="Q2" s="115"/>
      <c r="R2" s="115" t="s">
        <v>155</v>
      </c>
      <c r="S2" s="115"/>
      <c r="T2" s="115" t="s">
        <v>117</v>
      </c>
    </row>
    <row r="3" spans="1:20" ht="18.95" customHeight="1" x14ac:dyDescent="0.15">
      <c r="A3" s="114"/>
      <c r="B3" s="114"/>
      <c r="C3" s="114"/>
      <c r="D3" s="116"/>
      <c r="E3" s="116"/>
      <c r="F3" s="116"/>
      <c r="G3" s="119"/>
      <c r="H3" s="60" t="s">
        <v>26</v>
      </c>
      <c r="I3" s="58" t="s">
        <v>22</v>
      </c>
      <c r="J3" s="60" t="s">
        <v>26</v>
      </c>
      <c r="K3" s="58" t="s">
        <v>66</v>
      </c>
      <c r="L3" s="60" t="s">
        <v>26</v>
      </c>
      <c r="M3" s="58" t="s">
        <v>67</v>
      </c>
      <c r="N3" s="60" t="s">
        <v>118</v>
      </c>
      <c r="O3" s="58" t="s">
        <v>67</v>
      </c>
      <c r="P3" s="60" t="s">
        <v>118</v>
      </c>
      <c r="Q3" s="58" t="s">
        <v>67</v>
      </c>
      <c r="R3" s="60" t="s">
        <v>118</v>
      </c>
      <c r="S3" s="58" t="s">
        <v>67</v>
      </c>
      <c r="T3" s="116"/>
    </row>
    <row r="4" spans="1:20" ht="18.95" customHeight="1" x14ac:dyDescent="0.15">
      <c r="C4" s="13" t="s">
        <v>167</v>
      </c>
      <c r="D4" s="52" t="s">
        <v>168</v>
      </c>
      <c r="E4" s="52" t="s">
        <v>169</v>
      </c>
      <c r="F4" s="10" t="s">
        <v>170</v>
      </c>
      <c r="G4" s="36">
        <v>5899</v>
      </c>
      <c r="H4" s="32">
        <v>5899</v>
      </c>
      <c r="I4" s="3"/>
      <c r="J4" s="32">
        <v>6940</v>
      </c>
      <c r="K4" s="11" t="s">
        <v>171</v>
      </c>
      <c r="L4" s="32">
        <v>8402</v>
      </c>
      <c r="M4" s="11" t="s">
        <v>172</v>
      </c>
      <c r="N4" s="32"/>
      <c r="O4" s="11"/>
      <c r="P4" s="32"/>
      <c r="Q4" s="11"/>
      <c r="R4" s="32"/>
      <c r="S4" s="11"/>
      <c r="T4" s="12"/>
    </row>
    <row r="5" spans="1:20" ht="18.95" customHeight="1" x14ac:dyDescent="0.15">
      <c r="D5" s="52" t="s">
        <v>168</v>
      </c>
      <c r="E5" s="52" t="s">
        <v>709</v>
      </c>
      <c r="F5" s="10" t="s">
        <v>170</v>
      </c>
      <c r="G5" s="36">
        <v>5134</v>
      </c>
      <c r="H5" s="32">
        <v>5134</v>
      </c>
      <c r="I5" s="3"/>
      <c r="J5" s="32">
        <v>6040</v>
      </c>
      <c r="K5" s="11" t="s">
        <v>171</v>
      </c>
      <c r="L5" s="32">
        <v>7306</v>
      </c>
      <c r="M5" s="11" t="s">
        <v>172</v>
      </c>
      <c r="N5" s="32"/>
      <c r="O5" s="11"/>
      <c r="P5" s="32"/>
      <c r="Q5" s="11"/>
      <c r="R5" s="32"/>
      <c r="S5" s="11"/>
      <c r="T5" s="12"/>
    </row>
    <row r="6" spans="1:20" ht="18.95" customHeight="1" x14ac:dyDescent="0.15">
      <c r="C6" s="13" t="s">
        <v>173</v>
      </c>
      <c r="D6" s="52" t="s">
        <v>174</v>
      </c>
      <c r="E6" s="52" t="s">
        <v>175</v>
      </c>
      <c r="F6" s="10" t="s">
        <v>176</v>
      </c>
      <c r="G6" s="36">
        <v>346</v>
      </c>
      <c r="H6" s="32">
        <v>407</v>
      </c>
      <c r="I6" s="3"/>
      <c r="J6" s="32"/>
      <c r="K6" s="11"/>
      <c r="L6" s="32">
        <v>346</v>
      </c>
      <c r="M6" s="11" t="s">
        <v>177</v>
      </c>
      <c r="N6" s="32"/>
      <c r="O6" s="11"/>
      <c r="P6" s="32"/>
      <c r="Q6" s="11"/>
      <c r="R6" s="32"/>
      <c r="S6" s="11"/>
      <c r="T6" s="12"/>
    </row>
    <row r="7" spans="1:20" ht="18.95" customHeight="1" x14ac:dyDescent="0.15">
      <c r="C7" s="13" t="s">
        <v>178</v>
      </c>
      <c r="D7" s="12" t="s">
        <v>174</v>
      </c>
      <c r="E7" s="12" t="s">
        <v>179</v>
      </c>
      <c r="F7" s="10" t="s">
        <v>176</v>
      </c>
      <c r="G7" s="36">
        <v>517</v>
      </c>
      <c r="H7" s="32">
        <v>600</v>
      </c>
      <c r="I7" s="3"/>
      <c r="J7" s="32"/>
      <c r="K7" s="11"/>
      <c r="L7" s="32">
        <v>517</v>
      </c>
      <c r="M7" s="11" t="s">
        <v>177</v>
      </c>
      <c r="N7" s="32"/>
      <c r="O7" s="11"/>
      <c r="P7" s="32"/>
      <c r="Q7" s="11"/>
      <c r="R7" s="32"/>
      <c r="S7" s="11"/>
      <c r="T7" s="12"/>
    </row>
    <row r="8" spans="1:20" ht="18.95" customHeight="1" x14ac:dyDescent="0.15">
      <c r="C8" s="13" t="s">
        <v>180</v>
      </c>
      <c r="D8" s="12" t="s">
        <v>174</v>
      </c>
      <c r="E8" s="12" t="s">
        <v>181</v>
      </c>
      <c r="F8" s="10" t="s">
        <v>170</v>
      </c>
      <c r="G8" s="36">
        <v>544</v>
      </c>
      <c r="H8" s="32">
        <v>690</v>
      </c>
      <c r="I8" s="3"/>
      <c r="J8" s="32"/>
      <c r="K8" s="11"/>
      <c r="L8" s="32">
        <v>544</v>
      </c>
      <c r="M8" s="11" t="s">
        <v>177</v>
      </c>
      <c r="N8" s="32"/>
      <c r="O8" s="11"/>
      <c r="P8" s="32"/>
      <c r="Q8" s="11"/>
      <c r="R8" s="32"/>
      <c r="S8" s="11"/>
      <c r="T8" s="12"/>
    </row>
    <row r="9" spans="1:20" ht="18.95" customHeight="1" x14ac:dyDescent="0.15">
      <c r="C9" s="13" t="s">
        <v>182</v>
      </c>
      <c r="D9" s="12" t="s">
        <v>174</v>
      </c>
      <c r="E9" s="12" t="s">
        <v>707</v>
      </c>
      <c r="F9" s="10" t="s">
        <v>170</v>
      </c>
      <c r="G9" s="36">
        <v>994</v>
      </c>
      <c r="H9" s="32">
        <v>994</v>
      </c>
      <c r="I9" s="3"/>
      <c r="J9" s="32"/>
      <c r="K9" s="11"/>
      <c r="L9" s="32">
        <v>1042</v>
      </c>
      <c r="M9" s="11" t="s">
        <v>177</v>
      </c>
      <c r="N9" s="32"/>
      <c r="O9" s="11"/>
      <c r="P9" s="32"/>
      <c r="Q9" s="11"/>
      <c r="R9" s="32"/>
      <c r="S9" s="11"/>
      <c r="T9" s="12"/>
    </row>
    <row r="10" spans="1:20" ht="18.95" customHeight="1" x14ac:dyDescent="0.15">
      <c r="D10" s="12" t="s">
        <v>174</v>
      </c>
      <c r="E10" s="12" t="s">
        <v>711</v>
      </c>
      <c r="F10" s="10" t="s">
        <v>170</v>
      </c>
      <c r="G10" s="36">
        <v>1380</v>
      </c>
      <c r="H10" s="32">
        <v>1965</v>
      </c>
      <c r="I10" s="3"/>
      <c r="J10" s="32"/>
      <c r="K10" s="11"/>
      <c r="L10" s="32"/>
      <c r="M10" s="11"/>
      <c r="N10" s="32">
        <v>1380</v>
      </c>
      <c r="O10" s="11" t="s">
        <v>712</v>
      </c>
      <c r="P10" s="32"/>
      <c r="Q10" s="11"/>
      <c r="R10" s="32"/>
      <c r="S10" s="11"/>
      <c r="T10" s="12"/>
    </row>
    <row r="11" spans="1:20" ht="18.95" customHeight="1" x14ac:dyDescent="0.15">
      <c r="D11" s="12" t="s">
        <v>174</v>
      </c>
      <c r="E11" s="12" t="s">
        <v>710</v>
      </c>
      <c r="F11" s="10" t="s">
        <v>170</v>
      </c>
      <c r="G11" s="36">
        <v>2710</v>
      </c>
      <c r="H11" s="32">
        <v>3821</v>
      </c>
      <c r="I11" s="3"/>
      <c r="J11" s="32"/>
      <c r="K11" s="11"/>
      <c r="L11" s="32"/>
      <c r="M11" s="11"/>
      <c r="N11" s="32">
        <v>2710</v>
      </c>
      <c r="O11" s="11" t="s">
        <v>712</v>
      </c>
      <c r="P11" s="32"/>
      <c r="Q11" s="11"/>
      <c r="R11" s="32"/>
      <c r="S11" s="11"/>
      <c r="T11" s="12"/>
    </row>
    <row r="12" spans="1:20" ht="18.95" customHeight="1" x14ac:dyDescent="0.15">
      <c r="D12" s="12" t="s">
        <v>713</v>
      </c>
      <c r="E12" s="12" t="s">
        <v>714</v>
      </c>
      <c r="F12" s="10" t="s">
        <v>212</v>
      </c>
      <c r="G12" s="36">
        <v>1000</v>
      </c>
      <c r="H12" s="32"/>
      <c r="I12" s="3"/>
      <c r="J12" s="32"/>
      <c r="K12" s="11"/>
      <c r="L12" s="32"/>
      <c r="M12" s="11"/>
      <c r="N12" s="32">
        <v>1000</v>
      </c>
      <c r="O12" s="11" t="s">
        <v>712</v>
      </c>
      <c r="P12" s="32"/>
      <c r="Q12" s="11"/>
      <c r="R12" s="32"/>
      <c r="S12" s="11"/>
      <c r="T12" s="12"/>
    </row>
    <row r="13" spans="1:20" ht="18.95" customHeight="1" x14ac:dyDescent="0.15">
      <c r="D13" s="12" t="s">
        <v>713</v>
      </c>
      <c r="E13" s="12" t="s">
        <v>715</v>
      </c>
      <c r="F13" s="10" t="s">
        <v>212</v>
      </c>
      <c r="G13" s="36">
        <v>1980</v>
      </c>
      <c r="H13" s="32"/>
      <c r="I13" s="3"/>
      <c r="J13" s="32"/>
      <c r="K13" s="11"/>
      <c r="L13" s="32"/>
      <c r="M13" s="11"/>
      <c r="N13" s="32">
        <v>1980</v>
      </c>
      <c r="O13" s="11" t="s">
        <v>712</v>
      </c>
      <c r="P13" s="32"/>
      <c r="Q13" s="11"/>
      <c r="R13" s="32"/>
      <c r="S13" s="11"/>
      <c r="T13" s="12"/>
    </row>
    <row r="14" spans="1:20" ht="18.95" customHeight="1" x14ac:dyDescent="0.15">
      <c r="C14" s="13" t="s">
        <v>184</v>
      </c>
      <c r="D14" s="12" t="s">
        <v>185</v>
      </c>
      <c r="E14" s="12" t="s">
        <v>186</v>
      </c>
      <c r="F14" s="10" t="s">
        <v>176</v>
      </c>
      <c r="G14" s="36">
        <v>5351</v>
      </c>
      <c r="H14" s="32">
        <v>5351</v>
      </c>
      <c r="I14" s="3"/>
      <c r="J14" s="32">
        <v>6030</v>
      </c>
      <c r="K14" s="11" t="s">
        <v>171</v>
      </c>
      <c r="L14" s="32">
        <v>6800</v>
      </c>
      <c r="M14" s="11" t="s">
        <v>187</v>
      </c>
      <c r="N14" s="32"/>
      <c r="O14" s="11"/>
      <c r="P14" s="32"/>
      <c r="Q14" s="11"/>
      <c r="R14" s="32"/>
      <c r="S14" s="11"/>
      <c r="T14" s="12"/>
    </row>
    <row r="15" spans="1:20" ht="18.95" customHeight="1" x14ac:dyDescent="0.15">
      <c r="C15" s="13" t="s">
        <v>188</v>
      </c>
      <c r="D15" s="12" t="s">
        <v>189</v>
      </c>
      <c r="E15" s="12" t="s">
        <v>190</v>
      </c>
      <c r="F15" s="10" t="s">
        <v>176</v>
      </c>
      <c r="G15" s="36">
        <v>638</v>
      </c>
      <c r="H15" s="32">
        <v>638</v>
      </c>
      <c r="I15" s="3"/>
      <c r="J15" s="32">
        <v>800</v>
      </c>
      <c r="K15" s="11" t="s">
        <v>191</v>
      </c>
      <c r="L15" s="32">
        <v>845</v>
      </c>
      <c r="M15" s="11" t="s">
        <v>192</v>
      </c>
      <c r="N15" s="32"/>
      <c r="O15" s="11"/>
      <c r="P15" s="32"/>
      <c r="Q15" s="11"/>
      <c r="R15" s="32"/>
      <c r="S15" s="11"/>
      <c r="T15" s="12"/>
    </row>
    <row r="16" spans="1:20" ht="18.95" customHeight="1" x14ac:dyDescent="0.15">
      <c r="C16" s="13" t="s">
        <v>193</v>
      </c>
      <c r="D16" s="12" t="s">
        <v>189</v>
      </c>
      <c r="E16" s="12" t="s">
        <v>194</v>
      </c>
      <c r="F16" s="10" t="s">
        <v>176</v>
      </c>
      <c r="G16" s="36">
        <v>973</v>
      </c>
      <c r="H16" s="32"/>
      <c r="I16" s="3"/>
      <c r="J16" s="32">
        <v>3100</v>
      </c>
      <c r="K16" s="11" t="s">
        <v>191</v>
      </c>
      <c r="L16" s="32">
        <v>973</v>
      </c>
      <c r="M16" s="11" t="s">
        <v>192</v>
      </c>
      <c r="N16" s="32"/>
      <c r="O16" s="11"/>
      <c r="P16" s="32"/>
      <c r="Q16" s="11"/>
      <c r="R16" s="32"/>
      <c r="S16" s="11"/>
      <c r="T16" s="12"/>
    </row>
    <row r="17" spans="3:20" ht="18.95" customHeight="1" x14ac:dyDescent="0.15">
      <c r="C17" s="13" t="s">
        <v>195</v>
      </c>
      <c r="D17" s="12" t="s">
        <v>196</v>
      </c>
      <c r="E17" s="12" t="s">
        <v>197</v>
      </c>
      <c r="F17" s="10" t="s">
        <v>176</v>
      </c>
      <c r="G17" s="36">
        <v>603</v>
      </c>
      <c r="H17" s="32">
        <v>603</v>
      </c>
      <c r="I17" s="3"/>
      <c r="J17" s="32">
        <v>650</v>
      </c>
      <c r="K17" s="11" t="s">
        <v>191</v>
      </c>
      <c r="L17" s="32">
        <v>700</v>
      </c>
      <c r="M17" s="11" t="s">
        <v>192</v>
      </c>
      <c r="N17" s="32"/>
      <c r="O17" s="11"/>
      <c r="P17" s="32"/>
      <c r="Q17" s="11"/>
      <c r="R17" s="32"/>
      <c r="S17" s="11"/>
      <c r="T17" s="12"/>
    </row>
    <row r="18" spans="3:20" ht="18.95" customHeight="1" x14ac:dyDescent="0.15">
      <c r="C18" s="13" t="s">
        <v>198</v>
      </c>
      <c r="D18" s="12" t="s">
        <v>196</v>
      </c>
      <c r="E18" s="12" t="s">
        <v>199</v>
      </c>
      <c r="F18" s="10" t="s">
        <v>176</v>
      </c>
      <c r="G18" s="36">
        <v>726</v>
      </c>
      <c r="H18" s="32">
        <v>839</v>
      </c>
      <c r="I18" s="3"/>
      <c r="J18" s="32">
        <v>1000</v>
      </c>
      <c r="K18" s="11" t="s">
        <v>191</v>
      </c>
      <c r="L18" s="32">
        <v>726</v>
      </c>
      <c r="M18" s="11" t="s">
        <v>192</v>
      </c>
      <c r="N18" s="32"/>
      <c r="O18" s="11"/>
      <c r="P18" s="32"/>
      <c r="Q18" s="11"/>
      <c r="R18" s="32"/>
      <c r="S18" s="11"/>
      <c r="T18" s="12"/>
    </row>
    <row r="19" spans="3:20" ht="18.95" customHeight="1" x14ac:dyDescent="0.15">
      <c r="C19" s="13" t="s">
        <v>200</v>
      </c>
      <c r="D19" s="12" t="s">
        <v>201</v>
      </c>
      <c r="E19" s="12" t="s">
        <v>202</v>
      </c>
      <c r="F19" s="10" t="s">
        <v>176</v>
      </c>
      <c r="G19" s="36">
        <v>343</v>
      </c>
      <c r="H19" s="32"/>
      <c r="I19" s="3"/>
      <c r="J19" s="32">
        <v>400</v>
      </c>
      <c r="K19" s="11" t="s">
        <v>191</v>
      </c>
      <c r="L19" s="32">
        <v>343</v>
      </c>
      <c r="M19" s="11" t="s">
        <v>192</v>
      </c>
      <c r="N19" s="32"/>
      <c r="O19" s="11"/>
      <c r="P19" s="32"/>
      <c r="Q19" s="11"/>
      <c r="R19" s="32"/>
      <c r="S19" s="11"/>
      <c r="T19" s="12"/>
    </row>
    <row r="20" spans="3:20" ht="18.95" customHeight="1" x14ac:dyDescent="0.15">
      <c r="C20" s="13" t="s">
        <v>203</v>
      </c>
      <c r="D20" s="12" t="s">
        <v>201</v>
      </c>
      <c r="E20" s="12" t="s">
        <v>204</v>
      </c>
      <c r="F20" s="10" t="s">
        <v>176</v>
      </c>
      <c r="G20" s="36">
        <v>343</v>
      </c>
      <c r="H20" s="32"/>
      <c r="I20" s="3"/>
      <c r="J20" s="32">
        <v>400</v>
      </c>
      <c r="K20" s="11" t="s">
        <v>191</v>
      </c>
      <c r="L20" s="32">
        <v>343</v>
      </c>
      <c r="M20" s="11" t="s">
        <v>192</v>
      </c>
      <c r="N20" s="32"/>
      <c r="O20" s="11"/>
      <c r="P20" s="32"/>
      <c r="Q20" s="11"/>
      <c r="R20" s="32"/>
      <c r="S20" s="11"/>
      <c r="T20" s="12"/>
    </row>
    <row r="21" spans="3:20" ht="18.95" customHeight="1" x14ac:dyDescent="0.15">
      <c r="C21" s="13" t="s">
        <v>205</v>
      </c>
      <c r="D21" s="12" t="s">
        <v>201</v>
      </c>
      <c r="E21" s="12" t="s">
        <v>206</v>
      </c>
      <c r="F21" s="10" t="s">
        <v>176</v>
      </c>
      <c r="G21" s="36">
        <v>343</v>
      </c>
      <c r="H21" s="32"/>
      <c r="I21" s="3"/>
      <c r="J21" s="32">
        <v>400</v>
      </c>
      <c r="K21" s="11" t="s">
        <v>191</v>
      </c>
      <c r="L21" s="32">
        <v>343</v>
      </c>
      <c r="M21" s="11" t="s">
        <v>192</v>
      </c>
      <c r="N21" s="32"/>
      <c r="O21" s="11"/>
      <c r="P21" s="32"/>
      <c r="Q21" s="11"/>
      <c r="R21" s="32"/>
      <c r="S21" s="11"/>
      <c r="T21" s="12"/>
    </row>
    <row r="22" spans="3:20" ht="18.95" customHeight="1" x14ac:dyDescent="0.15">
      <c r="C22" s="13" t="s">
        <v>207</v>
      </c>
      <c r="D22" s="12" t="s">
        <v>201</v>
      </c>
      <c r="E22" s="12" t="s">
        <v>208</v>
      </c>
      <c r="F22" s="10" t="s">
        <v>176</v>
      </c>
      <c r="G22" s="36">
        <v>343</v>
      </c>
      <c r="H22" s="32"/>
      <c r="I22" s="3"/>
      <c r="J22" s="32">
        <v>400</v>
      </c>
      <c r="K22" s="11" t="s">
        <v>191</v>
      </c>
      <c r="L22" s="32">
        <v>343</v>
      </c>
      <c r="M22" s="11" t="s">
        <v>192</v>
      </c>
      <c r="N22" s="32"/>
      <c r="O22" s="11"/>
      <c r="P22" s="32"/>
      <c r="Q22" s="11"/>
      <c r="R22" s="32"/>
      <c r="S22" s="11"/>
      <c r="T22" s="12"/>
    </row>
    <row r="23" spans="3:20" ht="18.95" customHeight="1" x14ac:dyDescent="0.15">
      <c r="C23" s="13" t="s">
        <v>209</v>
      </c>
      <c r="D23" s="12" t="s">
        <v>210</v>
      </c>
      <c r="E23" s="12" t="s">
        <v>211</v>
      </c>
      <c r="F23" s="10" t="s">
        <v>212</v>
      </c>
      <c r="G23" s="36">
        <v>2690</v>
      </c>
      <c r="H23" s="32"/>
      <c r="I23" s="3"/>
      <c r="J23" s="32">
        <v>4620</v>
      </c>
      <c r="K23" s="11" t="s">
        <v>191</v>
      </c>
      <c r="L23" s="32">
        <v>2690</v>
      </c>
      <c r="M23" s="11" t="s">
        <v>192</v>
      </c>
      <c r="N23" s="32"/>
      <c r="O23" s="11"/>
      <c r="P23" s="32"/>
      <c r="Q23" s="11"/>
      <c r="R23" s="32"/>
      <c r="S23" s="11"/>
      <c r="T23" s="12"/>
    </row>
    <row r="24" spans="3:20" ht="18.95" customHeight="1" x14ac:dyDescent="0.15">
      <c r="C24" s="13" t="s">
        <v>213</v>
      </c>
      <c r="D24" s="12" t="s">
        <v>214</v>
      </c>
      <c r="E24" s="12" t="s">
        <v>215</v>
      </c>
      <c r="F24" s="10" t="s">
        <v>176</v>
      </c>
      <c r="G24" s="36">
        <v>6035</v>
      </c>
      <c r="H24" s="32">
        <v>6035</v>
      </c>
      <c r="I24" s="3"/>
      <c r="J24" s="32">
        <v>16060</v>
      </c>
      <c r="K24" s="11" t="s">
        <v>191</v>
      </c>
      <c r="L24" s="32">
        <v>7100</v>
      </c>
      <c r="M24" s="11" t="s">
        <v>192</v>
      </c>
      <c r="N24" s="32"/>
      <c r="O24" s="11"/>
      <c r="P24" s="32"/>
      <c r="Q24" s="11"/>
      <c r="R24" s="32"/>
      <c r="S24" s="11"/>
      <c r="T24" s="12"/>
    </row>
    <row r="25" spans="3:20" ht="18.95" customHeight="1" x14ac:dyDescent="0.15">
      <c r="D25" s="12" t="s">
        <v>214</v>
      </c>
      <c r="E25" s="12" t="s">
        <v>717</v>
      </c>
      <c r="F25" s="10" t="s">
        <v>176</v>
      </c>
      <c r="G25" s="36">
        <v>2864</v>
      </c>
      <c r="H25" s="32">
        <v>2864</v>
      </c>
      <c r="I25" s="3"/>
      <c r="J25" s="32">
        <v>6380</v>
      </c>
      <c r="K25" s="11" t="s">
        <v>191</v>
      </c>
      <c r="L25" s="32">
        <v>3520</v>
      </c>
      <c r="M25" s="11" t="s">
        <v>192</v>
      </c>
      <c r="N25" s="32"/>
      <c r="O25" s="11"/>
      <c r="P25" s="32"/>
      <c r="Q25" s="11"/>
      <c r="R25" s="32"/>
      <c r="S25" s="11"/>
      <c r="T25" s="12"/>
    </row>
    <row r="26" spans="3:20" ht="18.95" customHeight="1" x14ac:dyDescent="0.15">
      <c r="D26" s="12" t="s">
        <v>718</v>
      </c>
      <c r="E26" s="12" t="s">
        <v>719</v>
      </c>
      <c r="F26" s="10" t="s">
        <v>720</v>
      </c>
      <c r="G26" s="36">
        <v>6176</v>
      </c>
      <c r="H26" s="32">
        <v>6176</v>
      </c>
      <c r="I26" s="3"/>
      <c r="J26" s="32"/>
      <c r="K26" s="11"/>
      <c r="L26" s="32"/>
      <c r="M26" s="11"/>
      <c r="N26" s="32"/>
      <c r="O26" s="11"/>
      <c r="P26" s="32"/>
      <c r="Q26" s="11"/>
      <c r="R26" s="32"/>
      <c r="S26" s="11"/>
      <c r="T26" s="12"/>
    </row>
    <row r="27" spans="3:20" ht="18.95" customHeight="1" x14ac:dyDescent="0.15">
      <c r="D27" s="12" t="s">
        <v>721</v>
      </c>
      <c r="E27" s="12" t="s">
        <v>722</v>
      </c>
      <c r="F27" s="10" t="s">
        <v>212</v>
      </c>
      <c r="G27" s="36">
        <v>210</v>
      </c>
      <c r="H27" s="32">
        <v>210</v>
      </c>
      <c r="I27" s="3"/>
      <c r="J27" s="32"/>
      <c r="K27" s="11"/>
      <c r="L27" s="32"/>
      <c r="M27" s="11"/>
      <c r="N27" s="32"/>
      <c r="O27" s="11"/>
      <c r="P27" s="32"/>
      <c r="Q27" s="11"/>
      <c r="R27" s="32"/>
      <c r="S27" s="11"/>
      <c r="T27" s="12"/>
    </row>
    <row r="28" spans="3:20" ht="18.95" customHeight="1" x14ac:dyDescent="0.15">
      <c r="D28" s="12" t="s">
        <v>233</v>
      </c>
      <c r="E28" s="12" t="s">
        <v>234</v>
      </c>
      <c r="F28" s="10" t="s">
        <v>212</v>
      </c>
      <c r="G28" s="36">
        <v>200</v>
      </c>
      <c r="H28" s="32"/>
      <c r="I28" s="3"/>
      <c r="J28" s="32"/>
      <c r="K28" s="11"/>
      <c r="L28" s="32">
        <v>200</v>
      </c>
      <c r="M28" s="11" t="s">
        <v>723</v>
      </c>
      <c r="N28" s="32"/>
      <c r="O28" s="11"/>
      <c r="P28" s="32"/>
      <c r="Q28" s="11"/>
      <c r="R28" s="32"/>
      <c r="S28" s="11"/>
      <c r="T28" s="12"/>
    </row>
    <row r="29" spans="3:20" ht="18.95" customHeight="1" x14ac:dyDescent="0.15">
      <c r="C29" s="13" t="s">
        <v>216</v>
      </c>
      <c r="D29" s="12" t="s">
        <v>217</v>
      </c>
      <c r="E29" s="12" t="s">
        <v>218</v>
      </c>
      <c r="F29" s="10" t="s">
        <v>170</v>
      </c>
      <c r="G29" s="36">
        <v>12650</v>
      </c>
      <c r="H29" s="32">
        <v>12650</v>
      </c>
      <c r="I29" s="3"/>
      <c r="J29" s="32">
        <v>42290</v>
      </c>
      <c r="K29" s="11" t="s">
        <v>219</v>
      </c>
      <c r="L29" s="32">
        <v>25550</v>
      </c>
      <c r="M29" s="11" t="s">
        <v>220</v>
      </c>
      <c r="N29" s="32"/>
      <c r="O29" s="11"/>
      <c r="P29" s="32"/>
      <c r="Q29" s="11"/>
      <c r="R29" s="32"/>
      <c r="S29" s="11"/>
      <c r="T29" s="12"/>
    </row>
    <row r="30" spans="3:20" ht="18.95" customHeight="1" x14ac:dyDescent="0.15">
      <c r="C30" s="13" t="s">
        <v>221</v>
      </c>
      <c r="D30" s="12" t="s">
        <v>217</v>
      </c>
      <c r="E30" s="12" t="s">
        <v>222</v>
      </c>
      <c r="F30" s="10" t="s">
        <v>170</v>
      </c>
      <c r="G30" s="36">
        <v>25940</v>
      </c>
      <c r="H30" s="32"/>
      <c r="I30" s="3"/>
      <c r="J30" s="32"/>
      <c r="K30" s="11"/>
      <c r="L30" s="32">
        <v>25940</v>
      </c>
      <c r="M30" s="11" t="s">
        <v>220</v>
      </c>
      <c r="N30" s="32"/>
      <c r="O30" s="11"/>
      <c r="P30" s="32"/>
      <c r="Q30" s="11"/>
      <c r="R30" s="32"/>
      <c r="S30" s="11"/>
      <c r="T30" s="12"/>
    </row>
    <row r="31" spans="3:20" ht="18.95" customHeight="1" x14ac:dyDescent="0.15">
      <c r="C31" s="13" t="s">
        <v>223</v>
      </c>
      <c r="D31" s="12" t="s">
        <v>224</v>
      </c>
      <c r="E31" s="12" t="s">
        <v>225</v>
      </c>
      <c r="F31" s="10" t="s">
        <v>176</v>
      </c>
      <c r="G31" s="36">
        <v>373</v>
      </c>
      <c r="H31" s="32">
        <v>373</v>
      </c>
      <c r="I31" s="3"/>
      <c r="J31" s="32"/>
      <c r="K31" s="11"/>
      <c r="L31" s="32">
        <v>470</v>
      </c>
      <c r="M31" s="11" t="s">
        <v>220</v>
      </c>
      <c r="N31" s="32"/>
      <c r="O31" s="11"/>
      <c r="P31" s="32"/>
      <c r="Q31" s="11"/>
      <c r="R31" s="32"/>
      <c r="S31" s="11"/>
      <c r="T31" s="12"/>
    </row>
    <row r="32" spans="3:20" ht="18.95" customHeight="1" x14ac:dyDescent="0.15">
      <c r="C32" s="13" t="s">
        <v>226</v>
      </c>
      <c r="D32" s="12" t="s">
        <v>224</v>
      </c>
      <c r="E32" s="12" t="s">
        <v>227</v>
      </c>
      <c r="F32" s="10" t="s">
        <v>176</v>
      </c>
      <c r="G32" s="36">
        <v>540</v>
      </c>
      <c r="H32" s="32">
        <v>750</v>
      </c>
      <c r="I32" s="3"/>
      <c r="J32" s="32"/>
      <c r="K32" s="11"/>
      <c r="L32" s="32">
        <v>540</v>
      </c>
      <c r="M32" s="11" t="s">
        <v>220</v>
      </c>
      <c r="N32" s="32"/>
      <c r="O32" s="11"/>
      <c r="P32" s="32"/>
      <c r="Q32" s="11"/>
      <c r="R32" s="32"/>
      <c r="S32" s="11"/>
      <c r="T32" s="12"/>
    </row>
    <row r="33" spans="3:20" ht="18.95" customHeight="1" x14ac:dyDescent="0.15">
      <c r="C33" s="13" t="s">
        <v>228</v>
      </c>
      <c r="D33" s="12" t="s">
        <v>224</v>
      </c>
      <c r="E33" s="12" t="s">
        <v>229</v>
      </c>
      <c r="F33" s="10" t="s">
        <v>170</v>
      </c>
      <c r="G33" s="36">
        <v>6176</v>
      </c>
      <c r="H33" s="32">
        <v>6176</v>
      </c>
      <c r="I33" s="3"/>
      <c r="J33" s="32"/>
      <c r="K33" s="11"/>
      <c r="L33" s="32">
        <v>11030</v>
      </c>
      <c r="M33" s="11" t="s">
        <v>220</v>
      </c>
      <c r="N33" s="32"/>
      <c r="O33" s="11"/>
      <c r="P33" s="32"/>
      <c r="Q33" s="11"/>
      <c r="R33" s="32"/>
      <c r="S33" s="11"/>
      <c r="T33" s="12"/>
    </row>
    <row r="34" spans="3:20" ht="18.95" customHeight="1" x14ac:dyDescent="0.15">
      <c r="C34" s="13" t="s">
        <v>230</v>
      </c>
      <c r="D34" s="12" t="s">
        <v>185</v>
      </c>
      <c r="E34" s="12" t="s">
        <v>231</v>
      </c>
      <c r="F34" s="10" t="s">
        <v>176</v>
      </c>
      <c r="G34" s="36">
        <v>250</v>
      </c>
      <c r="H34" s="32">
        <v>250</v>
      </c>
      <c r="I34" s="3"/>
      <c r="J34" s="32"/>
      <c r="K34" s="11"/>
      <c r="L34" s="32">
        <v>317</v>
      </c>
      <c r="M34" s="11" t="s">
        <v>187</v>
      </c>
      <c r="N34" s="32"/>
      <c r="O34" s="11"/>
      <c r="P34" s="32"/>
      <c r="Q34" s="11"/>
      <c r="R34" s="32"/>
      <c r="S34" s="11"/>
      <c r="T34" s="12"/>
    </row>
    <row r="35" spans="3:20" ht="18.95" customHeight="1" x14ac:dyDescent="0.15">
      <c r="C35" s="13" t="s">
        <v>232</v>
      </c>
      <c r="D35" s="12" t="s">
        <v>233</v>
      </c>
      <c r="E35" s="12" t="s">
        <v>234</v>
      </c>
      <c r="F35" s="10" t="s">
        <v>176</v>
      </c>
      <c r="G35" s="36">
        <v>200</v>
      </c>
      <c r="H35" s="32"/>
      <c r="I35" s="3"/>
      <c r="J35" s="32"/>
      <c r="K35" s="11"/>
      <c r="L35" s="32">
        <v>200</v>
      </c>
      <c r="M35" s="11" t="s">
        <v>235</v>
      </c>
      <c r="N35" s="32"/>
      <c r="O35" s="11"/>
      <c r="P35" s="32"/>
      <c r="Q35" s="11"/>
      <c r="R35" s="32"/>
      <c r="S35" s="11"/>
      <c r="T35" s="12"/>
    </row>
    <row r="36" spans="3:20" ht="18.95" customHeight="1" x14ac:dyDescent="0.15">
      <c r="C36" s="13" t="s">
        <v>236</v>
      </c>
      <c r="D36" s="12" t="s">
        <v>237</v>
      </c>
      <c r="E36" s="12" t="s">
        <v>238</v>
      </c>
      <c r="F36" s="10" t="s">
        <v>176</v>
      </c>
      <c r="G36" s="36">
        <v>1226</v>
      </c>
      <c r="H36" s="32"/>
      <c r="I36" s="3"/>
      <c r="J36" s="32"/>
      <c r="K36" s="11"/>
      <c r="L36" s="32">
        <v>1226</v>
      </c>
      <c r="M36" s="11" t="s">
        <v>239</v>
      </c>
      <c r="N36" s="32"/>
      <c r="O36" s="11"/>
      <c r="P36" s="32"/>
      <c r="Q36" s="11"/>
      <c r="R36" s="32"/>
      <c r="S36" s="11"/>
      <c r="T36" s="12"/>
    </row>
    <row r="37" spans="3:20" ht="18.95" customHeight="1" x14ac:dyDescent="0.15">
      <c r="C37" s="13" t="s">
        <v>240</v>
      </c>
      <c r="D37" s="12" t="s">
        <v>241</v>
      </c>
      <c r="E37" s="12" t="s">
        <v>242</v>
      </c>
      <c r="F37" s="10" t="s">
        <v>212</v>
      </c>
      <c r="G37" s="36">
        <v>22848</v>
      </c>
      <c r="H37" s="32"/>
      <c r="I37" s="3"/>
      <c r="J37" s="32"/>
      <c r="K37" s="11"/>
      <c r="L37" s="32">
        <v>22848</v>
      </c>
      <c r="M37" s="11" t="s">
        <v>243</v>
      </c>
      <c r="N37" s="32"/>
      <c r="O37" s="11"/>
      <c r="P37" s="32"/>
      <c r="Q37" s="11"/>
      <c r="R37" s="32"/>
      <c r="S37" s="11"/>
      <c r="T37" s="12"/>
    </row>
    <row r="38" spans="3:20" ht="18.95" customHeight="1" x14ac:dyDescent="0.15">
      <c r="C38" s="13" t="s">
        <v>244</v>
      </c>
      <c r="D38" s="12" t="s">
        <v>245</v>
      </c>
      <c r="E38" s="12" t="s">
        <v>246</v>
      </c>
      <c r="F38" s="10" t="s">
        <v>170</v>
      </c>
      <c r="G38" s="36">
        <v>356</v>
      </c>
      <c r="H38" s="32">
        <v>356</v>
      </c>
      <c r="I38" s="3"/>
      <c r="J38" s="32">
        <v>493</v>
      </c>
      <c r="K38" s="11" t="s">
        <v>247</v>
      </c>
      <c r="L38" s="32">
        <v>610</v>
      </c>
      <c r="M38" s="11" t="s">
        <v>248</v>
      </c>
      <c r="N38" s="32"/>
      <c r="O38" s="11"/>
      <c r="P38" s="32"/>
      <c r="Q38" s="11"/>
      <c r="R38" s="32"/>
      <c r="S38" s="11"/>
      <c r="T38" s="12"/>
    </row>
    <row r="39" spans="3:20" ht="18.95" customHeight="1" x14ac:dyDescent="0.15">
      <c r="C39" s="13" t="s">
        <v>249</v>
      </c>
      <c r="D39" s="12" t="s">
        <v>245</v>
      </c>
      <c r="E39" s="12" t="s">
        <v>250</v>
      </c>
      <c r="F39" s="10" t="s">
        <v>170</v>
      </c>
      <c r="G39" s="36">
        <v>544</v>
      </c>
      <c r="H39" s="32">
        <v>544</v>
      </c>
      <c r="I39" s="3"/>
      <c r="J39" s="32">
        <v>749</v>
      </c>
      <c r="K39" s="11" t="s">
        <v>247</v>
      </c>
      <c r="L39" s="32">
        <v>1004</v>
      </c>
      <c r="M39" s="11" t="s">
        <v>248</v>
      </c>
      <c r="N39" s="32"/>
      <c r="O39" s="11"/>
      <c r="P39" s="32"/>
      <c r="Q39" s="11"/>
      <c r="R39" s="32"/>
      <c r="S39" s="11"/>
      <c r="T39" s="12"/>
    </row>
    <row r="40" spans="3:20" ht="18.95" customHeight="1" x14ac:dyDescent="0.15">
      <c r="C40" s="13" t="s">
        <v>251</v>
      </c>
      <c r="D40" s="12" t="s">
        <v>245</v>
      </c>
      <c r="E40" s="12" t="s">
        <v>252</v>
      </c>
      <c r="F40" s="10" t="s">
        <v>170</v>
      </c>
      <c r="G40" s="36">
        <v>826</v>
      </c>
      <c r="H40" s="32">
        <v>826</v>
      </c>
      <c r="I40" s="3"/>
      <c r="J40" s="32">
        <v>1135</v>
      </c>
      <c r="K40" s="11" t="s">
        <v>247</v>
      </c>
      <c r="L40" s="32">
        <v>1564</v>
      </c>
      <c r="M40" s="11" t="s">
        <v>248</v>
      </c>
      <c r="N40" s="32"/>
      <c r="O40" s="11"/>
      <c r="P40" s="32"/>
      <c r="Q40" s="11"/>
      <c r="R40" s="32"/>
      <c r="S40" s="11"/>
      <c r="T40" s="12"/>
    </row>
    <row r="41" spans="3:20" ht="18" customHeight="1" x14ac:dyDescent="0.15">
      <c r="C41" s="13" t="s">
        <v>253</v>
      </c>
      <c r="D41" s="12" t="s">
        <v>254</v>
      </c>
      <c r="E41" s="12" t="s">
        <v>255</v>
      </c>
      <c r="F41" s="10" t="s">
        <v>170</v>
      </c>
      <c r="G41" s="36">
        <v>2090</v>
      </c>
      <c r="H41" s="32">
        <v>2090</v>
      </c>
      <c r="I41" s="3"/>
      <c r="J41" s="32">
        <v>3347</v>
      </c>
      <c r="K41" s="11" t="s">
        <v>256</v>
      </c>
      <c r="L41" s="32">
        <v>3060</v>
      </c>
      <c r="M41" s="11" t="s">
        <v>248</v>
      </c>
      <c r="N41" s="32"/>
      <c r="O41" s="11"/>
      <c r="P41" s="32"/>
      <c r="Q41" s="11"/>
      <c r="R41" s="32"/>
      <c r="S41" s="11"/>
      <c r="T41" s="12"/>
    </row>
    <row r="42" spans="3:20" ht="18" customHeight="1" x14ac:dyDescent="0.15">
      <c r="D42" s="12" t="s">
        <v>724</v>
      </c>
      <c r="E42" s="12" t="s">
        <v>725</v>
      </c>
      <c r="F42" s="10" t="s">
        <v>170</v>
      </c>
      <c r="G42" s="36">
        <v>5105</v>
      </c>
      <c r="H42" s="32">
        <v>5105</v>
      </c>
      <c r="I42" s="3"/>
      <c r="J42" s="32">
        <v>6114</v>
      </c>
      <c r="K42" s="11" t="s">
        <v>247</v>
      </c>
      <c r="L42" s="32">
        <v>5548</v>
      </c>
      <c r="M42" s="11" t="s">
        <v>260</v>
      </c>
      <c r="N42" s="32"/>
      <c r="O42" s="11"/>
      <c r="P42" s="32"/>
      <c r="Q42" s="11"/>
      <c r="R42" s="32"/>
      <c r="S42" s="11"/>
      <c r="T42" s="12"/>
    </row>
    <row r="43" spans="3:20" ht="18" customHeight="1" x14ac:dyDescent="0.15">
      <c r="D43" s="12" t="s">
        <v>724</v>
      </c>
      <c r="E43" s="12" t="s">
        <v>726</v>
      </c>
      <c r="F43" s="10" t="s">
        <v>170</v>
      </c>
      <c r="G43" s="36">
        <v>2388</v>
      </c>
      <c r="H43" s="32">
        <v>2388</v>
      </c>
      <c r="I43" s="3"/>
      <c r="J43" s="32">
        <v>2779</v>
      </c>
      <c r="K43" s="11" t="s">
        <v>247</v>
      </c>
      <c r="L43" s="32">
        <v>2523</v>
      </c>
      <c r="M43" s="11" t="s">
        <v>260</v>
      </c>
      <c r="N43" s="32"/>
      <c r="O43" s="11"/>
      <c r="P43" s="32"/>
      <c r="Q43" s="11"/>
      <c r="R43" s="32"/>
      <c r="S43" s="11"/>
      <c r="T43" s="12"/>
    </row>
    <row r="44" spans="3:20" ht="18" customHeight="1" x14ac:dyDescent="0.15">
      <c r="C44" s="13" t="s">
        <v>257</v>
      </c>
      <c r="D44" s="12" t="s">
        <v>258</v>
      </c>
      <c r="E44" s="12" t="s">
        <v>259</v>
      </c>
      <c r="F44" s="10" t="s">
        <v>170</v>
      </c>
      <c r="G44" s="36">
        <v>9566</v>
      </c>
      <c r="H44" s="32">
        <v>9566</v>
      </c>
      <c r="I44" s="3"/>
      <c r="J44" s="32">
        <v>12465</v>
      </c>
      <c r="K44" s="11" t="s">
        <v>247</v>
      </c>
      <c r="L44" s="32">
        <v>10556</v>
      </c>
      <c r="M44" s="11" t="s">
        <v>260</v>
      </c>
      <c r="N44" s="32"/>
      <c r="O44" s="11"/>
      <c r="P44" s="32"/>
      <c r="Q44" s="11"/>
      <c r="R44" s="32"/>
      <c r="S44" s="11"/>
      <c r="T44" s="12"/>
    </row>
    <row r="45" spans="3:20" ht="18.95" customHeight="1" x14ac:dyDescent="0.15">
      <c r="C45" s="13" t="s">
        <v>261</v>
      </c>
      <c r="D45" s="12" t="s">
        <v>262</v>
      </c>
      <c r="E45" s="12" t="s">
        <v>263</v>
      </c>
      <c r="F45" s="10" t="s">
        <v>176</v>
      </c>
      <c r="G45" s="36">
        <v>2440</v>
      </c>
      <c r="H45" s="32">
        <v>2440</v>
      </c>
      <c r="I45" s="3"/>
      <c r="J45" s="32">
        <v>7070</v>
      </c>
      <c r="K45" s="11" t="s">
        <v>264</v>
      </c>
      <c r="L45" s="32">
        <v>7812</v>
      </c>
      <c r="M45" s="11" t="s">
        <v>265</v>
      </c>
      <c r="N45" s="32"/>
      <c r="O45" s="11"/>
      <c r="P45" s="32"/>
      <c r="Q45" s="11"/>
      <c r="R45" s="32"/>
      <c r="S45" s="11"/>
      <c r="T45" s="12"/>
    </row>
    <row r="46" spans="3:20" ht="18.95" customHeight="1" x14ac:dyDescent="0.15">
      <c r="C46" s="13" t="s">
        <v>266</v>
      </c>
      <c r="D46" s="12" t="s">
        <v>267</v>
      </c>
      <c r="E46" s="12" t="s">
        <v>268</v>
      </c>
      <c r="F46" s="10" t="s">
        <v>176</v>
      </c>
      <c r="G46" s="36">
        <v>1411</v>
      </c>
      <c r="H46" s="32">
        <v>1411</v>
      </c>
      <c r="I46" s="3"/>
      <c r="J46" s="32">
        <v>2834</v>
      </c>
      <c r="K46" s="11" t="s">
        <v>269</v>
      </c>
      <c r="L46" s="32">
        <v>3182</v>
      </c>
      <c r="M46" s="11" t="s">
        <v>265</v>
      </c>
      <c r="N46" s="32"/>
      <c r="O46" s="11"/>
      <c r="P46" s="32"/>
      <c r="Q46" s="11"/>
      <c r="R46" s="32"/>
      <c r="S46" s="11"/>
      <c r="T46" s="12"/>
    </row>
    <row r="47" spans="3:20" ht="18.95" customHeight="1" x14ac:dyDescent="0.15">
      <c r="C47" s="13" t="s">
        <v>270</v>
      </c>
      <c r="D47" s="12" t="s">
        <v>271</v>
      </c>
      <c r="E47" s="12" t="s">
        <v>268</v>
      </c>
      <c r="F47" s="10" t="s">
        <v>176</v>
      </c>
      <c r="G47" s="36">
        <v>2163</v>
      </c>
      <c r="H47" s="32">
        <v>2163</v>
      </c>
      <c r="I47" s="3"/>
      <c r="J47" s="32">
        <v>4251</v>
      </c>
      <c r="K47" s="11" t="s">
        <v>269</v>
      </c>
      <c r="L47" s="32"/>
      <c r="M47" s="11"/>
      <c r="N47" s="32"/>
      <c r="O47" s="11"/>
      <c r="P47" s="32"/>
      <c r="Q47" s="11"/>
      <c r="R47" s="32"/>
      <c r="S47" s="11"/>
      <c r="T47" s="12"/>
    </row>
    <row r="48" spans="3:20" ht="18.95" customHeight="1" x14ac:dyDescent="0.15">
      <c r="C48" s="13" t="s">
        <v>272</v>
      </c>
      <c r="D48" s="12" t="s">
        <v>273</v>
      </c>
      <c r="E48" s="12" t="s">
        <v>274</v>
      </c>
      <c r="F48" s="10" t="s">
        <v>176</v>
      </c>
      <c r="G48" s="36">
        <v>4089</v>
      </c>
      <c r="H48" s="32">
        <v>4089</v>
      </c>
      <c r="I48" s="3"/>
      <c r="J48" s="32">
        <v>5000</v>
      </c>
      <c r="K48" s="11" t="s">
        <v>275</v>
      </c>
      <c r="L48" s="32">
        <v>5000</v>
      </c>
      <c r="M48" s="11" t="s">
        <v>276</v>
      </c>
      <c r="N48" s="32"/>
      <c r="O48" s="11"/>
      <c r="P48" s="32"/>
      <c r="Q48" s="11"/>
      <c r="R48" s="32"/>
      <c r="S48" s="11"/>
      <c r="T48" s="12"/>
    </row>
    <row r="49" spans="3:20" ht="18.95" customHeight="1" x14ac:dyDescent="0.15">
      <c r="C49" s="13" t="s">
        <v>277</v>
      </c>
      <c r="D49" s="12" t="s">
        <v>278</v>
      </c>
      <c r="E49" s="12" t="s">
        <v>279</v>
      </c>
      <c r="F49" s="10" t="s">
        <v>280</v>
      </c>
      <c r="G49" s="36">
        <v>72300</v>
      </c>
      <c r="H49" s="32"/>
      <c r="I49" s="3"/>
      <c r="J49" s="32">
        <v>74900</v>
      </c>
      <c r="K49" s="11" t="s">
        <v>281</v>
      </c>
      <c r="L49" s="32">
        <v>72300</v>
      </c>
      <c r="M49" s="11" t="s">
        <v>282</v>
      </c>
      <c r="N49" s="32"/>
      <c r="O49" s="11"/>
      <c r="P49" s="32"/>
      <c r="Q49" s="11"/>
      <c r="R49" s="32"/>
      <c r="S49" s="11"/>
      <c r="T49" s="12"/>
    </row>
    <row r="50" spans="3:20" ht="18.95" customHeight="1" x14ac:dyDescent="0.15">
      <c r="C50" s="13" t="s">
        <v>283</v>
      </c>
      <c r="D50" s="12" t="s">
        <v>284</v>
      </c>
      <c r="E50" s="12" t="s">
        <v>285</v>
      </c>
      <c r="F50" s="10" t="s">
        <v>176</v>
      </c>
      <c r="G50" s="36">
        <v>299</v>
      </c>
      <c r="H50" s="32"/>
      <c r="I50" s="3"/>
      <c r="J50" s="32">
        <v>315</v>
      </c>
      <c r="K50" s="11" t="s">
        <v>286</v>
      </c>
      <c r="L50" s="32">
        <v>299</v>
      </c>
      <c r="M50" s="11" t="s">
        <v>287</v>
      </c>
      <c r="N50" s="32"/>
      <c r="O50" s="11"/>
      <c r="P50" s="32"/>
      <c r="Q50" s="11"/>
      <c r="R50" s="32"/>
      <c r="S50" s="11"/>
      <c r="T50" s="12"/>
    </row>
    <row r="51" spans="3:20" ht="18.95" customHeight="1" x14ac:dyDescent="0.15">
      <c r="C51" s="13" t="s">
        <v>288</v>
      </c>
      <c r="D51" s="12" t="s">
        <v>289</v>
      </c>
      <c r="E51" s="12" t="s">
        <v>290</v>
      </c>
      <c r="F51" s="10" t="s">
        <v>176</v>
      </c>
      <c r="G51" s="36">
        <v>101</v>
      </c>
      <c r="H51" s="32">
        <v>101</v>
      </c>
      <c r="I51" s="3"/>
      <c r="J51" s="32">
        <v>133</v>
      </c>
      <c r="K51" s="11" t="s">
        <v>286</v>
      </c>
      <c r="L51" s="32">
        <v>262</v>
      </c>
      <c r="M51" s="11" t="s">
        <v>287</v>
      </c>
      <c r="N51" s="32"/>
      <c r="O51" s="11"/>
      <c r="P51" s="32"/>
      <c r="Q51" s="11"/>
      <c r="R51" s="32"/>
      <c r="S51" s="11"/>
      <c r="T51" s="12"/>
    </row>
    <row r="52" spans="3:20" ht="18.95" customHeight="1" x14ac:dyDescent="0.15">
      <c r="C52" s="13" t="s">
        <v>291</v>
      </c>
      <c r="D52" s="12" t="s">
        <v>292</v>
      </c>
      <c r="E52" s="12" t="s">
        <v>293</v>
      </c>
      <c r="F52" s="10" t="s">
        <v>176</v>
      </c>
      <c r="G52" s="36">
        <v>270</v>
      </c>
      <c r="H52" s="32"/>
      <c r="I52" s="3"/>
      <c r="J52" s="32"/>
      <c r="K52" s="11"/>
      <c r="L52" s="32">
        <v>270</v>
      </c>
      <c r="M52" s="11" t="s">
        <v>294</v>
      </c>
      <c r="N52" s="32"/>
      <c r="O52" s="11"/>
      <c r="P52" s="32"/>
      <c r="Q52" s="11"/>
      <c r="R52" s="32"/>
      <c r="S52" s="11"/>
      <c r="T52" s="12"/>
    </row>
    <row r="53" spans="3:20" ht="18.95" customHeight="1" x14ac:dyDescent="0.15">
      <c r="C53" s="13" t="s">
        <v>295</v>
      </c>
      <c r="D53" s="12" t="s">
        <v>296</v>
      </c>
      <c r="E53" s="12" t="s">
        <v>297</v>
      </c>
      <c r="F53" s="10" t="s">
        <v>176</v>
      </c>
      <c r="G53" s="36">
        <v>28</v>
      </c>
      <c r="H53" s="32"/>
      <c r="I53" s="3"/>
      <c r="J53" s="32"/>
      <c r="K53" s="11"/>
      <c r="L53" s="32">
        <v>28</v>
      </c>
      <c r="M53" s="11" t="s">
        <v>298</v>
      </c>
      <c r="N53" s="32"/>
      <c r="O53" s="11"/>
      <c r="P53" s="32"/>
      <c r="Q53" s="11"/>
      <c r="R53" s="32"/>
      <c r="S53" s="11"/>
      <c r="T53" s="12"/>
    </row>
    <row r="54" spans="3:20" ht="18.95" customHeight="1" x14ac:dyDescent="0.15">
      <c r="C54" s="13" t="s">
        <v>299</v>
      </c>
      <c r="D54" s="12" t="s">
        <v>300</v>
      </c>
      <c r="E54" s="12" t="s">
        <v>301</v>
      </c>
      <c r="F54" s="10" t="s">
        <v>212</v>
      </c>
      <c r="G54" s="36">
        <v>10</v>
      </c>
      <c r="H54" s="32"/>
      <c r="I54" s="3"/>
      <c r="J54" s="32"/>
      <c r="K54" s="11"/>
      <c r="L54" s="32">
        <v>10</v>
      </c>
      <c r="M54" s="11" t="s">
        <v>239</v>
      </c>
      <c r="N54" s="32"/>
      <c r="O54" s="11"/>
      <c r="P54" s="32"/>
      <c r="Q54" s="11"/>
      <c r="R54" s="32"/>
      <c r="S54" s="11"/>
      <c r="T54" s="12"/>
    </row>
    <row r="55" spans="3:20" ht="18.95" customHeight="1" x14ac:dyDescent="0.15">
      <c r="C55" s="13" t="s">
        <v>302</v>
      </c>
      <c r="D55" s="12" t="s">
        <v>303</v>
      </c>
      <c r="E55" s="12" t="s">
        <v>304</v>
      </c>
      <c r="F55" s="10" t="s">
        <v>176</v>
      </c>
      <c r="G55" s="36">
        <v>350000</v>
      </c>
      <c r="H55" s="32"/>
      <c r="I55" s="3"/>
      <c r="J55" s="32">
        <v>350000</v>
      </c>
      <c r="K55" s="11" t="s">
        <v>305</v>
      </c>
      <c r="L55" s="32"/>
      <c r="M55" s="11"/>
      <c r="N55" s="32"/>
      <c r="O55" s="11"/>
      <c r="P55" s="32"/>
      <c r="Q55" s="11"/>
      <c r="R55" s="32"/>
      <c r="S55" s="11"/>
      <c r="T55" s="12"/>
    </row>
    <row r="56" spans="3:20" ht="18.95" hidden="1" customHeight="1" x14ac:dyDescent="0.15">
      <c r="C56" s="13" t="s">
        <v>306</v>
      </c>
      <c r="D56" s="12" t="s">
        <v>307</v>
      </c>
      <c r="E56" s="12" t="s">
        <v>308</v>
      </c>
      <c r="F56" s="10" t="s">
        <v>309</v>
      </c>
      <c r="G56" s="36"/>
      <c r="H56" s="32"/>
      <c r="I56" s="3"/>
      <c r="J56" s="32"/>
      <c r="K56" s="11"/>
      <c r="L56" s="32"/>
      <c r="M56" s="11"/>
      <c r="N56" s="32"/>
      <c r="O56" s="11"/>
      <c r="P56" s="32"/>
      <c r="Q56" s="11"/>
      <c r="R56" s="32"/>
      <c r="S56" s="11"/>
      <c r="T56" s="12"/>
    </row>
    <row r="57" spans="3:20" ht="18.95" customHeight="1" x14ac:dyDescent="0.15">
      <c r="C57" s="13" t="s">
        <v>310</v>
      </c>
      <c r="D57" s="12" t="s">
        <v>311</v>
      </c>
      <c r="E57" s="12" t="s">
        <v>312</v>
      </c>
      <c r="F57" s="10" t="s">
        <v>313</v>
      </c>
      <c r="G57" s="36">
        <v>22500</v>
      </c>
      <c r="H57" s="32"/>
      <c r="I57" s="3"/>
      <c r="J57" s="32"/>
      <c r="K57" s="11"/>
      <c r="L57" s="32"/>
      <c r="M57" s="11"/>
      <c r="N57" s="32">
        <v>22500</v>
      </c>
      <c r="O57" s="11" t="s">
        <v>314</v>
      </c>
      <c r="P57" s="32"/>
      <c r="Q57" s="11"/>
      <c r="R57" s="32"/>
      <c r="S57" s="11"/>
      <c r="T57" s="12"/>
    </row>
    <row r="58" spans="3:20" ht="18.95" customHeight="1" x14ac:dyDescent="0.15">
      <c r="D58" s="12" t="s">
        <v>727</v>
      </c>
      <c r="E58" s="12"/>
      <c r="F58" s="10" t="s">
        <v>728</v>
      </c>
      <c r="G58" s="36">
        <v>16800</v>
      </c>
      <c r="H58" s="32"/>
      <c r="I58" s="3"/>
      <c r="J58" s="32"/>
      <c r="K58" s="11"/>
      <c r="L58" s="32"/>
      <c r="M58" s="11"/>
      <c r="N58" s="32"/>
      <c r="O58" s="11"/>
      <c r="P58" s="32">
        <v>16800</v>
      </c>
      <c r="Q58" s="11"/>
      <c r="R58" s="32"/>
      <c r="S58" s="11"/>
      <c r="T58" s="12"/>
    </row>
    <row r="59" spans="3:20" ht="18.95" customHeight="1" x14ac:dyDescent="0.15">
      <c r="D59" s="12" t="s">
        <v>729</v>
      </c>
      <c r="E59" s="12"/>
      <c r="F59" s="10" t="s">
        <v>212</v>
      </c>
      <c r="G59" s="36">
        <v>10000</v>
      </c>
      <c r="H59" s="32"/>
      <c r="I59" s="3"/>
      <c r="J59" s="32"/>
      <c r="K59" s="11"/>
      <c r="L59" s="32"/>
      <c r="M59" s="11"/>
      <c r="N59" s="32"/>
      <c r="O59" s="11"/>
      <c r="P59" s="32">
        <v>10000</v>
      </c>
      <c r="Q59" s="11"/>
      <c r="R59" s="32"/>
      <c r="S59" s="11"/>
      <c r="T59" s="12"/>
    </row>
    <row r="60" spans="3:20" ht="18.95" customHeight="1" x14ac:dyDescent="0.15">
      <c r="C60" s="13" t="s">
        <v>315</v>
      </c>
      <c r="D60" s="12" t="s">
        <v>316</v>
      </c>
      <c r="E60" s="12" t="s">
        <v>317</v>
      </c>
      <c r="F60" s="10" t="s">
        <v>318</v>
      </c>
      <c r="G60" s="36">
        <v>1168000</v>
      </c>
      <c r="H60" s="32"/>
      <c r="I60" s="3"/>
      <c r="J60" s="36">
        <v>1168000</v>
      </c>
      <c r="K60" s="11" t="s">
        <v>690</v>
      </c>
      <c r="L60" s="32">
        <v>1508000</v>
      </c>
      <c r="M60" s="11" t="s">
        <v>691</v>
      </c>
      <c r="N60" s="32">
        <v>1568000</v>
      </c>
      <c r="O60" s="11" t="s">
        <v>692</v>
      </c>
      <c r="P60" s="32"/>
      <c r="Q60" s="11"/>
      <c r="R60" s="32"/>
      <c r="S60" s="11"/>
      <c r="T60" s="12"/>
    </row>
    <row r="61" spans="3:20" ht="18.95" customHeight="1" x14ac:dyDescent="0.15">
      <c r="D61" s="12" t="s">
        <v>316</v>
      </c>
      <c r="E61" s="12" t="s">
        <v>730</v>
      </c>
      <c r="F61" s="10" t="s">
        <v>318</v>
      </c>
      <c r="G61" s="36">
        <v>828000</v>
      </c>
      <c r="H61" s="32"/>
      <c r="I61" s="3"/>
      <c r="J61" s="36"/>
      <c r="K61" s="11"/>
      <c r="L61" s="32"/>
      <c r="M61" s="11"/>
      <c r="N61" s="32">
        <v>828000</v>
      </c>
      <c r="O61" s="11" t="s">
        <v>731</v>
      </c>
      <c r="P61" s="32">
        <v>894000</v>
      </c>
      <c r="Q61" s="11" t="s">
        <v>732</v>
      </c>
      <c r="R61" s="32">
        <v>954000</v>
      </c>
      <c r="S61" s="11" t="s">
        <v>733</v>
      </c>
      <c r="T61" s="12"/>
    </row>
    <row r="62" spans="3:20" ht="18.95" customHeight="1" x14ac:dyDescent="0.15">
      <c r="C62" s="13" t="s">
        <v>319</v>
      </c>
      <c r="D62" s="12" t="s">
        <v>320</v>
      </c>
      <c r="E62" s="12" t="s">
        <v>321</v>
      </c>
      <c r="F62" s="10" t="s">
        <v>212</v>
      </c>
      <c r="G62" s="36">
        <v>77000</v>
      </c>
      <c r="H62" s="32"/>
      <c r="I62" s="3"/>
      <c r="J62" s="32"/>
      <c r="K62" s="11"/>
      <c r="L62" s="32">
        <v>77000</v>
      </c>
      <c r="M62" s="11" t="s">
        <v>322</v>
      </c>
      <c r="N62" s="32"/>
      <c r="O62" s="11"/>
      <c r="P62" s="32"/>
      <c r="Q62" s="11"/>
      <c r="R62" s="32"/>
      <c r="S62" s="11"/>
      <c r="T62" s="12"/>
    </row>
    <row r="63" spans="3:20" ht="18.95" customHeight="1" x14ac:dyDescent="0.15">
      <c r="C63" s="13" t="s">
        <v>323</v>
      </c>
      <c r="D63" s="12" t="s">
        <v>324</v>
      </c>
      <c r="E63" s="12" t="s">
        <v>325</v>
      </c>
      <c r="F63" s="10" t="s">
        <v>176</v>
      </c>
      <c r="G63" s="36">
        <v>21000</v>
      </c>
      <c r="H63" s="32"/>
      <c r="I63" s="3"/>
      <c r="J63" s="32">
        <v>21000</v>
      </c>
      <c r="K63" s="11" t="s">
        <v>326</v>
      </c>
      <c r="L63" s="32">
        <v>25000</v>
      </c>
      <c r="M63" s="11" t="s">
        <v>327</v>
      </c>
      <c r="N63" s="32">
        <v>27300</v>
      </c>
      <c r="O63" s="11" t="s">
        <v>328</v>
      </c>
      <c r="P63" s="32"/>
      <c r="Q63" s="11"/>
      <c r="R63" s="32"/>
      <c r="S63" s="11"/>
      <c r="T63" s="12"/>
    </row>
    <row r="64" spans="3:20" ht="18.95" hidden="1" customHeight="1" x14ac:dyDescent="0.15">
      <c r="C64" s="13" t="s">
        <v>329</v>
      </c>
      <c r="D64" s="12" t="s">
        <v>330</v>
      </c>
      <c r="E64" s="12" t="s">
        <v>331</v>
      </c>
      <c r="F64" s="10" t="s">
        <v>176</v>
      </c>
      <c r="G64" s="36"/>
      <c r="H64" s="32"/>
      <c r="I64" s="3"/>
      <c r="J64" s="32"/>
      <c r="K64" s="11"/>
      <c r="L64" s="32"/>
      <c r="M64" s="11"/>
      <c r="N64" s="32"/>
      <c r="O64" s="11"/>
      <c r="P64" s="32"/>
      <c r="Q64" s="11"/>
      <c r="R64" s="32"/>
      <c r="S64" s="11"/>
      <c r="T64" s="12"/>
    </row>
    <row r="65" spans="3:20" ht="18.95" hidden="1" customHeight="1" x14ac:dyDescent="0.15">
      <c r="C65" s="13" t="s">
        <v>332</v>
      </c>
      <c r="D65" s="12" t="s">
        <v>330</v>
      </c>
      <c r="E65" s="12" t="s">
        <v>250</v>
      </c>
      <c r="F65" s="10" t="s">
        <v>170</v>
      </c>
      <c r="G65" s="36"/>
      <c r="H65" s="32"/>
      <c r="I65" s="3"/>
      <c r="J65" s="32"/>
      <c r="K65" s="11"/>
      <c r="L65" s="32"/>
      <c r="M65" s="11"/>
      <c r="N65" s="32"/>
      <c r="O65" s="11"/>
      <c r="P65" s="32"/>
      <c r="Q65" s="11"/>
      <c r="R65" s="32"/>
      <c r="S65" s="11"/>
      <c r="T65" s="12"/>
    </row>
    <row r="66" spans="3:20" ht="18.95" hidden="1" customHeight="1" x14ac:dyDescent="0.15">
      <c r="C66" s="13" t="s">
        <v>333</v>
      </c>
      <c r="D66" s="12" t="s">
        <v>330</v>
      </c>
      <c r="E66" s="12" t="s">
        <v>252</v>
      </c>
      <c r="F66" s="10" t="s">
        <v>170</v>
      </c>
      <c r="G66" s="36"/>
      <c r="H66" s="32"/>
      <c r="I66" s="3"/>
      <c r="J66" s="32"/>
      <c r="K66" s="11"/>
      <c r="L66" s="32"/>
      <c r="M66" s="11"/>
      <c r="N66" s="32"/>
      <c r="O66" s="11"/>
      <c r="P66" s="32"/>
      <c r="Q66" s="11"/>
      <c r="R66" s="32"/>
      <c r="S66" s="11"/>
      <c r="T66" s="12"/>
    </row>
    <row r="67" spans="3:20" ht="18.95" hidden="1" customHeight="1" x14ac:dyDescent="0.15">
      <c r="C67" s="13" t="s">
        <v>334</v>
      </c>
      <c r="D67" s="12" t="s">
        <v>330</v>
      </c>
      <c r="E67" s="12" t="s">
        <v>335</v>
      </c>
      <c r="F67" s="10" t="s">
        <v>176</v>
      </c>
      <c r="G67" s="36"/>
      <c r="H67" s="32"/>
      <c r="I67" s="3"/>
      <c r="J67" s="32"/>
      <c r="K67" s="11"/>
      <c r="L67" s="32"/>
      <c r="M67" s="11"/>
      <c r="N67" s="32"/>
      <c r="O67" s="11"/>
      <c r="P67" s="32"/>
      <c r="Q67" s="11"/>
      <c r="R67" s="32"/>
      <c r="S67" s="11"/>
      <c r="T67" s="12"/>
    </row>
    <row r="68" spans="3:20" ht="18.95" hidden="1" customHeight="1" x14ac:dyDescent="0.15">
      <c r="C68" s="13" t="s">
        <v>336</v>
      </c>
      <c r="D68" s="12" t="s">
        <v>330</v>
      </c>
      <c r="E68" s="12" t="s">
        <v>337</v>
      </c>
      <c r="F68" s="10" t="s">
        <v>176</v>
      </c>
      <c r="G68" s="36"/>
      <c r="H68" s="32"/>
      <c r="I68" s="3"/>
      <c r="J68" s="32"/>
      <c r="K68" s="11"/>
      <c r="L68" s="32"/>
      <c r="M68" s="11"/>
      <c r="N68" s="32"/>
      <c r="O68" s="11"/>
      <c r="P68" s="32"/>
      <c r="Q68" s="11"/>
      <c r="R68" s="32"/>
      <c r="S68" s="11"/>
      <c r="T68" s="12"/>
    </row>
    <row r="69" spans="3:20" ht="18.95" hidden="1" customHeight="1" x14ac:dyDescent="0.15">
      <c r="C69" s="13" t="s">
        <v>338</v>
      </c>
      <c r="D69" s="12" t="s">
        <v>339</v>
      </c>
      <c r="E69" s="12" t="s">
        <v>340</v>
      </c>
      <c r="F69" s="10" t="s">
        <v>341</v>
      </c>
      <c r="G69" s="36" t="s">
        <v>342</v>
      </c>
      <c r="H69" s="32"/>
      <c r="I69" s="3" t="s">
        <v>343</v>
      </c>
      <c r="J69" s="32"/>
      <c r="K69" s="11" t="s">
        <v>344</v>
      </c>
      <c r="L69" s="32">
        <v>472</v>
      </c>
      <c r="M69" s="11" t="s">
        <v>342</v>
      </c>
      <c r="N69" s="32"/>
      <c r="O69" s="11"/>
      <c r="P69" s="32"/>
      <c r="Q69" s="11"/>
      <c r="R69" s="32"/>
      <c r="S69" s="11"/>
      <c r="T69" s="12"/>
    </row>
    <row r="70" spans="3:20" ht="18.95" customHeight="1" x14ac:dyDescent="0.15">
      <c r="C70" s="13" t="s">
        <v>345</v>
      </c>
      <c r="D70" s="12" t="s">
        <v>346</v>
      </c>
      <c r="E70" s="12" t="s">
        <v>347</v>
      </c>
      <c r="F70" s="10" t="s">
        <v>348</v>
      </c>
      <c r="G70" s="36">
        <v>273676</v>
      </c>
      <c r="H70" s="32"/>
      <c r="I70" s="3"/>
      <c r="J70" s="32"/>
      <c r="K70" s="11"/>
      <c r="L70" s="32"/>
      <c r="M70" s="11"/>
      <c r="N70" s="32"/>
      <c r="O70" s="11"/>
      <c r="P70" s="32"/>
      <c r="Q70" s="11"/>
      <c r="R70" s="32"/>
      <c r="S70" s="11"/>
      <c r="T70" s="12"/>
    </row>
    <row r="71" spans="3:20" ht="18.95" customHeight="1" x14ac:dyDescent="0.15">
      <c r="C71" s="13" t="s">
        <v>349</v>
      </c>
      <c r="D71" s="12" t="s">
        <v>346</v>
      </c>
      <c r="E71" s="12" t="s">
        <v>350</v>
      </c>
      <c r="F71" s="10" t="s">
        <v>348</v>
      </c>
      <c r="G71" s="36">
        <v>304156</v>
      </c>
      <c r="H71" s="32"/>
      <c r="I71" s="3"/>
      <c r="J71" s="32"/>
      <c r="K71" s="11"/>
      <c r="L71" s="32"/>
      <c r="M71" s="11"/>
      <c r="N71" s="32"/>
      <c r="O71" s="11"/>
      <c r="P71" s="32"/>
      <c r="Q71" s="11"/>
      <c r="R71" s="32"/>
      <c r="S71" s="11"/>
      <c r="T71" s="12"/>
    </row>
    <row r="72" spans="3:20" ht="18.95" customHeight="1" x14ac:dyDescent="0.15">
      <c r="C72" s="13" t="s">
        <v>351</v>
      </c>
      <c r="D72" s="12" t="s">
        <v>346</v>
      </c>
      <c r="E72" s="12" t="s">
        <v>352</v>
      </c>
      <c r="F72" s="10" t="s">
        <v>348</v>
      </c>
      <c r="G72" s="36">
        <v>315528</v>
      </c>
      <c r="H72" s="32"/>
      <c r="I72" s="3"/>
      <c r="J72" s="32"/>
      <c r="K72" s="11"/>
      <c r="L72" s="32"/>
      <c r="M72" s="11"/>
      <c r="N72" s="32"/>
      <c r="O72" s="11"/>
      <c r="P72" s="32"/>
      <c r="Q72" s="11"/>
      <c r="R72" s="32"/>
      <c r="S72" s="11"/>
      <c r="T72" s="12"/>
    </row>
    <row r="73" spans="3:20" ht="18.95" customHeight="1" x14ac:dyDescent="0.15">
      <c r="C73" s="13" t="s">
        <v>353</v>
      </c>
      <c r="D73" s="12" t="s">
        <v>346</v>
      </c>
      <c r="E73" s="12" t="s">
        <v>354</v>
      </c>
      <c r="F73" s="10" t="s">
        <v>348</v>
      </c>
      <c r="G73" s="36">
        <v>172068</v>
      </c>
      <c r="H73" s="32"/>
      <c r="I73" s="3"/>
      <c r="J73" s="32"/>
      <c r="K73" s="11"/>
      <c r="L73" s="32"/>
      <c r="M73" s="11"/>
      <c r="N73" s="32"/>
      <c r="O73" s="11"/>
      <c r="P73" s="32"/>
      <c r="Q73" s="11"/>
      <c r="R73" s="32"/>
      <c r="S73" s="11"/>
      <c r="T73" s="12"/>
    </row>
    <row r="74" spans="3:20" ht="18.95" customHeight="1" x14ac:dyDescent="0.15">
      <c r="C74" s="13" t="s">
        <v>355</v>
      </c>
      <c r="D74" s="12" t="s">
        <v>346</v>
      </c>
      <c r="E74" s="12" t="s">
        <v>356</v>
      </c>
      <c r="F74" s="10" t="s">
        <v>348</v>
      </c>
      <c r="G74" s="36">
        <v>222306</v>
      </c>
      <c r="H74" s="32"/>
      <c r="I74" s="3"/>
      <c r="J74" s="32"/>
      <c r="K74" s="11"/>
      <c r="L74" s="32"/>
      <c r="M74" s="11"/>
      <c r="N74" s="32"/>
      <c r="O74" s="11"/>
      <c r="P74" s="32"/>
      <c r="Q74" s="11"/>
      <c r="R74" s="32"/>
      <c r="S74" s="11"/>
      <c r="T74" s="12"/>
    </row>
    <row r="75" spans="3:20" ht="18.95" customHeight="1" x14ac:dyDescent="0.15">
      <c r="D75" s="12" t="s">
        <v>346</v>
      </c>
      <c r="E75" s="12" t="s">
        <v>734</v>
      </c>
      <c r="F75" s="10" t="s">
        <v>348</v>
      </c>
      <c r="G75" s="36">
        <v>228286</v>
      </c>
      <c r="H75" s="32"/>
      <c r="I75" s="3"/>
      <c r="J75" s="32"/>
      <c r="K75" s="11"/>
      <c r="L75" s="32"/>
      <c r="M75" s="11"/>
      <c r="N75" s="32"/>
      <c r="O75" s="11"/>
      <c r="P75" s="32"/>
      <c r="Q75" s="11"/>
      <c r="R75" s="32"/>
      <c r="S75" s="11"/>
      <c r="T75" s="12"/>
    </row>
    <row r="76" spans="3:20" ht="18.95" customHeight="1" x14ac:dyDescent="0.15">
      <c r="D76" s="12" t="s">
        <v>346</v>
      </c>
      <c r="E76" s="12" t="s">
        <v>735</v>
      </c>
      <c r="F76" s="10" t="s">
        <v>348</v>
      </c>
      <c r="G76" s="36">
        <v>226122</v>
      </c>
      <c r="H76" s="32"/>
      <c r="I76" s="3"/>
      <c r="J76" s="32"/>
      <c r="K76" s="11"/>
      <c r="L76" s="32"/>
      <c r="M76" s="11"/>
      <c r="N76" s="32"/>
      <c r="O76" s="11"/>
      <c r="P76" s="32"/>
      <c r="Q76" s="11"/>
      <c r="R76" s="32"/>
      <c r="S76" s="11"/>
      <c r="T76" s="12"/>
    </row>
    <row r="77" spans="3:20" ht="18.95" customHeight="1" x14ac:dyDescent="0.15">
      <c r="D77" s="12"/>
      <c r="E77" s="12"/>
      <c r="F77" s="10"/>
      <c r="G77" s="36"/>
      <c r="H77" s="32"/>
      <c r="I77" s="3"/>
      <c r="J77" s="32"/>
      <c r="K77" s="11"/>
      <c r="L77" s="32"/>
      <c r="M77" s="11"/>
      <c r="N77" s="32"/>
      <c r="O77" s="11"/>
      <c r="P77" s="32"/>
      <c r="Q77" s="11"/>
      <c r="R77" s="32"/>
      <c r="S77" s="11"/>
      <c r="T77" s="12"/>
    </row>
  </sheetData>
  <mergeCells count="14">
    <mergeCell ref="P2:Q2"/>
    <mergeCell ref="D1:T1"/>
    <mergeCell ref="R2:S2"/>
    <mergeCell ref="T2:T3"/>
    <mergeCell ref="F2:F3"/>
    <mergeCell ref="G2:G3"/>
    <mergeCell ref="J2:K2"/>
    <mergeCell ref="N2:O2"/>
    <mergeCell ref="E2:E3"/>
    <mergeCell ref="A2:A3"/>
    <mergeCell ref="L2:M2"/>
    <mergeCell ref="B2:B3"/>
    <mergeCell ref="C2:C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  <rowBreaks count="1" manualBreakCount="1">
    <brk id="33" max="1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5"/>
  <sheetViews>
    <sheetView workbookViewId="0">
      <selection activeCell="A11" sqref="A11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43" t="s">
        <v>3</v>
      </c>
      <c r="B1" s="44" t="s">
        <v>11</v>
      </c>
      <c r="C1" s="44" t="s">
        <v>9</v>
      </c>
      <c r="D1" s="44" t="s">
        <v>10</v>
      </c>
      <c r="E1" s="44" t="s">
        <v>68</v>
      </c>
      <c r="F1" s="45" t="s">
        <v>12</v>
      </c>
      <c r="H1" s="39"/>
    </row>
    <row r="2" spans="1:13" x14ac:dyDescent="0.15">
      <c r="A2" s="5" t="s">
        <v>13</v>
      </c>
      <c r="B2" s="35">
        <f>총괄표!I29</f>
        <v>4518681</v>
      </c>
      <c r="C2" s="35">
        <f>총괄표!L29</f>
        <v>9960625</v>
      </c>
      <c r="D2" s="35">
        <f>총괄표!N29</f>
        <v>2595</v>
      </c>
      <c r="E2" s="35"/>
      <c r="F2" s="35">
        <f>SUM(B2,C2,D2)</f>
        <v>14481901</v>
      </c>
    </row>
    <row r="3" spans="1:13" x14ac:dyDescent="0.15">
      <c r="A3" s="3" t="s">
        <v>116</v>
      </c>
      <c r="B3" s="36"/>
      <c r="C3" s="36"/>
      <c r="D3" s="36"/>
      <c r="E3" s="36"/>
      <c r="F3" s="35">
        <f>SUM(B3,C3,D3)</f>
        <v>0</v>
      </c>
      <c r="H3" s="153" t="s">
        <v>158</v>
      </c>
      <c r="I3" s="154"/>
      <c r="J3" s="154"/>
      <c r="K3" s="154"/>
      <c r="L3" s="154"/>
      <c r="M3" s="155"/>
    </row>
    <row r="4" spans="1:13" x14ac:dyDescent="0.15">
      <c r="A4" s="3" t="s">
        <v>3</v>
      </c>
      <c r="B4" s="36"/>
      <c r="C4" s="36"/>
      <c r="D4" s="36"/>
      <c r="E4" s="36"/>
      <c r="F4" s="36"/>
      <c r="H4" s="156"/>
      <c r="I4" s="157"/>
      <c r="J4" s="157"/>
      <c r="K4" s="157"/>
      <c r="L4" s="157"/>
      <c r="M4" s="158"/>
    </row>
    <row r="5" spans="1:13" x14ac:dyDescent="0.15">
      <c r="A5" s="3" t="s">
        <v>3</v>
      </c>
      <c r="B5" s="36"/>
      <c r="C5" s="36" t="s">
        <v>8</v>
      </c>
      <c r="D5" s="36"/>
      <c r="E5" s="36"/>
      <c r="F5" s="36"/>
    </row>
    <row r="6" spans="1:13" x14ac:dyDescent="0.15">
      <c r="A6" s="3" t="s">
        <v>3</v>
      </c>
      <c r="B6" s="36"/>
      <c r="C6" s="36"/>
      <c r="D6" s="36"/>
      <c r="E6" s="36"/>
      <c r="F6" s="36"/>
      <c r="H6" s="147" t="s">
        <v>159</v>
      </c>
      <c r="I6" s="148"/>
      <c r="J6" s="148"/>
      <c r="K6" s="148"/>
      <c r="L6" s="148"/>
      <c r="M6" s="149"/>
    </row>
    <row r="7" spans="1:13" x14ac:dyDescent="0.15">
      <c r="A7" s="3"/>
      <c r="B7" s="36"/>
      <c r="C7" s="36"/>
      <c r="D7" s="36"/>
      <c r="E7" s="36"/>
      <c r="F7" s="36"/>
      <c r="H7" s="150"/>
      <c r="I7" s="151"/>
      <c r="J7" s="151"/>
      <c r="K7" s="151"/>
      <c r="L7" s="151"/>
      <c r="M7" s="152"/>
    </row>
    <row r="8" spans="1:13" x14ac:dyDescent="0.15">
      <c r="A8" s="3"/>
      <c r="B8" s="36"/>
      <c r="C8" s="36"/>
      <c r="D8" s="36"/>
      <c r="E8" s="36"/>
      <c r="F8" s="36"/>
    </row>
    <row r="9" spans="1:13" ht="14.25" thickBot="1" x14ac:dyDescent="0.2">
      <c r="B9" s="47"/>
      <c r="C9" s="47"/>
      <c r="D9" s="47"/>
      <c r="E9" s="47"/>
      <c r="F9" s="47"/>
      <c r="H9" s="147" t="s">
        <v>160</v>
      </c>
      <c r="I9" s="148"/>
      <c r="J9" s="148"/>
      <c r="K9" s="148"/>
      <c r="L9" s="148"/>
      <c r="M9" s="149"/>
    </row>
    <row r="10" spans="1:13" ht="14.25" thickBot="1" x14ac:dyDescent="0.2">
      <c r="A10" s="43"/>
      <c r="B10" s="44" t="s">
        <v>15</v>
      </c>
      <c r="C10" s="44" t="s">
        <v>17</v>
      </c>
      <c r="D10" s="44" t="s">
        <v>84</v>
      </c>
      <c r="E10" s="44" t="s">
        <v>127</v>
      </c>
      <c r="F10" s="45"/>
      <c r="H10" s="150"/>
      <c r="I10" s="151"/>
      <c r="J10" s="151"/>
      <c r="K10" s="151"/>
      <c r="L10" s="151"/>
      <c r="M10" s="152"/>
    </row>
    <row r="11" spans="1:13" x14ac:dyDescent="0.15">
      <c r="A11" s="5" t="s">
        <v>150</v>
      </c>
      <c r="B11" s="26">
        <v>100</v>
      </c>
      <c r="C11" s="26">
        <v>1</v>
      </c>
      <c r="D11" s="26">
        <f>$B$11/100</f>
        <v>1</v>
      </c>
      <c r="E11" s="26"/>
      <c r="F11" s="26"/>
    </row>
    <row r="12" spans="1:13" x14ac:dyDescent="0.15">
      <c r="A12" s="3" t="s">
        <v>151</v>
      </c>
      <c r="B12" s="15">
        <v>100</v>
      </c>
      <c r="C12" s="15">
        <v>1</v>
      </c>
      <c r="D12" s="26">
        <f>$B$12/100</f>
        <v>1</v>
      </c>
      <c r="E12" s="15">
        <v>2</v>
      </c>
      <c r="F12" s="15"/>
      <c r="H12" s="147" t="s">
        <v>161</v>
      </c>
      <c r="I12" s="148"/>
      <c r="J12" s="148"/>
      <c r="K12" s="148"/>
      <c r="L12" s="148"/>
      <c r="M12" s="149"/>
    </row>
    <row r="13" spans="1:13" x14ac:dyDescent="0.15">
      <c r="A13" s="3" t="s">
        <v>152</v>
      </c>
      <c r="B13" s="15">
        <v>100</v>
      </c>
      <c r="C13" s="15">
        <v>1</v>
      </c>
      <c r="D13" s="26">
        <f>$B$13/100</f>
        <v>1</v>
      </c>
      <c r="E13" s="15">
        <v>5</v>
      </c>
      <c r="F13" s="15"/>
      <c r="H13" s="150"/>
      <c r="I13" s="151"/>
      <c r="J13" s="151"/>
      <c r="K13" s="151"/>
      <c r="L13" s="151"/>
      <c r="M13" s="152"/>
    </row>
    <row r="14" spans="1:13" x14ac:dyDescent="0.15">
      <c r="A14" s="3"/>
      <c r="B14" s="15"/>
      <c r="C14" s="15"/>
      <c r="D14" s="15"/>
      <c r="E14" s="15"/>
      <c r="F14" s="15"/>
    </row>
    <row r="15" spans="1:13" x14ac:dyDescent="0.15">
      <c r="A15" s="3"/>
      <c r="B15" s="15"/>
      <c r="C15" s="15"/>
      <c r="D15" s="15"/>
      <c r="E15" s="15"/>
      <c r="F15" s="15"/>
    </row>
    <row r="16" spans="1:13" x14ac:dyDescent="0.15">
      <c r="A16" s="3"/>
      <c r="B16" s="15"/>
      <c r="C16" s="15"/>
      <c r="D16" s="15"/>
      <c r="E16" s="15"/>
      <c r="F16" s="15"/>
    </row>
    <row r="17" spans="1:6" x14ac:dyDescent="0.15">
      <c r="A17" s="3"/>
      <c r="B17" s="15"/>
      <c r="C17" s="15"/>
      <c r="D17" s="15"/>
      <c r="E17" s="15"/>
      <c r="F17" s="15"/>
    </row>
    <row r="18" spans="1:6" x14ac:dyDescent="0.15">
      <c r="A18" s="3" t="s">
        <v>2</v>
      </c>
      <c r="B18" s="15"/>
      <c r="C18" s="15"/>
      <c r="D18" s="15"/>
      <c r="E18" s="15"/>
      <c r="F18" s="15"/>
    </row>
    <row r="19" spans="1:6" ht="14.25" thickBot="1" x14ac:dyDescent="0.2">
      <c r="A19" s="4" t="s">
        <v>8</v>
      </c>
      <c r="B19" s="46"/>
      <c r="C19" s="46"/>
      <c r="D19" s="46"/>
      <c r="E19" s="46"/>
      <c r="F19" s="46"/>
    </row>
    <row r="20" spans="1:6" ht="14.25" thickBot="1" x14ac:dyDescent="0.2">
      <c r="A20" s="43" t="s">
        <v>78</v>
      </c>
      <c r="B20" s="44" t="s">
        <v>15</v>
      </c>
      <c r="C20" s="44"/>
      <c r="D20" s="44" t="s">
        <v>84</v>
      </c>
      <c r="E20" s="44"/>
      <c r="F20" s="45"/>
    </row>
    <row r="21" spans="1:6" x14ac:dyDescent="0.15">
      <c r="A21" s="5" t="s">
        <v>79</v>
      </c>
      <c r="B21" s="26">
        <f>B11</f>
        <v>100</v>
      </c>
      <c r="C21" s="26"/>
      <c r="D21" s="26">
        <f>$B$21/100</f>
        <v>1</v>
      </c>
      <c r="E21" s="26"/>
      <c r="F21" s="26"/>
    </row>
    <row r="22" spans="1:6" x14ac:dyDescent="0.15">
      <c r="A22" s="3" t="s">
        <v>80</v>
      </c>
      <c r="B22" s="15">
        <f>B11</f>
        <v>100</v>
      </c>
      <c r="C22" s="26"/>
      <c r="D22" s="26">
        <f>$B$22/100</f>
        <v>1</v>
      </c>
      <c r="E22" s="15"/>
      <c r="F22" s="15"/>
    </row>
    <row r="23" spans="1:6" x14ac:dyDescent="0.15">
      <c r="A23" s="3" t="s">
        <v>83</v>
      </c>
      <c r="B23" s="15">
        <f>B11</f>
        <v>100</v>
      </c>
      <c r="C23" s="26"/>
      <c r="D23" s="26">
        <f>$B$23/100</f>
        <v>1</v>
      </c>
      <c r="E23" s="15"/>
      <c r="F23" s="15"/>
    </row>
    <row r="24" spans="1:6" x14ac:dyDescent="0.15">
      <c r="A24" s="3" t="s">
        <v>81</v>
      </c>
      <c r="B24" s="15">
        <f>B11</f>
        <v>100</v>
      </c>
      <c r="C24" s="26"/>
      <c r="D24" s="26">
        <f>$B$24/100</f>
        <v>1</v>
      </c>
      <c r="E24" s="15"/>
      <c r="F24" s="15"/>
    </row>
    <row r="25" spans="1:6" x14ac:dyDescent="0.15">
      <c r="A25" s="3" t="s">
        <v>82</v>
      </c>
      <c r="B25" s="15">
        <f>B11</f>
        <v>100</v>
      </c>
      <c r="C25" s="26"/>
      <c r="D25" s="26">
        <f>$B$25/100</f>
        <v>1</v>
      </c>
      <c r="E25" s="15"/>
      <c r="F25" s="15"/>
    </row>
    <row r="26" spans="1:6" x14ac:dyDescent="0.15">
      <c r="A26" s="3"/>
      <c r="B26" s="15"/>
      <c r="C26" s="15"/>
      <c r="D26" s="15"/>
      <c r="E26" s="15"/>
      <c r="F26" s="15"/>
    </row>
    <row r="27" spans="1:6" x14ac:dyDescent="0.15">
      <c r="A27" s="3"/>
      <c r="B27" s="15"/>
      <c r="C27" s="15"/>
      <c r="D27" s="15"/>
      <c r="E27" s="15"/>
      <c r="F27" s="15"/>
    </row>
    <row r="28" spans="1:6" x14ac:dyDescent="0.15">
      <c r="A28" s="3"/>
      <c r="B28" s="15"/>
      <c r="C28" s="15"/>
      <c r="D28" s="15"/>
      <c r="E28" s="15"/>
      <c r="F28" s="15"/>
    </row>
    <row r="29" spans="1:6" ht="14.25" customHeight="1" thickBot="1" x14ac:dyDescent="0.2">
      <c r="A29" s="4"/>
      <c r="B29" s="46"/>
      <c r="C29" s="46"/>
      <c r="D29" s="46"/>
      <c r="E29" s="46"/>
      <c r="F29" s="46"/>
    </row>
    <row r="30" spans="1:6" ht="14.25" customHeight="1" thickBot="1" x14ac:dyDescent="0.2">
      <c r="A30" s="43" t="s">
        <v>120</v>
      </c>
      <c r="B30" s="44" t="s">
        <v>121</v>
      </c>
      <c r="C30" s="44" t="s">
        <v>122</v>
      </c>
      <c r="D30" s="44" t="s">
        <v>123</v>
      </c>
      <c r="E30" s="44"/>
      <c r="F30" s="45"/>
    </row>
    <row r="31" spans="1:6" x14ac:dyDescent="0.15">
      <c r="A31" s="5" t="s">
        <v>124</v>
      </c>
      <c r="B31" s="26">
        <v>15</v>
      </c>
      <c r="C31" s="26">
        <v>15</v>
      </c>
      <c r="D31" s="26">
        <v>20</v>
      </c>
      <c r="E31" s="26"/>
      <c r="F31" s="26"/>
    </row>
    <row r="32" spans="1:6" x14ac:dyDescent="0.15">
      <c r="A32" s="5" t="s">
        <v>119</v>
      </c>
      <c r="B32" s="15">
        <v>40</v>
      </c>
      <c r="C32" s="15">
        <v>40</v>
      </c>
      <c r="D32" s="15">
        <v>40</v>
      </c>
      <c r="E32" s="15"/>
      <c r="F32" s="15"/>
    </row>
    <row r="33" spans="1:13" x14ac:dyDescent="0.15">
      <c r="A33" s="3" t="s">
        <v>18</v>
      </c>
      <c r="B33" s="15">
        <v>2</v>
      </c>
      <c r="C33" s="15"/>
      <c r="D33" s="15"/>
      <c r="E33" s="15"/>
      <c r="F33" s="15"/>
      <c r="H33" s="147" t="s">
        <v>689</v>
      </c>
      <c r="I33" s="148"/>
      <c r="J33" s="148"/>
      <c r="K33" s="148"/>
      <c r="L33" s="148"/>
      <c r="M33" s="149"/>
    </row>
    <row r="34" spans="1:13" x14ac:dyDescent="0.15">
      <c r="A34" s="3" t="s">
        <v>19</v>
      </c>
      <c r="B34" s="15"/>
      <c r="C34" s="15"/>
      <c r="D34" s="15"/>
      <c r="E34" s="15"/>
      <c r="F34" s="15"/>
      <c r="H34" s="150"/>
      <c r="I34" s="151"/>
      <c r="J34" s="151"/>
      <c r="K34" s="151"/>
      <c r="L34" s="151"/>
      <c r="M34" s="152"/>
    </row>
    <row r="35" spans="1:13" x14ac:dyDescent="0.15">
      <c r="A35" s="3" t="s">
        <v>20</v>
      </c>
      <c r="B35" s="15">
        <v>2</v>
      </c>
      <c r="C35" s="15"/>
      <c r="D35" s="15"/>
      <c r="E35" s="15"/>
      <c r="F35" s="15"/>
    </row>
    <row r="36" spans="1:13" x14ac:dyDescent="0.15">
      <c r="A36" s="3" t="s">
        <v>21</v>
      </c>
      <c r="B36" s="15">
        <v>3</v>
      </c>
      <c r="C36" s="15"/>
      <c r="D36" s="15"/>
      <c r="E36" s="15"/>
      <c r="F36" s="15"/>
    </row>
    <row r="37" spans="1:13" x14ac:dyDescent="0.15">
      <c r="A37" s="3"/>
      <c r="B37" s="15"/>
      <c r="C37" s="15"/>
      <c r="D37" s="15"/>
      <c r="E37" s="15"/>
      <c r="F37" s="15"/>
    </row>
    <row r="38" spans="1:13" x14ac:dyDescent="0.15">
      <c r="A38" s="3"/>
      <c r="B38" s="15"/>
      <c r="C38" s="15"/>
      <c r="D38" s="15"/>
      <c r="E38" s="15"/>
      <c r="F38" s="15"/>
    </row>
    <row r="39" spans="1:13" ht="14.25" thickBot="1" x14ac:dyDescent="0.2">
      <c r="A39" s="4"/>
      <c r="B39" s="46"/>
      <c r="C39" s="46"/>
      <c r="D39" s="46"/>
      <c r="E39" s="46"/>
      <c r="F39" s="46"/>
    </row>
    <row r="40" spans="1:13" ht="14.25" thickBot="1" x14ac:dyDescent="0.2">
      <c r="A40" s="43" t="s">
        <v>14</v>
      </c>
      <c r="B40" s="44" t="s">
        <v>15</v>
      </c>
      <c r="C40" s="44" t="s">
        <v>16</v>
      </c>
      <c r="D40" s="44"/>
      <c r="E40" s="44"/>
      <c r="F40" s="45"/>
    </row>
    <row r="41" spans="1:13" x14ac:dyDescent="0.15">
      <c r="A41" s="1" t="s">
        <v>162</v>
      </c>
      <c r="B41" s="2">
        <v>100</v>
      </c>
      <c r="C41" s="2">
        <v>3</v>
      </c>
    </row>
    <row r="42" spans="1:13" x14ac:dyDescent="0.15">
      <c r="A42" s="1" t="s">
        <v>163</v>
      </c>
      <c r="B42" s="2">
        <v>100</v>
      </c>
      <c r="C42" s="2">
        <v>3</v>
      </c>
    </row>
    <row r="43" spans="1:13" x14ac:dyDescent="0.15">
      <c r="A43" s="1" t="s">
        <v>164</v>
      </c>
      <c r="B43" s="2">
        <v>100</v>
      </c>
      <c r="C43" s="2">
        <v>3</v>
      </c>
    </row>
    <row r="44" spans="1:13" x14ac:dyDescent="0.15">
      <c r="A44" s="1" t="s">
        <v>165</v>
      </c>
      <c r="B44" s="2">
        <v>100</v>
      </c>
      <c r="C44" s="2">
        <v>3</v>
      </c>
    </row>
    <row r="45" spans="1:13" x14ac:dyDescent="0.15">
      <c r="A45" s="1" t="s">
        <v>166</v>
      </c>
      <c r="B45" s="2">
        <v>100</v>
      </c>
      <c r="C45" s="2">
        <v>3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/>
  </sheetViews>
  <sheetFormatPr defaultRowHeight="18.95" customHeight="1" x14ac:dyDescent="0.15"/>
  <cols>
    <col min="1" max="1" width="4.6640625" style="30" customWidth="1"/>
    <col min="2" max="2" width="73" customWidth="1"/>
  </cols>
  <sheetData>
    <row r="1" spans="1:2" ht="20.25" x14ac:dyDescent="0.25">
      <c r="B1" s="29" t="s">
        <v>49</v>
      </c>
    </row>
    <row r="2" spans="1:2" ht="18.95" customHeight="1" x14ac:dyDescent="0.15">
      <c r="A2" s="30" t="s">
        <v>47</v>
      </c>
      <c r="B2" t="s">
        <v>91</v>
      </c>
    </row>
    <row r="3" spans="1:2" ht="18.95" customHeight="1" x14ac:dyDescent="0.15">
      <c r="B3" t="s">
        <v>92</v>
      </c>
    </row>
    <row r="4" spans="1:2" ht="18.95" customHeight="1" x14ac:dyDescent="0.15">
      <c r="A4" s="30" t="s">
        <v>52</v>
      </c>
      <c r="B4" t="s">
        <v>93</v>
      </c>
    </row>
    <row r="5" spans="1:2" ht="18.95" customHeight="1" x14ac:dyDescent="0.15">
      <c r="B5" t="s">
        <v>94</v>
      </c>
    </row>
    <row r="6" spans="1:2" ht="18.95" customHeight="1" x14ac:dyDescent="0.15">
      <c r="A6" s="30" t="s">
        <v>48</v>
      </c>
      <c r="B6" t="s">
        <v>95</v>
      </c>
    </row>
    <row r="7" spans="1:2" ht="18.95" customHeight="1" x14ac:dyDescent="0.15">
      <c r="A7" s="30" t="s">
        <v>50</v>
      </c>
      <c r="B7" t="s">
        <v>96</v>
      </c>
    </row>
    <row r="8" spans="1:2" ht="18.95" customHeight="1" x14ac:dyDescent="0.15">
      <c r="B8" t="s">
        <v>51</v>
      </c>
    </row>
    <row r="9" spans="1:2" ht="18.95" customHeight="1" x14ac:dyDescent="0.15">
      <c r="B9" t="s">
        <v>97</v>
      </c>
    </row>
    <row r="10" spans="1:2" ht="18.95" customHeight="1" x14ac:dyDescent="0.15">
      <c r="B10" t="s">
        <v>98</v>
      </c>
    </row>
    <row r="11" spans="1:2" ht="18.95" customHeight="1" x14ac:dyDescent="0.15">
      <c r="A11" s="30" t="s">
        <v>2</v>
      </c>
      <c r="B11" t="s">
        <v>99</v>
      </c>
    </row>
    <row r="12" spans="1:2" ht="18.95" customHeight="1" x14ac:dyDescent="0.15">
      <c r="A12" s="30" t="s">
        <v>53</v>
      </c>
      <c r="B12" t="s">
        <v>100</v>
      </c>
    </row>
    <row r="13" spans="1:2" ht="18.95" customHeight="1" x14ac:dyDescent="0.15">
      <c r="B13" t="s">
        <v>101</v>
      </c>
    </row>
    <row r="14" spans="1:2" ht="18.95" customHeight="1" x14ac:dyDescent="0.15">
      <c r="B14" t="s">
        <v>102</v>
      </c>
    </row>
    <row r="15" spans="1:2" ht="18.95" customHeight="1" x14ac:dyDescent="0.15">
      <c r="B15" t="s">
        <v>103</v>
      </c>
    </row>
    <row r="16" spans="1:2" ht="18.95" customHeight="1" x14ac:dyDescent="0.15">
      <c r="B16" t="s">
        <v>55</v>
      </c>
    </row>
    <row r="17" spans="1:2" ht="18.95" customHeight="1" x14ac:dyDescent="0.15">
      <c r="A17" s="30" t="s">
        <v>54</v>
      </c>
      <c r="B17" t="s">
        <v>104</v>
      </c>
    </row>
    <row r="18" spans="1:2" ht="18.95" customHeight="1" x14ac:dyDescent="0.15">
      <c r="A18" s="30" t="s">
        <v>105</v>
      </c>
      <c r="B18" s="48" t="s">
        <v>106</v>
      </c>
    </row>
    <row r="19" spans="1:2" ht="18.95" customHeight="1" x14ac:dyDescent="0.15">
      <c r="A19" s="30" t="s">
        <v>107</v>
      </c>
      <c r="B19" t="s">
        <v>108</v>
      </c>
    </row>
    <row r="20" spans="1:2" ht="18.95" customHeight="1" x14ac:dyDescent="0.15">
      <c r="A20" s="30" t="s">
        <v>113</v>
      </c>
      <c r="B20" t="s">
        <v>114</v>
      </c>
    </row>
    <row r="21" spans="1:2" ht="18.95" customHeight="1" x14ac:dyDescent="0.15">
      <c r="A21" s="30" t="s">
        <v>115</v>
      </c>
      <c r="B21" t="s">
        <v>109</v>
      </c>
    </row>
    <row r="33" spans="2:2" ht="18.95" customHeight="1" x14ac:dyDescent="0.15">
      <c r="B33" t="s">
        <v>110</v>
      </c>
    </row>
    <row r="34" spans="2:2" ht="18.95" customHeight="1" x14ac:dyDescent="0.15">
      <c r="B34" t="s">
        <v>111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16</vt:i4>
      </vt:variant>
    </vt:vector>
  </HeadingPairs>
  <TitlesOfParts>
    <vt:vector size="28" baseType="lpstr">
      <vt:lpstr>원가</vt:lpstr>
      <vt:lpstr>총괄표</vt:lpstr>
      <vt:lpstr>내역서(전곡초)</vt:lpstr>
      <vt:lpstr>내역서(반도체고)</vt:lpstr>
      <vt:lpstr>노임근거</vt:lpstr>
      <vt:lpstr>일대목차</vt:lpstr>
      <vt:lpstr>일위대가</vt:lpstr>
      <vt:lpstr>일위노임</vt:lpstr>
      <vt:lpstr>합산자재</vt:lpstr>
      <vt:lpstr>단가조사</vt:lpstr>
      <vt:lpstr>옵션</vt:lpstr>
      <vt:lpstr>사용설명</vt:lpstr>
      <vt:lpstr>'내역서(반도체고)'!Print_Area</vt:lpstr>
      <vt:lpstr>'내역서(전곡초)'!Print_Area</vt:lpstr>
      <vt:lpstr>노임근거!Print_Area</vt:lpstr>
      <vt:lpstr>원가!Print_Area</vt:lpstr>
      <vt:lpstr>일위노임!Print_Area</vt:lpstr>
      <vt:lpstr>일위대가!Print_Area</vt:lpstr>
      <vt:lpstr>총괄표!Print_Area</vt:lpstr>
      <vt:lpstr>'내역서(반도체고)'!Print_Titles</vt:lpstr>
      <vt:lpstr>'내역서(전곡초)'!Print_Titles</vt:lpstr>
      <vt:lpstr>노임근거!Print_Titles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2026-07-23T06:30:33Z</dcterms:modified>
</cp:coreProperties>
</file>